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Research\Research base\5 Industrials\"/>
    </mc:Choice>
  </mc:AlternateContent>
  <bookViews>
    <workbookView xWindow="-105" yWindow="-105" windowWidth="23250" windowHeight="12570" tabRatio="953"/>
  </bookViews>
  <sheets>
    <sheet name="Industrials Analysis" sheetId="21" r:id="rId1"/>
    <sheet name="Adcorp" sheetId="43" r:id="rId2"/>
    <sheet name="Afrimat" sheetId="44" r:id="rId3"/>
    <sheet name="ARB" sheetId="45" r:id="rId4"/>
    <sheet name="Argent" sheetId="1" r:id="rId5"/>
    <sheet name="AVeng" sheetId="2" r:id="rId6"/>
    <sheet name="Barloworld" sheetId="3" r:id="rId7"/>
    <sheet name="Bowcalf" sheetId="5" r:id="rId8"/>
    <sheet name="Calgro M3" sheetId="6" r:id="rId9"/>
    <sheet name="Cartrack" sheetId="7" r:id="rId10"/>
    <sheet name="CIL" sheetId="8" r:id="rId11"/>
    <sheet name="CSG" sheetId="9" r:id="rId12"/>
    <sheet name="Elb group" sheetId="10" r:id="rId13"/>
    <sheet name="Ellies" sheetId="11" r:id="rId14"/>
    <sheet name="ENX group" sheetId="12" r:id="rId15"/>
    <sheet name="Grindrod" sheetId="13" r:id="rId16"/>
    <sheet name="Hudaco" sheetId="14" r:id="rId17"/>
    <sheet name="Imperial" sheetId="15" r:id="rId18"/>
    <sheet name="Invicta" sheetId="16" r:id="rId19"/>
    <sheet name="KAP" sheetId="17" r:id="rId20"/>
    <sheet name="KayDav" sheetId="18" r:id="rId21"/>
    <sheet name="Marshall" sheetId="19" r:id="rId22"/>
    <sheet name="Metrofile" sheetId="22" r:id="rId23"/>
    <sheet name="Mixtel" sheetId="23" r:id="rId24"/>
    <sheet name="MPact" sheetId="24" r:id="rId25"/>
    <sheet name="M&amp;R Holdings" sheetId="25" r:id="rId26"/>
    <sheet name="Nampak" sheetId="26" r:id="rId27"/>
    <sheet name="Novus" sheetId="27" r:id="rId28"/>
    <sheet name="Onelogistix" sheetId="28" r:id="rId29"/>
    <sheet name="PPC" sheetId="29" r:id="rId30"/>
    <sheet name="Primserv" sheetId="30" r:id="rId31"/>
    <sheet name="Raubex" sheetId="31" r:id="rId32"/>
    <sheet name="Reunert" sheetId="32" r:id="rId33"/>
    <sheet name="Santova" sheetId="33" r:id="rId34"/>
    <sheet name="Sephaku" sheetId="34" r:id="rId35"/>
    <sheet name="Stefstock" sheetId="35" r:id="rId36"/>
    <sheet name="Super Group" sheetId="36" r:id="rId37"/>
    <sheet name="Bidvest" sheetId="37" r:id="rId38"/>
    <sheet name="Trenpaco" sheetId="38" r:id="rId39"/>
    <sheet name="Trencor" sheetId="39" r:id="rId40"/>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 i="39" l="1"/>
  <c r="D19" i="39"/>
  <c r="D18" i="39"/>
  <c r="D17" i="39"/>
  <c r="D20" i="38"/>
  <c r="D19" i="38"/>
  <c r="D18" i="38"/>
  <c r="D17" i="38"/>
  <c r="D20" i="37"/>
  <c r="D19" i="37"/>
  <c r="D18" i="37"/>
  <c r="D17" i="37"/>
  <c r="D20" i="36"/>
  <c r="D19" i="36"/>
  <c r="D18" i="36"/>
  <c r="D17" i="36"/>
  <c r="D20" i="35"/>
  <c r="D19" i="35"/>
  <c r="D18" i="35"/>
  <c r="D17" i="35"/>
  <c r="D36" i="21" s="1"/>
  <c r="D17" i="34"/>
  <c r="D20" i="32"/>
  <c r="D19" i="32"/>
  <c r="F33" i="21" s="1"/>
  <c r="D18" i="32"/>
  <c r="D17" i="32"/>
  <c r="D20" i="30"/>
  <c r="D19" i="30"/>
  <c r="D18" i="30"/>
  <c r="D17" i="30"/>
  <c r="D20" i="29"/>
  <c r="D19" i="29"/>
  <c r="D18" i="29"/>
  <c r="D17" i="29"/>
  <c r="D20" i="28"/>
  <c r="D19" i="28"/>
  <c r="D18" i="28"/>
  <c r="D17" i="28"/>
  <c r="D20" i="27"/>
  <c r="D19" i="27"/>
  <c r="D18" i="27"/>
  <c r="D17" i="27"/>
  <c r="D20" i="26"/>
  <c r="G30" i="21" s="1"/>
  <c r="D19" i="26"/>
  <c r="D18" i="26"/>
  <c r="D17" i="26"/>
  <c r="D18" i="25"/>
  <c r="D17" i="25"/>
  <c r="D20" i="24"/>
  <c r="D19" i="24"/>
  <c r="F25" i="21" s="1"/>
  <c r="D18" i="24"/>
  <c r="D17" i="24"/>
  <c r="D25" i="21" s="1"/>
  <c r="D20" i="23"/>
  <c r="D19" i="23"/>
  <c r="D18" i="23"/>
  <c r="D17" i="23"/>
  <c r="D20" i="22"/>
  <c r="D19" i="22"/>
  <c r="D18" i="22"/>
  <c r="D17" i="22"/>
  <c r="D16" i="22"/>
  <c r="D20" i="19"/>
  <c r="D19" i="19"/>
  <c r="D18" i="19"/>
  <c r="D17" i="19"/>
  <c r="D20" i="18"/>
  <c r="D19" i="18"/>
  <c r="D18" i="18"/>
  <c r="D17" i="18"/>
  <c r="D20" i="17"/>
  <c r="D19" i="17"/>
  <c r="D18" i="17"/>
  <c r="D17" i="17"/>
  <c r="D17" i="16"/>
  <c r="D17" i="15"/>
  <c r="D17" i="14"/>
  <c r="D17" i="12"/>
  <c r="D17" i="10"/>
  <c r="D17" i="9"/>
  <c r="D20" i="8"/>
  <c r="D19" i="8"/>
  <c r="D18" i="8"/>
  <c r="D17" i="8"/>
  <c r="D17" i="7"/>
  <c r="D17" i="6"/>
  <c r="D18" i="6"/>
  <c r="D20" i="5"/>
  <c r="D19" i="5"/>
  <c r="D18" i="5"/>
  <c r="D17" i="5"/>
  <c r="D17" i="2"/>
  <c r="D17" i="45"/>
  <c r="D17" i="44"/>
  <c r="D40" i="21"/>
  <c r="E40" i="21"/>
  <c r="F40" i="21"/>
  <c r="G40" i="21"/>
  <c r="D39" i="21"/>
  <c r="E39" i="21"/>
  <c r="F39" i="21"/>
  <c r="G39" i="21"/>
  <c r="D38" i="21"/>
  <c r="E38" i="21"/>
  <c r="F38" i="21"/>
  <c r="G38" i="21"/>
  <c r="D37" i="21"/>
  <c r="F37" i="21"/>
  <c r="G37" i="21"/>
  <c r="E36" i="21"/>
  <c r="F36" i="21"/>
  <c r="G36" i="21"/>
  <c r="D35" i="21"/>
  <c r="E35" i="21"/>
  <c r="F35" i="21"/>
  <c r="G35" i="21"/>
  <c r="D34" i="21"/>
  <c r="E34" i="21"/>
  <c r="F34" i="21"/>
  <c r="G34" i="21"/>
  <c r="D33" i="21"/>
  <c r="E33" i="21"/>
  <c r="G33" i="21"/>
  <c r="D32" i="21"/>
  <c r="E32" i="21"/>
  <c r="F32" i="21"/>
  <c r="G32" i="21"/>
  <c r="C40" i="21"/>
  <c r="C39" i="21"/>
  <c r="C38" i="21"/>
  <c r="C37" i="21"/>
  <c r="C36" i="21"/>
  <c r="C35" i="21"/>
  <c r="C34" i="21"/>
  <c r="C33" i="21"/>
  <c r="C32" i="21"/>
  <c r="C31" i="21"/>
  <c r="C30" i="21"/>
  <c r="C29" i="21"/>
  <c r="C28" i="21"/>
  <c r="D31" i="21"/>
  <c r="E31" i="21"/>
  <c r="F31" i="21"/>
  <c r="D30" i="21"/>
  <c r="E30" i="21"/>
  <c r="F30" i="21"/>
  <c r="D29" i="21"/>
  <c r="E29" i="21"/>
  <c r="F29" i="21"/>
  <c r="G29" i="21"/>
  <c r="D28" i="21"/>
  <c r="E28" i="21"/>
  <c r="F28" i="21"/>
  <c r="G28" i="21"/>
  <c r="D27" i="21"/>
  <c r="E27" i="21"/>
  <c r="F27" i="21"/>
  <c r="G27" i="21"/>
  <c r="D26" i="21"/>
  <c r="E26" i="21"/>
  <c r="F26" i="21"/>
  <c r="G26" i="21"/>
  <c r="E25" i="21"/>
  <c r="G25" i="21"/>
  <c r="D24" i="21"/>
  <c r="E24" i="21"/>
  <c r="F24" i="21"/>
  <c r="G24" i="21"/>
  <c r="D23" i="21"/>
  <c r="E23" i="21"/>
  <c r="F23" i="21"/>
  <c r="G23" i="21"/>
  <c r="E14" i="35"/>
  <c r="F14" i="35"/>
  <c r="G14" i="35"/>
  <c r="H14" i="35"/>
  <c r="I14" i="35"/>
  <c r="A8" i="21"/>
  <c r="A9" i="21" s="1"/>
  <c r="A10" i="21" s="1"/>
  <c r="A11" i="21" s="1"/>
  <c r="A12" i="21" s="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E37" i="21" l="1"/>
  <c r="G31" i="21"/>
  <c r="D20" i="6"/>
  <c r="D19" i="6"/>
  <c r="I14" i="1"/>
  <c r="C4" i="21" l="1"/>
  <c r="C3" i="21"/>
  <c r="C2" i="21"/>
  <c r="D20" i="44"/>
  <c r="D19" i="44"/>
  <c r="D18" i="44"/>
  <c r="I14" i="43"/>
  <c r="I15" i="43" s="1"/>
  <c r="B4" i="21"/>
  <c r="B3" i="21"/>
  <c r="B2" i="21"/>
  <c r="A3" i="21"/>
  <c r="A4" i="21" s="1"/>
  <c r="A5" i="21" s="1"/>
  <c r="A6" i="21" s="1"/>
  <c r="A7" i="21" s="1"/>
  <c r="D15" i="45"/>
  <c r="I14" i="45"/>
  <c r="I15" i="45" s="1"/>
  <c r="H14" i="45"/>
  <c r="H15" i="45" s="1"/>
  <c r="G14" i="45"/>
  <c r="G15" i="45" s="1"/>
  <c r="F14" i="45"/>
  <c r="F15" i="45" s="1"/>
  <c r="E14" i="45"/>
  <c r="E15" i="45" s="1"/>
  <c r="D14" i="45"/>
  <c r="A4" i="45"/>
  <c r="A5" i="45" s="1"/>
  <c r="A6" i="45" s="1"/>
  <c r="A7" i="45" s="1"/>
  <c r="A8" i="45" s="1"/>
  <c r="A9" i="45" s="1"/>
  <c r="A10" i="45" s="1"/>
  <c r="A11" i="45" s="1"/>
  <c r="A12" i="45" s="1"/>
  <c r="A13" i="45" s="1"/>
  <c r="A3" i="45"/>
  <c r="F1" i="45"/>
  <c r="G1" i="45" s="1"/>
  <c r="H1" i="45" s="1"/>
  <c r="I1" i="45" s="1"/>
  <c r="I15" i="44"/>
  <c r="I14" i="44"/>
  <c r="H14" i="44"/>
  <c r="H15" i="44" s="1"/>
  <c r="G14" i="44"/>
  <c r="G15" i="44" s="1"/>
  <c r="F14" i="44"/>
  <c r="F15" i="44" s="1"/>
  <c r="E14" i="44"/>
  <c r="E15" i="44" s="1"/>
  <c r="D14" i="44"/>
  <c r="D15" i="44" s="1"/>
  <c r="A3" i="44"/>
  <c r="A4" i="44" s="1"/>
  <c r="A5" i="44" s="1"/>
  <c r="A6" i="44" s="1"/>
  <c r="A7" i="44" s="1"/>
  <c r="A8" i="44" s="1"/>
  <c r="A9" i="44" s="1"/>
  <c r="A10" i="44" s="1"/>
  <c r="A11" i="44" s="1"/>
  <c r="A12" i="44" s="1"/>
  <c r="A13" i="44" s="1"/>
  <c r="F1" i="44"/>
  <c r="G1" i="44" s="1"/>
  <c r="H1" i="44" s="1"/>
  <c r="I1" i="44" s="1"/>
  <c r="H14" i="43"/>
  <c r="H15" i="43" s="1"/>
  <c r="G14" i="43"/>
  <c r="G15" i="43" s="1"/>
  <c r="F14" i="43"/>
  <c r="F15" i="43" s="1"/>
  <c r="E14" i="43"/>
  <c r="E15" i="43" s="1"/>
  <c r="D14" i="43"/>
  <c r="D15" i="43" s="1"/>
  <c r="A3" i="43"/>
  <c r="A4" i="43" s="1"/>
  <c r="A5" i="43" s="1"/>
  <c r="A6" i="43" s="1"/>
  <c r="A7" i="43" s="1"/>
  <c r="A8" i="43" s="1"/>
  <c r="A9" i="43" s="1"/>
  <c r="A10" i="43" s="1"/>
  <c r="A11" i="43" s="1"/>
  <c r="A12" i="43" s="1"/>
  <c r="A13" i="43" s="1"/>
  <c r="F1" i="43"/>
  <c r="G1" i="43" s="1"/>
  <c r="H1" i="43" s="1"/>
  <c r="I1" i="43" s="1"/>
  <c r="B40" i="21"/>
  <c r="B39" i="21"/>
  <c r="B38" i="21"/>
  <c r="B37" i="21"/>
  <c r="B36" i="21"/>
  <c r="B35" i="21"/>
  <c r="B34" i="21"/>
  <c r="B33" i="21"/>
  <c r="B32" i="21"/>
  <c r="B31" i="21"/>
  <c r="B30" i="21"/>
  <c r="B28" i="21"/>
  <c r="B29" i="21"/>
  <c r="D15" i="39"/>
  <c r="I14" i="39"/>
  <c r="I15" i="39" s="1"/>
  <c r="H14" i="39"/>
  <c r="H15" i="39" s="1"/>
  <c r="G14" i="39"/>
  <c r="G15" i="39" s="1"/>
  <c r="F14" i="39"/>
  <c r="E14" i="39"/>
  <c r="E15" i="39" s="1"/>
  <c r="D14" i="39"/>
  <c r="A5" i="39"/>
  <c r="A6" i="39" s="1"/>
  <c r="A7" i="39" s="1"/>
  <c r="A8" i="39" s="1"/>
  <c r="A9" i="39" s="1"/>
  <c r="A10" i="39" s="1"/>
  <c r="A11" i="39" s="1"/>
  <c r="A12" i="39" s="1"/>
  <c r="A13" i="39" s="1"/>
  <c r="A4" i="39"/>
  <c r="A3" i="39"/>
  <c r="H1" i="39"/>
  <c r="I1" i="39" s="1"/>
  <c r="G1" i="39"/>
  <c r="F1" i="39"/>
  <c r="D15" i="38"/>
  <c r="I14" i="38"/>
  <c r="I15" i="38" s="1"/>
  <c r="H14" i="38"/>
  <c r="H15" i="38" s="1"/>
  <c r="G14" i="38"/>
  <c r="G15" i="38" s="1"/>
  <c r="F14" i="38"/>
  <c r="E14" i="38"/>
  <c r="E15" i="38" s="1"/>
  <c r="D14" i="38"/>
  <c r="A4" i="38"/>
  <c r="A5" i="38" s="1"/>
  <c r="A6" i="38" s="1"/>
  <c r="A7" i="38" s="1"/>
  <c r="A8" i="38" s="1"/>
  <c r="A9" i="38" s="1"/>
  <c r="A10" i="38" s="1"/>
  <c r="A11" i="38" s="1"/>
  <c r="A12" i="38" s="1"/>
  <c r="A13" i="38" s="1"/>
  <c r="A3" i="38"/>
  <c r="H1" i="38"/>
  <c r="I1" i="38" s="1"/>
  <c r="G1" i="38"/>
  <c r="F1" i="38"/>
  <c r="D15" i="37"/>
  <c r="I14" i="37"/>
  <c r="I15" i="37" s="1"/>
  <c r="H14" i="37"/>
  <c r="H15" i="37" s="1"/>
  <c r="G14" i="37"/>
  <c r="G15" i="37" s="1"/>
  <c r="F14" i="37"/>
  <c r="E14" i="37"/>
  <c r="E15" i="37" s="1"/>
  <c r="D14" i="37"/>
  <c r="A4" i="37"/>
  <c r="A5" i="37" s="1"/>
  <c r="A6" i="37" s="1"/>
  <c r="A7" i="37" s="1"/>
  <c r="A8" i="37" s="1"/>
  <c r="A9" i="37" s="1"/>
  <c r="A10" i="37" s="1"/>
  <c r="A11" i="37" s="1"/>
  <c r="A12" i="37" s="1"/>
  <c r="A13" i="37" s="1"/>
  <c r="A3" i="37"/>
  <c r="G1" i="37"/>
  <c r="H1" i="37" s="1"/>
  <c r="I1" i="37" s="1"/>
  <c r="F1" i="37"/>
  <c r="E15" i="36"/>
  <c r="D15" i="36"/>
  <c r="I14" i="36"/>
  <c r="H14" i="36"/>
  <c r="H15" i="36" s="1"/>
  <c r="G14" i="36"/>
  <c r="F14" i="36"/>
  <c r="E14" i="36"/>
  <c r="D14" i="36"/>
  <c r="A4" i="36"/>
  <c r="A5" i="36" s="1"/>
  <c r="A6" i="36" s="1"/>
  <c r="A7" i="36" s="1"/>
  <c r="A8" i="36" s="1"/>
  <c r="A9" i="36" s="1"/>
  <c r="A10" i="36" s="1"/>
  <c r="A11" i="36" s="1"/>
  <c r="A12" i="36" s="1"/>
  <c r="A13" i="36" s="1"/>
  <c r="A3" i="36"/>
  <c r="G1" i="36"/>
  <c r="H1" i="36" s="1"/>
  <c r="I1" i="36" s="1"/>
  <c r="F1" i="36"/>
  <c r="D15" i="35"/>
  <c r="H15" i="35"/>
  <c r="E15" i="35"/>
  <c r="D14" i="35"/>
  <c r="A4" i="35"/>
  <c r="A5" i="35" s="1"/>
  <c r="A6" i="35" s="1"/>
  <c r="A7" i="35" s="1"/>
  <c r="A8" i="35" s="1"/>
  <c r="A9" i="35" s="1"/>
  <c r="A10" i="35" s="1"/>
  <c r="A11" i="35" s="1"/>
  <c r="A12" i="35" s="1"/>
  <c r="A13" i="35" s="1"/>
  <c r="A3" i="35"/>
  <c r="G1" i="35"/>
  <c r="H1" i="35" s="1"/>
  <c r="I1" i="35" s="1"/>
  <c r="F1" i="35"/>
  <c r="D15" i="34"/>
  <c r="I14" i="34"/>
  <c r="I15" i="34" s="1"/>
  <c r="H14" i="34"/>
  <c r="H15" i="34" s="1"/>
  <c r="G14" i="34"/>
  <c r="F14" i="34"/>
  <c r="E14" i="34"/>
  <c r="E15" i="34" s="1"/>
  <c r="D14" i="34"/>
  <c r="A4" i="34"/>
  <c r="A5" i="34" s="1"/>
  <c r="A6" i="34" s="1"/>
  <c r="A7" i="34" s="1"/>
  <c r="A8" i="34" s="1"/>
  <c r="A9" i="34" s="1"/>
  <c r="A10" i="34" s="1"/>
  <c r="A11" i="34" s="1"/>
  <c r="A12" i="34" s="1"/>
  <c r="A13" i="34" s="1"/>
  <c r="A3" i="34"/>
  <c r="G1" i="34"/>
  <c r="H1" i="34" s="1"/>
  <c r="I1" i="34" s="1"/>
  <c r="F1" i="34"/>
  <c r="D15" i="33"/>
  <c r="I14" i="33"/>
  <c r="I15" i="33" s="1"/>
  <c r="H14" i="33"/>
  <c r="H15" i="33" s="1"/>
  <c r="G14" i="33"/>
  <c r="F14" i="33"/>
  <c r="E14" i="33"/>
  <c r="E15" i="33" s="1"/>
  <c r="D14" i="33"/>
  <c r="F15" i="33" s="1"/>
  <c r="A4" i="33"/>
  <c r="A5" i="33" s="1"/>
  <c r="A6" i="33" s="1"/>
  <c r="A7" i="33" s="1"/>
  <c r="A8" i="33" s="1"/>
  <c r="A9" i="33" s="1"/>
  <c r="A10" i="33" s="1"/>
  <c r="A11" i="33" s="1"/>
  <c r="A12" i="33" s="1"/>
  <c r="A13" i="33" s="1"/>
  <c r="A3" i="33"/>
  <c r="G1" i="33"/>
  <c r="H1" i="33" s="1"/>
  <c r="I1" i="33" s="1"/>
  <c r="F1" i="33"/>
  <c r="E15" i="32"/>
  <c r="D15" i="32"/>
  <c r="I14" i="32"/>
  <c r="I15" i="32" s="1"/>
  <c r="H14" i="32"/>
  <c r="H15" i="32" s="1"/>
  <c r="G14" i="32"/>
  <c r="F14" i="32"/>
  <c r="E14" i="32"/>
  <c r="D14" i="32"/>
  <c r="A4" i="32"/>
  <c r="A5" i="32" s="1"/>
  <c r="A6" i="32" s="1"/>
  <c r="A7" i="32" s="1"/>
  <c r="A8" i="32" s="1"/>
  <c r="A9" i="32" s="1"/>
  <c r="A10" i="32" s="1"/>
  <c r="A11" i="32" s="1"/>
  <c r="A12" i="32" s="1"/>
  <c r="A13" i="32" s="1"/>
  <c r="A3" i="32"/>
  <c r="G1" i="32"/>
  <c r="H1" i="32" s="1"/>
  <c r="I1" i="32" s="1"/>
  <c r="F1" i="32"/>
  <c r="D15" i="31"/>
  <c r="I14" i="31"/>
  <c r="I15" i="31" s="1"/>
  <c r="H14" i="31"/>
  <c r="H15" i="31" s="1"/>
  <c r="G14" i="31"/>
  <c r="G15" i="31" s="1"/>
  <c r="F14" i="31"/>
  <c r="E14" i="31"/>
  <c r="E15" i="31" s="1"/>
  <c r="D14" i="31"/>
  <c r="A4" i="31"/>
  <c r="A5" i="31" s="1"/>
  <c r="A6" i="31" s="1"/>
  <c r="A7" i="31" s="1"/>
  <c r="A8" i="31" s="1"/>
  <c r="A9" i="31" s="1"/>
  <c r="A10" i="31" s="1"/>
  <c r="A11" i="31" s="1"/>
  <c r="A12" i="31" s="1"/>
  <c r="A13" i="31" s="1"/>
  <c r="A3" i="31"/>
  <c r="G1" i="31"/>
  <c r="H1" i="31" s="1"/>
  <c r="I1" i="31" s="1"/>
  <c r="F1" i="31"/>
  <c r="D15" i="30"/>
  <c r="I14" i="30"/>
  <c r="I15" i="30" s="1"/>
  <c r="H14" i="30"/>
  <c r="H15" i="30" s="1"/>
  <c r="G14" i="30"/>
  <c r="G15" i="30" s="1"/>
  <c r="F14" i="30"/>
  <c r="E14" i="30"/>
  <c r="E15" i="30" s="1"/>
  <c r="D14" i="30"/>
  <c r="A4" i="30"/>
  <c r="A5" i="30" s="1"/>
  <c r="A6" i="30" s="1"/>
  <c r="A7" i="30" s="1"/>
  <c r="A8" i="30" s="1"/>
  <c r="A9" i="30" s="1"/>
  <c r="A10" i="30" s="1"/>
  <c r="A11" i="30" s="1"/>
  <c r="A12" i="30" s="1"/>
  <c r="A13" i="30" s="1"/>
  <c r="A3" i="30"/>
  <c r="G1" i="30"/>
  <c r="H1" i="30" s="1"/>
  <c r="I1" i="30" s="1"/>
  <c r="F1" i="30"/>
  <c r="D15" i="29"/>
  <c r="I14" i="29"/>
  <c r="I15" i="29" s="1"/>
  <c r="H14" i="29"/>
  <c r="H15" i="29" s="1"/>
  <c r="G14" i="29"/>
  <c r="G15" i="29" s="1"/>
  <c r="F14" i="29"/>
  <c r="E14" i="29"/>
  <c r="E15" i="29" s="1"/>
  <c r="D14" i="29"/>
  <c r="A4" i="29"/>
  <c r="A5" i="29" s="1"/>
  <c r="A6" i="29" s="1"/>
  <c r="A7" i="29" s="1"/>
  <c r="A8" i="29" s="1"/>
  <c r="A9" i="29" s="1"/>
  <c r="A10" i="29" s="1"/>
  <c r="A11" i="29" s="1"/>
  <c r="A12" i="29" s="1"/>
  <c r="A13" i="29" s="1"/>
  <c r="A3" i="29"/>
  <c r="G1" i="29"/>
  <c r="H1" i="29" s="1"/>
  <c r="I1" i="29" s="1"/>
  <c r="F1" i="29"/>
  <c r="D15" i="28"/>
  <c r="I14" i="28"/>
  <c r="I15" i="28" s="1"/>
  <c r="H14" i="28"/>
  <c r="H15" i="28" s="1"/>
  <c r="G14" i="28"/>
  <c r="G15" i="28" s="1"/>
  <c r="F14" i="28"/>
  <c r="E14" i="28"/>
  <c r="E15" i="28" s="1"/>
  <c r="D14" i="28"/>
  <c r="A4" i="28"/>
  <c r="A5" i="28" s="1"/>
  <c r="A6" i="28" s="1"/>
  <c r="A7" i="28" s="1"/>
  <c r="A8" i="28" s="1"/>
  <c r="A9" i="28" s="1"/>
  <c r="A10" i="28" s="1"/>
  <c r="A11" i="28" s="1"/>
  <c r="A12" i="28" s="1"/>
  <c r="A13" i="28" s="1"/>
  <c r="A3" i="28"/>
  <c r="G1" i="28"/>
  <c r="H1" i="28" s="1"/>
  <c r="I1" i="28" s="1"/>
  <c r="F1" i="28"/>
  <c r="D15" i="27"/>
  <c r="I14" i="27"/>
  <c r="I15" i="27" s="1"/>
  <c r="H14" i="27"/>
  <c r="H15" i="27" s="1"/>
  <c r="G14" i="27"/>
  <c r="G15" i="27" s="1"/>
  <c r="F14" i="27"/>
  <c r="E14" i="27"/>
  <c r="E15" i="27" s="1"/>
  <c r="D14" i="27"/>
  <c r="A4" i="27"/>
  <c r="A5" i="27" s="1"/>
  <c r="A6" i="27" s="1"/>
  <c r="A7" i="27" s="1"/>
  <c r="A8" i="27" s="1"/>
  <c r="A9" i="27" s="1"/>
  <c r="A10" i="27" s="1"/>
  <c r="A11" i="27" s="1"/>
  <c r="A12" i="27" s="1"/>
  <c r="A13" i="27" s="1"/>
  <c r="A3" i="27"/>
  <c r="G1" i="27"/>
  <c r="H1" i="27" s="1"/>
  <c r="I1" i="27" s="1"/>
  <c r="F1" i="27"/>
  <c r="F15" i="39" l="1"/>
  <c r="F15" i="38"/>
  <c r="F15" i="37"/>
  <c r="D16" i="37"/>
  <c r="I15" i="36"/>
  <c r="I15" i="35"/>
  <c r="G15" i="34"/>
  <c r="F15" i="32"/>
  <c r="F15" i="31"/>
  <c r="D17" i="31" s="1"/>
  <c r="F15" i="30"/>
  <c r="F15" i="29"/>
  <c r="F15" i="28"/>
  <c r="F15" i="27"/>
  <c r="D20" i="45"/>
  <c r="D19" i="45"/>
  <c r="D18" i="45"/>
  <c r="D16" i="45"/>
  <c r="D16" i="44"/>
  <c r="D20" i="43"/>
  <c r="D19" i="43"/>
  <c r="D18" i="43"/>
  <c r="D17" i="43"/>
  <c r="D16" i="43"/>
  <c r="D16" i="38"/>
  <c r="D16" i="39"/>
  <c r="D16" i="28"/>
  <c r="D16" i="27"/>
  <c r="D16" i="29"/>
  <c r="D16" i="31"/>
  <c r="D16" i="33"/>
  <c r="D16" i="30"/>
  <c r="F15" i="34"/>
  <c r="G15" i="32"/>
  <c r="G15" i="33"/>
  <c r="D18" i="33" s="1"/>
  <c r="G15" i="35"/>
  <c r="G15" i="36"/>
  <c r="F15" i="35"/>
  <c r="F15" i="36"/>
  <c r="D20" i="34"/>
  <c r="G14" i="5"/>
  <c r="B27" i="21"/>
  <c r="B26" i="21"/>
  <c r="B25" i="21"/>
  <c r="B24" i="21"/>
  <c r="B23" i="21"/>
  <c r="I14" i="26"/>
  <c r="I15" i="26" s="1"/>
  <c r="H14" i="26"/>
  <c r="H15" i="26" s="1"/>
  <c r="G14" i="26"/>
  <c r="F14" i="26"/>
  <c r="E14" i="26"/>
  <c r="E15" i="26" s="1"/>
  <c r="D14" i="26"/>
  <c r="D15" i="26" s="1"/>
  <c r="A3" i="26"/>
  <c r="A4" i="26" s="1"/>
  <c r="A5" i="26" s="1"/>
  <c r="A6" i="26" s="1"/>
  <c r="A7" i="26" s="1"/>
  <c r="A8" i="26" s="1"/>
  <c r="A9" i="26" s="1"/>
  <c r="A10" i="26" s="1"/>
  <c r="A11" i="26" s="1"/>
  <c r="A12" i="26" s="1"/>
  <c r="A13" i="26" s="1"/>
  <c r="F1" i="26"/>
  <c r="G1" i="26" s="1"/>
  <c r="H1" i="26" s="1"/>
  <c r="I1" i="26" s="1"/>
  <c r="I14" i="25"/>
  <c r="I15" i="25" s="1"/>
  <c r="H14" i="25"/>
  <c r="H15" i="25" s="1"/>
  <c r="G14" i="25"/>
  <c r="F14" i="25"/>
  <c r="E14" i="25"/>
  <c r="E15" i="25" s="1"/>
  <c r="D14" i="25"/>
  <c r="D15" i="25" s="1"/>
  <c r="A3" i="25"/>
  <c r="A4" i="25" s="1"/>
  <c r="A5" i="25" s="1"/>
  <c r="A6" i="25" s="1"/>
  <c r="A7" i="25" s="1"/>
  <c r="A8" i="25" s="1"/>
  <c r="A9" i="25" s="1"/>
  <c r="A10" i="25" s="1"/>
  <c r="A11" i="25" s="1"/>
  <c r="A12" i="25" s="1"/>
  <c r="A13" i="25" s="1"/>
  <c r="F1" i="25"/>
  <c r="G1" i="25" s="1"/>
  <c r="H1" i="25" s="1"/>
  <c r="I1" i="25" s="1"/>
  <c r="I14" i="24"/>
  <c r="I15" i="24" s="1"/>
  <c r="H14" i="24"/>
  <c r="H15" i="24" s="1"/>
  <c r="G14" i="24"/>
  <c r="F14" i="24"/>
  <c r="E14" i="24"/>
  <c r="E15" i="24" s="1"/>
  <c r="D14" i="24"/>
  <c r="D15" i="24" s="1"/>
  <c r="A4" i="24"/>
  <c r="A5" i="24" s="1"/>
  <c r="A6" i="24" s="1"/>
  <c r="A7" i="24" s="1"/>
  <c r="A8" i="24" s="1"/>
  <c r="A9" i="24" s="1"/>
  <c r="A10" i="24" s="1"/>
  <c r="A11" i="24" s="1"/>
  <c r="A12" i="24" s="1"/>
  <c r="A13" i="24" s="1"/>
  <c r="A3" i="24"/>
  <c r="F1" i="24"/>
  <c r="G1" i="24" s="1"/>
  <c r="H1" i="24" s="1"/>
  <c r="I1" i="24" s="1"/>
  <c r="I14" i="23"/>
  <c r="I15" i="23" s="1"/>
  <c r="H14" i="23"/>
  <c r="H15" i="23" s="1"/>
  <c r="G14" i="23"/>
  <c r="F14" i="23"/>
  <c r="E14" i="23"/>
  <c r="E15" i="23" s="1"/>
  <c r="D14" i="23"/>
  <c r="D15" i="23" s="1"/>
  <c r="A4" i="23"/>
  <c r="A5" i="23" s="1"/>
  <c r="A6" i="23" s="1"/>
  <c r="A7" i="23" s="1"/>
  <c r="A8" i="23" s="1"/>
  <c r="A9" i="23" s="1"/>
  <c r="A10" i="23" s="1"/>
  <c r="A11" i="23" s="1"/>
  <c r="A12" i="23" s="1"/>
  <c r="A13" i="23" s="1"/>
  <c r="A3" i="23"/>
  <c r="F1" i="23"/>
  <c r="G1" i="23" s="1"/>
  <c r="H1" i="23" s="1"/>
  <c r="I1" i="23" s="1"/>
  <c r="I14" i="22"/>
  <c r="I15" i="22" s="1"/>
  <c r="H14" i="22"/>
  <c r="H15" i="22" s="1"/>
  <c r="G14" i="22"/>
  <c r="F14" i="22"/>
  <c r="E14" i="22"/>
  <c r="E15" i="22" s="1"/>
  <c r="D14" i="22"/>
  <c r="D15" i="22" s="1"/>
  <c r="A4" i="22"/>
  <c r="A5" i="22" s="1"/>
  <c r="A6" i="22" s="1"/>
  <c r="A7" i="22" s="1"/>
  <c r="A8" i="22" s="1"/>
  <c r="A9" i="22" s="1"/>
  <c r="A10" i="22" s="1"/>
  <c r="A11" i="22" s="1"/>
  <c r="A12" i="22" s="1"/>
  <c r="A13" i="22" s="1"/>
  <c r="A3" i="22"/>
  <c r="F1" i="22"/>
  <c r="G1" i="22" s="1"/>
  <c r="H1" i="22" s="1"/>
  <c r="I1" i="22" s="1"/>
  <c r="D20" i="31" l="1"/>
  <c r="D19" i="31"/>
  <c r="D18" i="31"/>
  <c r="D16" i="34"/>
  <c r="D18" i="34"/>
  <c r="D20" i="33"/>
  <c r="D16" i="35"/>
  <c r="D19" i="34"/>
  <c r="D16" i="36"/>
  <c r="D19" i="33"/>
  <c r="D16" i="32"/>
  <c r="D17" i="33"/>
  <c r="F15" i="25"/>
  <c r="G15" i="25"/>
  <c r="D16" i="25" s="1"/>
  <c r="C26" i="21" s="1"/>
  <c r="G15" i="26"/>
  <c r="F15" i="26"/>
  <c r="D16" i="26" s="1"/>
  <c r="F15" i="23"/>
  <c r="G15" i="22"/>
  <c r="G15" i="24"/>
  <c r="F15" i="22"/>
  <c r="F15" i="24"/>
  <c r="G15" i="23"/>
  <c r="B22" i="21"/>
  <c r="B21" i="21"/>
  <c r="B20" i="21"/>
  <c r="B19" i="21"/>
  <c r="B18" i="21"/>
  <c r="B17" i="21"/>
  <c r="B16" i="21"/>
  <c r="B15" i="21"/>
  <c r="B14" i="21"/>
  <c r="B13" i="21"/>
  <c r="B12" i="21"/>
  <c r="B11" i="21"/>
  <c r="B10" i="21"/>
  <c r="B9" i="21"/>
  <c r="B8" i="21"/>
  <c r="B7" i="21"/>
  <c r="B6" i="21"/>
  <c r="B5" i="21"/>
  <c r="C27" i="21" l="1"/>
  <c r="D19" i="25"/>
  <c r="D16" i="23"/>
  <c r="C24" i="21" s="1"/>
  <c r="D20" i="25"/>
  <c r="D16" i="24"/>
  <c r="C25" i="21" s="1"/>
  <c r="C23" i="21"/>
  <c r="D15" i="19"/>
  <c r="I14" i="19"/>
  <c r="I15" i="19" s="1"/>
  <c r="H14" i="19"/>
  <c r="H15" i="19" s="1"/>
  <c r="G14" i="19"/>
  <c r="F14" i="19"/>
  <c r="F15" i="19" s="1"/>
  <c r="E14" i="19"/>
  <c r="E15" i="19" s="1"/>
  <c r="D14" i="19"/>
  <c r="A4" i="19"/>
  <c r="A5" i="19" s="1"/>
  <c r="A6" i="19" s="1"/>
  <c r="A7" i="19" s="1"/>
  <c r="A8" i="19" s="1"/>
  <c r="A9" i="19" s="1"/>
  <c r="A10" i="19" s="1"/>
  <c r="A11" i="19" s="1"/>
  <c r="A12" i="19" s="1"/>
  <c r="A13" i="19" s="1"/>
  <c r="A3" i="19"/>
  <c r="G1" i="19"/>
  <c r="H1" i="19" s="1"/>
  <c r="I1" i="19" s="1"/>
  <c r="F1" i="19"/>
  <c r="D15" i="18"/>
  <c r="I14" i="18"/>
  <c r="I15" i="18" s="1"/>
  <c r="H14" i="18"/>
  <c r="H15" i="18" s="1"/>
  <c r="G14" i="18"/>
  <c r="G15" i="18" s="1"/>
  <c r="F14" i="18"/>
  <c r="E14" i="18"/>
  <c r="E15" i="18" s="1"/>
  <c r="D14" i="18"/>
  <c r="A4" i="18"/>
  <c r="A5" i="18" s="1"/>
  <c r="A6" i="18" s="1"/>
  <c r="A7" i="18" s="1"/>
  <c r="A8" i="18" s="1"/>
  <c r="A9" i="18" s="1"/>
  <c r="A10" i="18" s="1"/>
  <c r="A11" i="18" s="1"/>
  <c r="A12" i="18" s="1"/>
  <c r="A13" i="18" s="1"/>
  <c r="A3" i="18"/>
  <c r="G1" i="18"/>
  <c r="H1" i="18" s="1"/>
  <c r="I1" i="18" s="1"/>
  <c r="F1" i="18"/>
  <c r="D15" i="17"/>
  <c r="I14" i="17"/>
  <c r="I15" i="17" s="1"/>
  <c r="H14" i="17"/>
  <c r="H15" i="17" s="1"/>
  <c r="G14" i="17"/>
  <c r="G15" i="17" s="1"/>
  <c r="F14" i="17"/>
  <c r="F15" i="17" s="1"/>
  <c r="E14" i="17"/>
  <c r="E15" i="17" s="1"/>
  <c r="D14" i="17"/>
  <c r="A3" i="17"/>
  <c r="A4" i="17" s="1"/>
  <c r="A5" i="17" s="1"/>
  <c r="A6" i="17" s="1"/>
  <c r="A7" i="17" s="1"/>
  <c r="A8" i="17" s="1"/>
  <c r="A9" i="17" s="1"/>
  <c r="A10" i="17" s="1"/>
  <c r="A11" i="17" s="1"/>
  <c r="A12" i="17" s="1"/>
  <c r="A13" i="17" s="1"/>
  <c r="F1" i="17"/>
  <c r="G1" i="17" s="1"/>
  <c r="H1" i="17" s="1"/>
  <c r="I1" i="17" s="1"/>
  <c r="D15" i="16"/>
  <c r="I14" i="16"/>
  <c r="I15" i="16" s="1"/>
  <c r="H14" i="16"/>
  <c r="H15" i="16" s="1"/>
  <c r="G14" i="16"/>
  <c r="G15" i="16" s="1"/>
  <c r="F14" i="16"/>
  <c r="F15" i="16" s="1"/>
  <c r="E14" i="16"/>
  <c r="E15" i="16" s="1"/>
  <c r="D14" i="16"/>
  <c r="A4" i="16"/>
  <c r="A5" i="16" s="1"/>
  <c r="A6" i="16" s="1"/>
  <c r="A7" i="16" s="1"/>
  <c r="A8" i="16" s="1"/>
  <c r="A9" i="16" s="1"/>
  <c r="A10" i="16" s="1"/>
  <c r="A11" i="16" s="1"/>
  <c r="A12" i="16" s="1"/>
  <c r="A13" i="16" s="1"/>
  <c r="A3" i="16"/>
  <c r="G1" i="16"/>
  <c r="H1" i="16" s="1"/>
  <c r="I1" i="16" s="1"/>
  <c r="F1" i="16"/>
  <c r="I14" i="15"/>
  <c r="H14" i="15"/>
  <c r="G14" i="15"/>
  <c r="F14" i="15"/>
  <c r="E14" i="15"/>
  <c r="E15" i="15" s="1"/>
  <c r="D14" i="15"/>
  <c r="D15" i="15" s="1"/>
  <c r="A4" i="15"/>
  <c r="A5" i="15" s="1"/>
  <c r="A6" i="15" s="1"/>
  <c r="A7" i="15" s="1"/>
  <c r="A8" i="15" s="1"/>
  <c r="A9" i="15" s="1"/>
  <c r="A10" i="15" s="1"/>
  <c r="A11" i="15" s="1"/>
  <c r="A12" i="15" s="1"/>
  <c r="A13" i="15" s="1"/>
  <c r="A3" i="15"/>
  <c r="F1" i="15"/>
  <c r="G1" i="15" s="1"/>
  <c r="H1" i="15" s="1"/>
  <c r="I1" i="15" s="1"/>
  <c r="D15" i="14"/>
  <c r="I14" i="14"/>
  <c r="I15" i="14" s="1"/>
  <c r="H14" i="14"/>
  <c r="H15" i="14" s="1"/>
  <c r="G14" i="14"/>
  <c r="G15" i="14" s="1"/>
  <c r="F14" i="14"/>
  <c r="F15" i="14" s="1"/>
  <c r="E14" i="14"/>
  <c r="E15" i="14" s="1"/>
  <c r="D14" i="14"/>
  <c r="A4" i="14"/>
  <c r="A5" i="14" s="1"/>
  <c r="A6" i="14" s="1"/>
  <c r="A7" i="14" s="1"/>
  <c r="A8" i="14" s="1"/>
  <c r="A9" i="14" s="1"/>
  <c r="A10" i="14" s="1"/>
  <c r="A11" i="14" s="1"/>
  <c r="A12" i="14" s="1"/>
  <c r="A13" i="14" s="1"/>
  <c r="A3" i="14"/>
  <c r="G1" i="14"/>
  <c r="H1" i="14" s="1"/>
  <c r="I1" i="14" s="1"/>
  <c r="F1" i="14"/>
  <c r="I14" i="13"/>
  <c r="I15" i="13" s="1"/>
  <c r="H14" i="13"/>
  <c r="H15" i="13" s="1"/>
  <c r="G14" i="13"/>
  <c r="F14" i="13"/>
  <c r="E14" i="13"/>
  <c r="E15" i="13" s="1"/>
  <c r="D14" i="13"/>
  <c r="A3" i="13"/>
  <c r="A4" i="13" s="1"/>
  <c r="A5" i="13" s="1"/>
  <c r="A6" i="13" s="1"/>
  <c r="A7" i="13" s="1"/>
  <c r="A8" i="13" s="1"/>
  <c r="A9" i="13" s="1"/>
  <c r="A10" i="13" s="1"/>
  <c r="A11" i="13" s="1"/>
  <c r="A12" i="13" s="1"/>
  <c r="A13" i="13" s="1"/>
  <c r="F1" i="13"/>
  <c r="G1" i="13" s="1"/>
  <c r="H1" i="13" s="1"/>
  <c r="I1" i="13" s="1"/>
  <c r="D15" i="12"/>
  <c r="I14" i="12"/>
  <c r="I15" i="12" s="1"/>
  <c r="H14" i="12"/>
  <c r="H15" i="12" s="1"/>
  <c r="G14" i="12"/>
  <c r="F14" i="12"/>
  <c r="E14" i="12"/>
  <c r="E15" i="12" s="1"/>
  <c r="D14" i="12"/>
  <c r="A4" i="12"/>
  <c r="A5" i="12" s="1"/>
  <c r="A6" i="12" s="1"/>
  <c r="A7" i="12" s="1"/>
  <c r="A8" i="12" s="1"/>
  <c r="A9" i="12" s="1"/>
  <c r="A10" i="12" s="1"/>
  <c r="A11" i="12" s="1"/>
  <c r="A12" i="12" s="1"/>
  <c r="A13" i="12" s="1"/>
  <c r="A3" i="12"/>
  <c r="F1" i="12"/>
  <c r="G1" i="12" s="1"/>
  <c r="H1" i="12" s="1"/>
  <c r="I1" i="12" s="1"/>
  <c r="D17" i="21" l="1"/>
  <c r="D16" i="14"/>
  <c r="C17" i="21" s="1"/>
  <c r="D20" i="14"/>
  <c r="G17" i="21" s="1"/>
  <c r="D19" i="14"/>
  <c r="F17" i="21" s="1"/>
  <c r="D18" i="14"/>
  <c r="E17" i="21" s="1"/>
  <c r="D16" i="16"/>
  <c r="C19" i="21" s="1"/>
  <c r="D20" i="16"/>
  <c r="G19" i="21" s="1"/>
  <c r="D19" i="16"/>
  <c r="F19" i="21" s="1"/>
  <c r="D18" i="16"/>
  <c r="E19" i="21" s="1"/>
  <c r="D19" i="21"/>
  <c r="G20" i="21"/>
  <c r="F20" i="21"/>
  <c r="E20" i="21"/>
  <c r="D16" i="17"/>
  <c r="C20" i="21" s="1"/>
  <c r="D20" i="21"/>
  <c r="D16" i="18"/>
  <c r="C21" i="21" s="1"/>
  <c r="D16" i="19"/>
  <c r="C22" i="21" s="1"/>
  <c r="G15" i="19"/>
  <c r="D22" i="21" s="1"/>
  <c r="F15" i="18"/>
  <c r="F15" i="13"/>
  <c r="G15" i="12"/>
  <c r="D18" i="12" s="1"/>
  <c r="E15" i="21" s="1"/>
  <c r="G15" i="15"/>
  <c r="I15" i="15"/>
  <c r="H15" i="15"/>
  <c r="D18" i="21" s="1"/>
  <c r="F15" i="15"/>
  <c r="D16" i="15" s="1"/>
  <c r="C18" i="21" s="1"/>
  <c r="G15" i="13"/>
  <c r="D17" i="13" s="1"/>
  <c r="D16" i="21" s="1"/>
  <c r="D15" i="13"/>
  <c r="F15" i="12"/>
  <c r="D15" i="11"/>
  <c r="I14" i="11"/>
  <c r="I15" i="11" s="1"/>
  <c r="H14" i="11"/>
  <c r="H15" i="11" s="1"/>
  <c r="G14" i="11"/>
  <c r="G15" i="11" s="1"/>
  <c r="F14" i="11"/>
  <c r="F15" i="11" s="1"/>
  <c r="E14" i="11"/>
  <c r="E15" i="11" s="1"/>
  <c r="D14" i="11"/>
  <c r="A3" i="11"/>
  <c r="A4" i="11" s="1"/>
  <c r="A5" i="11" s="1"/>
  <c r="A6" i="11" s="1"/>
  <c r="A7" i="11" s="1"/>
  <c r="A8" i="11" s="1"/>
  <c r="A9" i="11" s="1"/>
  <c r="A10" i="11" s="1"/>
  <c r="A11" i="11" s="1"/>
  <c r="A12" i="11" s="1"/>
  <c r="A13" i="11" s="1"/>
  <c r="G1" i="11"/>
  <c r="H1" i="11" s="1"/>
  <c r="I1" i="11" s="1"/>
  <c r="F1" i="11"/>
  <c r="I14" i="10"/>
  <c r="H14" i="10"/>
  <c r="G14" i="10"/>
  <c r="F14" i="10"/>
  <c r="E14" i="10"/>
  <c r="D14" i="10"/>
  <c r="D15" i="10" s="1"/>
  <c r="A5" i="10"/>
  <c r="A6" i="10" s="1"/>
  <c r="A7" i="10" s="1"/>
  <c r="A8" i="10" s="1"/>
  <c r="A9" i="10" s="1"/>
  <c r="A10" i="10" s="1"/>
  <c r="A11" i="10" s="1"/>
  <c r="A12" i="10" s="1"/>
  <c r="A13" i="10" s="1"/>
  <c r="A4" i="10"/>
  <c r="A3" i="10"/>
  <c r="F1" i="10"/>
  <c r="G1" i="10" s="1"/>
  <c r="H1" i="10" s="1"/>
  <c r="I1" i="10" s="1"/>
  <c r="I14" i="9"/>
  <c r="I15" i="9" s="1"/>
  <c r="H14" i="9"/>
  <c r="H15" i="9" s="1"/>
  <c r="G14" i="9"/>
  <c r="G15" i="9" s="1"/>
  <c r="F14" i="9"/>
  <c r="F15" i="9" s="1"/>
  <c r="E14" i="9"/>
  <c r="E15" i="9" s="1"/>
  <c r="D14" i="9"/>
  <c r="D15" i="9" s="1"/>
  <c r="A3" i="9"/>
  <c r="A4" i="9" s="1"/>
  <c r="A5" i="9" s="1"/>
  <c r="A6" i="9" s="1"/>
  <c r="A7" i="9" s="1"/>
  <c r="A8" i="9" s="1"/>
  <c r="A9" i="9" s="1"/>
  <c r="A10" i="9" s="1"/>
  <c r="A11" i="9" s="1"/>
  <c r="A12" i="9" s="1"/>
  <c r="A13" i="9" s="1"/>
  <c r="F1" i="9"/>
  <c r="G1" i="9" s="1"/>
  <c r="H1" i="9" s="1"/>
  <c r="I1" i="9" s="1"/>
  <c r="D15" i="8"/>
  <c r="I14" i="8"/>
  <c r="I15" i="8" s="1"/>
  <c r="H14" i="8"/>
  <c r="H15" i="8" s="1"/>
  <c r="G14" i="8"/>
  <c r="G15" i="8" s="1"/>
  <c r="F14" i="8"/>
  <c r="E14" i="8"/>
  <c r="E15" i="8" s="1"/>
  <c r="D14" i="8"/>
  <c r="A4" i="8"/>
  <c r="A5" i="8" s="1"/>
  <c r="A6" i="8" s="1"/>
  <c r="A7" i="8" s="1"/>
  <c r="A8" i="8" s="1"/>
  <c r="A9" i="8" s="1"/>
  <c r="A10" i="8" s="1"/>
  <c r="A11" i="8" s="1"/>
  <c r="A12" i="8" s="1"/>
  <c r="A13" i="8" s="1"/>
  <c r="A3" i="8"/>
  <c r="F1" i="8"/>
  <c r="G1" i="8" s="1"/>
  <c r="H1" i="8" s="1"/>
  <c r="I1" i="8" s="1"/>
  <c r="D15" i="7"/>
  <c r="I14" i="7"/>
  <c r="I15" i="7" s="1"/>
  <c r="H14" i="7"/>
  <c r="H15" i="7" s="1"/>
  <c r="G14" i="7"/>
  <c r="G15" i="7" s="1"/>
  <c r="F14" i="7"/>
  <c r="F15" i="7" s="1"/>
  <c r="E14" i="7"/>
  <c r="E15" i="7" s="1"/>
  <c r="D14" i="7"/>
  <c r="A3" i="7"/>
  <c r="A4" i="7" s="1"/>
  <c r="A5" i="7" s="1"/>
  <c r="A6" i="7" s="1"/>
  <c r="A7" i="7" s="1"/>
  <c r="A8" i="7" s="1"/>
  <c r="A9" i="7" s="1"/>
  <c r="A10" i="7" s="1"/>
  <c r="A11" i="7" s="1"/>
  <c r="A12" i="7" s="1"/>
  <c r="A13" i="7" s="1"/>
  <c r="F1" i="7"/>
  <c r="G1" i="7" s="1"/>
  <c r="H1" i="7" s="1"/>
  <c r="I1" i="7" s="1"/>
  <c r="D15" i="6"/>
  <c r="I14" i="6"/>
  <c r="I15" i="6" s="1"/>
  <c r="H14" i="6"/>
  <c r="H15" i="6" s="1"/>
  <c r="G14" i="6"/>
  <c r="G15" i="6" s="1"/>
  <c r="F14" i="6"/>
  <c r="E14" i="6"/>
  <c r="E15" i="6" s="1"/>
  <c r="D14" i="6"/>
  <c r="A3" i="6"/>
  <c r="A4" i="6" s="1"/>
  <c r="A5" i="6" s="1"/>
  <c r="A6" i="6" s="1"/>
  <c r="A7" i="6" s="1"/>
  <c r="A8" i="6" s="1"/>
  <c r="A9" i="6" s="1"/>
  <c r="A10" i="6" s="1"/>
  <c r="A11" i="6" s="1"/>
  <c r="A12" i="6" s="1"/>
  <c r="A13" i="6" s="1"/>
  <c r="I1" i="6"/>
  <c r="H1" i="6"/>
  <c r="G1" i="6"/>
  <c r="F1" i="6"/>
  <c r="I14" i="5"/>
  <c r="I15" i="5" s="1"/>
  <c r="H14" i="5"/>
  <c r="H15" i="5" s="1"/>
  <c r="F14" i="5"/>
  <c r="F15" i="5" s="1"/>
  <c r="E14" i="5"/>
  <c r="E15" i="5" s="1"/>
  <c r="D14" i="5"/>
  <c r="D15" i="5" s="1"/>
  <c r="A3" i="5"/>
  <c r="A4" i="5" s="1"/>
  <c r="A5" i="5" s="1"/>
  <c r="A6" i="5" s="1"/>
  <c r="A7" i="5" s="1"/>
  <c r="A8" i="5" s="1"/>
  <c r="A9" i="5" s="1"/>
  <c r="A10" i="5" s="1"/>
  <c r="A11" i="5" s="1"/>
  <c r="A12" i="5" s="1"/>
  <c r="A13" i="5" s="1"/>
  <c r="F1" i="5"/>
  <c r="G1" i="5" s="1"/>
  <c r="H1" i="5" s="1"/>
  <c r="I1" i="5" s="1"/>
  <c r="I14" i="3"/>
  <c r="H14" i="3"/>
  <c r="G14" i="3"/>
  <c r="F14" i="3"/>
  <c r="E14" i="3"/>
  <c r="E15" i="3" s="1"/>
  <c r="D14" i="3"/>
  <c r="A3" i="3"/>
  <c r="A4" i="3" s="1"/>
  <c r="A5" i="3" s="1"/>
  <c r="A6" i="3" s="1"/>
  <c r="A7" i="3" s="1"/>
  <c r="A8" i="3" s="1"/>
  <c r="A9" i="3" s="1"/>
  <c r="A10" i="3" s="1"/>
  <c r="A11" i="3" s="1"/>
  <c r="A12" i="3" s="1"/>
  <c r="A13" i="3" s="1"/>
  <c r="F1" i="3"/>
  <c r="G1" i="3" s="1"/>
  <c r="H1" i="3" s="1"/>
  <c r="I1" i="3" s="1"/>
  <c r="G14" i="2"/>
  <c r="D15" i="2"/>
  <c r="I14" i="2"/>
  <c r="I15" i="2" s="1"/>
  <c r="H14" i="2"/>
  <c r="H15" i="2" s="1"/>
  <c r="F14" i="2"/>
  <c r="E14" i="2"/>
  <c r="E15" i="2" s="1"/>
  <c r="D14" i="2"/>
  <c r="A3" i="2"/>
  <c r="A4" i="2" s="1"/>
  <c r="A5" i="2" s="1"/>
  <c r="A6" i="2" s="1"/>
  <c r="A7" i="2" s="1"/>
  <c r="A8" i="2" s="1"/>
  <c r="A9" i="2" s="1"/>
  <c r="A10" i="2" s="1"/>
  <c r="A11" i="2" s="1"/>
  <c r="A12" i="2" s="1"/>
  <c r="A13" i="2" s="1"/>
  <c r="F1" i="2"/>
  <c r="G1" i="2" s="1"/>
  <c r="H1" i="2" s="1"/>
  <c r="I1" i="2" s="1"/>
  <c r="D18" i="15" l="1"/>
  <c r="E18" i="21" s="1"/>
  <c r="D21" i="21"/>
  <c r="E21" i="21"/>
  <c r="F21" i="21"/>
  <c r="G21" i="21"/>
  <c r="D20" i="13"/>
  <c r="G16" i="21" s="1"/>
  <c r="D19" i="12"/>
  <c r="F15" i="21" s="1"/>
  <c r="D20" i="12"/>
  <c r="G15" i="21" s="1"/>
  <c r="D17" i="11"/>
  <c r="D14" i="21" s="1"/>
  <c r="D19" i="7"/>
  <c r="F10" i="21" s="1"/>
  <c r="D20" i="7"/>
  <c r="G10" i="21" s="1"/>
  <c r="D18" i="7"/>
  <c r="E10" i="21" s="1"/>
  <c r="D16" i="2"/>
  <c r="C6" i="21" s="1"/>
  <c r="D16" i="3"/>
  <c r="C7" i="21" s="1"/>
  <c r="D16" i="6"/>
  <c r="C9" i="21" s="1"/>
  <c r="D10" i="21"/>
  <c r="D16" i="7"/>
  <c r="C10" i="21" s="1"/>
  <c r="F11" i="21"/>
  <c r="D11" i="21"/>
  <c r="E11" i="21"/>
  <c r="G11" i="21"/>
  <c r="D20" i="9"/>
  <c r="G12" i="21" s="1"/>
  <c r="D16" i="9"/>
  <c r="C12" i="21" s="1"/>
  <c r="D19" i="9"/>
  <c r="F12" i="21" s="1"/>
  <c r="D12" i="21"/>
  <c r="D18" i="9"/>
  <c r="E12" i="21" s="1"/>
  <c r="D19" i="11"/>
  <c r="F14" i="21" s="1"/>
  <c r="D18" i="11"/>
  <c r="E14" i="21" s="1"/>
  <c r="D16" i="11"/>
  <c r="C14" i="21" s="1"/>
  <c r="D20" i="11"/>
  <c r="G14" i="21" s="1"/>
  <c r="D15" i="21"/>
  <c r="D16" i="12"/>
  <c r="C15" i="21" s="1"/>
  <c r="D16" i="13"/>
  <c r="C16" i="21" s="1"/>
  <c r="D18" i="13"/>
  <c r="E16" i="21" s="1"/>
  <c r="D19" i="13"/>
  <c r="F16" i="21" s="1"/>
  <c r="D19" i="15"/>
  <c r="F18" i="21" s="1"/>
  <c r="D20" i="15"/>
  <c r="G18" i="21" s="1"/>
  <c r="G22" i="21"/>
  <c r="F22" i="21"/>
  <c r="E22" i="21"/>
  <c r="F15" i="10"/>
  <c r="G15" i="10"/>
  <c r="E15" i="10"/>
  <c r="H15" i="10"/>
  <c r="I15" i="10"/>
  <c r="F15" i="8"/>
  <c r="D16" i="8"/>
  <c r="C11" i="21" s="1"/>
  <c r="F15" i="6"/>
  <c r="D9" i="21" s="1"/>
  <c r="G15" i="5"/>
  <c r="D16" i="5" s="1"/>
  <c r="C8" i="21" s="1"/>
  <c r="F15" i="3"/>
  <c r="G15" i="3"/>
  <c r="H15" i="3"/>
  <c r="I15" i="3"/>
  <c r="D15" i="3"/>
  <c r="G15" i="2"/>
  <c r="D6" i="21" s="1"/>
  <c r="F15" i="2"/>
  <c r="G8" i="21" l="1"/>
  <c r="D8" i="21"/>
  <c r="D20" i="2"/>
  <c r="G6" i="21" s="1"/>
  <c r="D19" i="2"/>
  <c r="F6" i="21" s="1"/>
  <c r="D20" i="3"/>
  <c r="G7" i="21" s="1"/>
  <c r="D18" i="2"/>
  <c r="E6" i="21" s="1"/>
  <c r="D19" i="3"/>
  <c r="F7" i="21" s="1"/>
  <c r="D17" i="3"/>
  <c r="D7" i="21" s="1"/>
  <c r="D18" i="3"/>
  <c r="E7" i="21" s="1"/>
  <c r="F8" i="21"/>
  <c r="E8" i="21"/>
  <c r="E9" i="21"/>
  <c r="F9" i="21"/>
  <c r="G9" i="21"/>
  <c r="D13" i="21"/>
  <c r="D20" i="10"/>
  <c r="G13" i="21" s="1"/>
  <c r="D19" i="10"/>
  <c r="F13" i="21" s="1"/>
  <c r="D16" i="10"/>
  <c r="C13" i="21" s="1"/>
  <c r="D18" i="10"/>
  <c r="E13" i="21" s="1"/>
  <c r="E14" i="1"/>
  <c r="E15" i="1" s="1"/>
  <c r="F14" i="1"/>
  <c r="F15" i="1" s="1"/>
  <c r="G14" i="1"/>
  <c r="G15" i="1" s="1"/>
  <c r="H14" i="1"/>
  <c r="H15" i="1" s="1"/>
  <c r="I15" i="1"/>
  <c r="D14" i="1"/>
  <c r="D15" i="1" s="1"/>
  <c r="G1" i="1"/>
  <c r="H1" i="1" s="1"/>
  <c r="I1" i="1" s="1"/>
  <c r="F1" i="1"/>
  <c r="A3" i="1"/>
  <c r="A4" i="1"/>
  <c r="A5" i="1" s="1"/>
  <c r="A6" i="1" s="1"/>
  <c r="A7" i="1" s="1"/>
  <c r="A8" i="1" s="1"/>
  <c r="A9" i="1" s="1"/>
  <c r="A10" i="1" s="1"/>
  <c r="A11" i="1" s="1"/>
  <c r="A12" i="1" s="1"/>
  <c r="A13" i="1" s="1"/>
  <c r="D20" i="1" l="1"/>
  <c r="D19" i="1"/>
  <c r="D16" i="1"/>
  <c r="C5" i="21" s="1"/>
  <c r="C41" i="21" s="1"/>
  <c r="D18" i="1"/>
  <c r="D17" i="1"/>
  <c r="D5" i="21" l="1"/>
  <c r="D2" i="21"/>
  <c r="D3" i="21"/>
  <c r="D4" i="21"/>
  <c r="E5" i="21"/>
  <c r="E2" i="21"/>
  <c r="E3" i="21"/>
  <c r="E4" i="21"/>
  <c r="F5" i="21"/>
  <c r="F4" i="21"/>
  <c r="F2" i="21"/>
  <c r="F3" i="21"/>
  <c r="G5" i="21"/>
  <c r="G2" i="21"/>
  <c r="G3" i="21"/>
  <c r="G4" i="21"/>
  <c r="C43" i="21"/>
  <c r="C42" i="21"/>
  <c r="C45" i="21"/>
  <c r="C44" i="21"/>
</calcChain>
</file>

<file path=xl/sharedStrings.xml><?xml version="1.0" encoding="utf-8"?>
<sst xmlns="http://schemas.openxmlformats.org/spreadsheetml/2006/main" count="1417" uniqueCount="77">
  <si>
    <t>No.</t>
  </si>
  <si>
    <t>Contents</t>
  </si>
  <si>
    <t>References</t>
  </si>
  <si>
    <t>Score</t>
  </si>
  <si>
    <t>An entity shall disclose the carrying amount of goodwill allocated to the unit
(group of units)</t>
  </si>
  <si>
    <t>Para 134 - A</t>
  </si>
  <si>
    <t>Para 80- A B</t>
  </si>
  <si>
    <t>Para 90</t>
  </si>
  <si>
    <t>Para 134 -C</t>
  </si>
  <si>
    <t>Para 134 - D 1</t>
  </si>
  <si>
    <t>Para 134 - D 2</t>
  </si>
  <si>
    <t>Para 134 - D 3</t>
  </si>
  <si>
    <t>Para 134 - D 4</t>
  </si>
  <si>
    <t>The discount rate(s) applied to the cash flow projections</t>
  </si>
  <si>
    <t>Para 134 - D 5</t>
  </si>
  <si>
    <t>Para 134 - E</t>
  </si>
  <si>
    <t>Para 134 - E 1</t>
  </si>
  <si>
    <t>Para 134 - E 2</t>
  </si>
  <si>
    <t xml:space="preserve">Cash-generating units represent ‘the lowest level within the entity at which the goodwill is monitored for internal management purpose and that the CGU should not be larger than a primary or secondary segment defined for the purpose of segment reporting </t>
  </si>
  <si>
    <t>Cash generating unit to which goodwill has been allocated shall be tested for impairment annually, and whenever there is an indication that the goodwill may be impaired, by comparing the carrying amount of the goodwill, with the recoverable amount of the goodwill</t>
  </si>
  <si>
    <t>An entity shall disclose the basis on which the unit’s (group of units’) recoverable amount has been determined (ie value in use or fair value less costs to sell).</t>
  </si>
  <si>
    <t>Adescription of each key assumption on which management has based its cash flow projections for the period covered by the most recent budgets/forecasts. Key assumptions are those to which the unit’s (group of units’) recoverable amount is most sensitive.</t>
  </si>
  <si>
    <t>Adescription of management’s approach to determining the value(s) assigned to each key assumption, whether those value(s) reflect past experience or, if appropriate, are consistent with external sources of information, and, if not, how and why they differ from past experience or external sources of information</t>
  </si>
  <si>
    <t>The period over which management has projected cash flows based on financial budgets/ forecasts approved bymanagement and, when a period greater than five years is used for a cash-generating unit (group of units), an explanation of why that longer period is justified</t>
  </si>
  <si>
    <t>The growth rate used to extrapolate cash flow projections beyond the period covered by the most recent budgets/forecasts, and the justification for using any growth rate that exceeds the long-term average growth rate for the products, industries, or country or countries in which the entity operates, or for the market to which the unit (group of units) is dedicated.</t>
  </si>
  <si>
    <t>If the unit’s (group of units’) recoverable amount is based on fair value less costs to sell, an entity shall disclose the methodology used to determine fair value less costs to sell.</t>
  </si>
  <si>
    <t>A description of each key assumption on which management has based its determination of fair value less costs to sell. Key assumptions are those to which the unit’s (group of units’) recoverable amount is most sensitive.</t>
  </si>
  <si>
    <t>A description of management’s approach to determining the value(s) assigned to each key assumption, whether those value(s) reflect past experience or, if appropriate, are consistent with external sources of information, and, if not, how and why they differ from past experience or external sources of information</t>
  </si>
  <si>
    <t>Total</t>
  </si>
  <si>
    <t>Percentage</t>
  </si>
  <si>
    <t>Mean</t>
  </si>
  <si>
    <t>1st Quartile</t>
  </si>
  <si>
    <t>3rd Quartile</t>
  </si>
  <si>
    <t>Standard deviation</t>
  </si>
  <si>
    <t>Company</t>
  </si>
  <si>
    <t>Standard Deviation</t>
  </si>
  <si>
    <t>Median</t>
  </si>
  <si>
    <t>Descriptive Statistics</t>
  </si>
  <si>
    <t>Argent</t>
  </si>
  <si>
    <t>Aveng</t>
  </si>
  <si>
    <t>Barloworld</t>
  </si>
  <si>
    <t>Bowcalf</t>
  </si>
  <si>
    <t>Calgro M3</t>
  </si>
  <si>
    <t>Cartrack</t>
  </si>
  <si>
    <t>CIL</t>
  </si>
  <si>
    <t>CSG</t>
  </si>
  <si>
    <t>ELB group</t>
  </si>
  <si>
    <t>Ellies</t>
  </si>
  <si>
    <t>ENX group</t>
  </si>
  <si>
    <t>Grindrod</t>
  </si>
  <si>
    <t>Hudaco</t>
  </si>
  <si>
    <t>Imperial</t>
  </si>
  <si>
    <t>Invicta</t>
  </si>
  <si>
    <t>Kap</t>
  </si>
  <si>
    <t>KayDav</t>
  </si>
  <si>
    <t>Marshall</t>
  </si>
  <si>
    <t>Metrofile</t>
  </si>
  <si>
    <t>Mixtel</t>
  </si>
  <si>
    <t>Mpact</t>
  </si>
  <si>
    <t>M&amp;R Holdings</t>
  </si>
  <si>
    <t>Nampak</t>
  </si>
  <si>
    <t>Novus</t>
  </si>
  <si>
    <t>One logistix</t>
  </si>
  <si>
    <t>PPC</t>
  </si>
  <si>
    <t>Primserv</t>
  </si>
  <si>
    <t>Raubex</t>
  </si>
  <si>
    <t>Reunert</t>
  </si>
  <si>
    <t>Sephaku</t>
  </si>
  <si>
    <t>Stefstock</t>
  </si>
  <si>
    <t>Super Group</t>
  </si>
  <si>
    <t>Trenpaco</t>
  </si>
  <si>
    <t>Trencor</t>
  </si>
  <si>
    <t>Santova</t>
  </si>
  <si>
    <t>Bidvest</t>
  </si>
  <si>
    <t>Adcorp</t>
  </si>
  <si>
    <t>Afrimat</t>
  </si>
  <si>
    <t>ARB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</si>
</sst>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5">
    <xf numFmtId="0" fontId="0" fillId="0" borderId="0" xfId="0"/>
    <xf numFmtId="0" fontId="0" fillId="0" borderId="1" xfId="0" applyBorder="1"/>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wrapText="1"/>
    </xf>
    <xf numFmtId="9" fontId="0" fillId="0" borderId="1" xfId="1" applyFont="1" applyBorder="1"/>
    <xf numFmtId="0" fontId="0" fillId="0" borderId="1" xfId="0" applyFill="1" applyBorder="1"/>
    <xf numFmtId="9" fontId="0" fillId="0" borderId="1" xfId="0" applyNumberFormat="1" applyBorder="1"/>
    <xf numFmtId="0" fontId="0" fillId="0" borderId="1" xfId="0" applyFill="1" applyBorder="1" applyAlignment="1">
      <alignment vertical="center"/>
    </xf>
    <xf numFmtId="0" fontId="0" fillId="0" borderId="2" xfId="0" applyFill="1" applyBorder="1" applyAlignment="1">
      <alignment wrapText="1"/>
    </xf>
    <xf numFmtId="0" fontId="0" fillId="0" borderId="3" xfId="0" applyBorder="1"/>
    <xf numFmtId="0" fontId="0" fillId="0" borderId="5" xfId="0" applyBorder="1"/>
    <xf numFmtId="0" fontId="0" fillId="0" borderId="6" xfId="0" applyBorder="1"/>
    <xf numFmtId="9" fontId="0" fillId="0" borderId="5" xfId="1" applyFont="1" applyBorder="1"/>
    <xf numFmtId="9" fontId="0" fillId="0" borderId="5" xfId="0" applyNumberFormat="1" applyBorder="1"/>
    <xf numFmtId="9" fontId="0" fillId="0" borderId="6" xfId="1" applyFont="1" applyBorder="1"/>
    <xf numFmtId="0" fontId="0" fillId="0" borderId="8" xfId="0" applyBorder="1"/>
    <xf numFmtId="9" fontId="0" fillId="0" borderId="8" xfId="0" applyNumberFormat="1" applyBorder="1"/>
    <xf numFmtId="0" fontId="0" fillId="0" borderId="7" xfId="0" applyBorder="1"/>
    <xf numFmtId="9" fontId="0" fillId="0" borderId="8" xfId="1" applyFont="1" applyBorder="1"/>
    <xf numFmtId="0" fontId="0" fillId="0" borderId="9" xfId="0" applyBorder="1"/>
    <xf numFmtId="0" fontId="0" fillId="0" borderId="10" xfId="0" applyBorder="1"/>
    <xf numFmtId="0" fontId="0" fillId="0" borderId="7" xfId="0" applyBorder="1" applyAlignment="1">
      <alignment horizontal="center" vertical="center" textRotation="90" wrapText="1"/>
    </xf>
    <xf numFmtId="0" fontId="0" fillId="0" borderId="3" xfId="0" applyBorder="1" applyAlignment="1">
      <alignment horizontal="center" vertical="center" textRotation="90" wrapText="1"/>
    </xf>
    <xf numFmtId="0" fontId="0" fillId="0" borderId="4" xfId="0" applyBorder="1" applyAlignment="1">
      <alignment horizontal="center" vertical="center" textRotation="90"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5"/>
  <sheetViews>
    <sheetView tabSelected="1" workbookViewId="0">
      <selection sqref="A1:XFD1048576"/>
    </sheetView>
  </sheetViews>
  <sheetFormatPr defaultRowHeight="15" x14ac:dyDescent="0.25"/>
  <cols>
    <col min="2" max="2" width="24.42578125" bestFit="1" customWidth="1"/>
    <col min="4" max="4" width="18.140625" bestFit="1" customWidth="1"/>
    <col min="5" max="5" width="11.28515625" bestFit="1" customWidth="1"/>
    <col min="6" max="6" width="7.7109375" bestFit="1" customWidth="1"/>
    <col min="7" max="7" width="11.5703125" bestFit="1" customWidth="1"/>
  </cols>
  <sheetData>
    <row r="1" spans="1:7" ht="15.75" thickBot="1" x14ac:dyDescent="0.3">
      <c r="A1" s="20" t="s">
        <v>0</v>
      </c>
      <c r="B1" s="21" t="s">
        <v>34</v>
      </c>
      <c r="C1" s="21" t="s">
        <v>30</v>
      </c>
      <c r="D1" s="21" t="s">
        <v>35</v>
      </c>
      <c r="E1" s="21" t="s">
        <v>31</v>
      </c>
      <c r="F1" s="21" t="s">
        <v>36</v>
      </c>
      <c r="G1" s="21" t="s">
        <v>32</v>
      </c>
    </row>
    <row r="2" spans="1:7" x14ac:dyDescent="0.25">
      <c r="A2" s="18">
        <v>1</v>
      </c>
      <c r="B2" s="16" t="str">
        <f>Adcorp!B16</f>
        <v>Adcorp</v>
      </c>
      <c r="C2" s="19">
        <f>VLOOKUP('Industrials Analysis'!C$1,Adcorp!$C$16:$D$20,2,FALSE)</f>
        <v>0.96666666666666679</v>
      </c>
      <c r="D2" s="19">
        <f>VLOOKUP('Industrials Analysis'!D$1,Argent!$C$16:$D$20,2,FALSE)</f>
        <v>0</v>
      </c>
      <c r="E2" s="19">
        <f>VLOOKUP('Industrials Analysis'!E$1,Argent!$C$16:$D$20,2,FALSE)</f>
        <v>0.83333333333333337</v>
      </c>
      <c r="F2" s="19">
        <f>VLOOKUP('Industrials Analysis'!F$1,Argent!$C$16:$D$20,2,FALSE)</f>
        <v>0.83333333333333337</v>
      </c>
      <c r="G2" s="19">
        <f>VLOOKUP('Industrials Analysis'!G$1,Argent!$C$16:$D$20,2,FALSE)</f>
        <v>0.83333333333333337</v>
      </c>
    </row>
    <row r="3" spans="1:7" x14ac:dyDescent="0.25">
      <c r="A3" s="10">
        <f>A2+1</f>
        <v>2</v>
      </c>
      <c r="B3" s="11" t="str">
        <f>Afrimat!B16</f>
        <v>Afrimat</v>
      </c>
      <c r="C3" s="13">
        <f>VLOOKUP('Industrials Analysis'!C$1,Afrimat!$C$16:$D$20,2,FALSE)</f>
        <v>0.91666666666666663</v>
      </c>
      <c r="D3" s="13">
        <f>VLOOKUP('Industrials Analysis'!D$1,Argent!$C$16:$D$20,2,FALSE)</f>
        <v>0</v>
      </c>
      <c r="E3" s="13">
        <f>VLOOKUP('Industrials Analysis'!E$1,Argent!$C$16:$D$20,2,FALSE)</f>
        <v>0.83333333333333337</v>
      </c>
      <c r="F3" s="13">
        <f>VLOOKUP('Industrials Analysis'!F$1,Argent!$C$16:$D$20,2,FALSE)</f>
        <v>0.83333333333333337</v>
      </c>
      <c r="G3" s="13">
        <f>VLOOKUP('Industrials Analysis'!G$1,Argent!$C$16:$D$20,2,FALSE)</f>
        <v>0.83333333333333337</v>
      </c>
    </row>
    <row r="4" spans="1:7" x14ac:dyDescent="0.25">
      <c r="A4" s="10">
        <f t="shared" ref="A4:A40" si="0">A3+1</f>
        <v>3</v>
      </c>
      <c r="B4" s="11" t="str">
        <f>ARB!B16</f>
        <v>ARB</v>
      </c>
      <c r="C4" s="13">
        <f>VLOOKUP('Industrials Analysis'!C$1,ARB!$C$16:$D$20,2,FALSE)</f>
        <v>0.93333333333333324</v>
      </c>
      <c r="D4" s="13">
        <f>VLOOKUP('Industrials Analysis'!D$1,Argent!$C$16:$D$20,2,FALSE)</f>
        <v>0</v>
      </c>
      <c r="E4" s="13">
        <f>VLOOKUP('Industrials Analysis'!E$1,Argent!$C$16:$D$20,2,FALSE)</f>
        <v>0.83333333333333337</v>
      </c>
      <c r="F4" s="13">
        <f>VLOOKUP('Industrials Analysis'!F$1,Argent!$C$16:$D$20,2,FALSE)</f>
        <v>0.83333333333333337</v>
      </c>
      <c r="G4" s="13">
        <f>VLOOKUP('Industrials Analysis'!G$1,Argent!$C$16:$D$20,2,FALSE)</f>
        <v>0.83333333333333337</v>
      </c>
    </row>
    <row r="5" spans="1:7" x14ac:dyDescent="0.25">
      <c r="A5" s="10">
        <f t="shared" si="0"/>
        <v>4</v>
      </c>
      <c r="B5" s="11" t="str">
        <f>Argent!B16</f>
        <v>Argent</v>
      </c>
      <c r="C5" s="13">
        <f>VLOOKUP('Industrials Analysis'!C$1,Argent!$C$16:$D$20,2,FALSE)</f>
        <v>0.83333333333333337</v>
      </c>
      <c r="D5" s="13">
        <f>VLOOKUP('Industrials Analysis'!D$1,Argent!$C$16:$D$20,2,FALSE)</f>
        <v>0</v>
      </c>
      <c r="E5" s="13">
        <f>VLOOKUP('Industrials Analysis'!E$1,Argent!$C$16:$D$20,2,FALSE)</f>
        <v>0.83333333333333337</v>
      </c>
      <c r="F5" s="13">
        <f>VLOOKUP('Industrials Analysis'!F$1,Argent!$C$16:$D$20,2,FALSE)</f>
        <v>0.83333333333333337</v>
      </c>
      <c r="G5" s="13">
        <f>VLOOKUP('Industrials Analysis'!G$1,Argent!$C$16:$D$20,2,FALSE)</f>
        <v>0.83333333333333337</v>
      </c>
    </row>
    <row r="6" spans="1:7" x14ac:dyDescent="0.25">
      <c r="A6" s="10">
        <f t="shared" si="0"/>
        <v>5</v>
      </c>
      <c r="B6" s="11" t="str">
        <f>AVeng!B15</f>
        <v>Aveng</v>
      </c>
      <c r="C6" s="13">
        <f>VLOOKUP(C$1,AVeng!$C$16:$D$20,2,FALSE)</f>
        <v>0.61111111111111116</v>
      </c>
      <c r="D6" s="13">
        <f>VLOOKUP(D$1,AVeng!$C$16:$D$20,2,FALSE)</f>
        <v>0</v>
      </c>
      <c r="E6" s="13">
        <f>VLOOKUP(E$1,AVeng!$C$16:$D$20,2,FALSE)</f>
        <v>0.61111111111111116</v>
      </c>
      <c r="F6" s="13">
        <f>VLOOKUP(F$1,AVeng!$C$16:$D$20,2,FALSE)</f>
        <v>0.61111111111111116</v>
      </c>
      <c r="G6" s="13">
        <f>VLOOKUP(G$1,AVeng!$C$16:$D$20,2,FALSE)</f>
        <v>0.61111111111111116</v>
      </c>
    </row>
    <row r="7" spans="1:7" x14ac:dyDescent="0.25">
      <c r="A7" s="10">
        <f t="shared" si="0"/>
        <v>6</v>
      </c>
      <c r="B7" s="11" t="str">
        <f>Barloworld!B15</f>
        <v>Barloworld</v>
      </c>
      <c r="C7" s="13">
        <f>VLOOKUP('Industrials Analysis'!C$1,Barloworld!$C$16:$D$20,2,FALSE)</f>
        <v>0.94444444444444442</v>
      </c>
      <c r="D7" s="13">
        <f>VLOOKUP('Industrials Analysis'!D$1,Barloworld!$C$16:$D$20,2,FALSE)</f>
        <v>0</v>
      </c>
      <c r="E7" s="13">
        <f>VLOOKUP('Industrials Analysis'!E$1,Barloworld!$C$16:$D$20,2,FALSE)</f>
        <v>0.94444444444444442</v>
      </c>
      <c r="F7" s="13">
        <f>VLOOKUP('Industrials Analysis'!F$1,Barloworld!$C$16:$D$20,2,FALSE)</f>
        <v>0.94444444444444442</v>
      </c>
      <c r="G7" s="13">
        <f>VLOOKUP('Industrials Analysis'!G$1,Barloworld!$C$16:$D$20,2,FALSE)</f>
        <v>0.94444444444444442</v>
      </c>
    </row>
    <row r="8" spans="1:7" x14ac:dyDescent="0.25">
      <c r="A8" s="10">
        <f t="shared" si="0"/>
        <v>7</v>
      </c>
      <c r="B8" s="11" t="str">
        <f>Bowcalf!B15</f>
        <v>Bowcalf</v>
      </c>
      <c r="C8" s="13">
        <f>VLOOKUP('Industrials Analysis'!C$1,Bowcalf!$C$16:$D$20,2,FALSE)</f>
        <v>0.88888888888888895</v>
      </c>
      <c r="D8" s="13">
        <f>VLOOKUP('Industrials Analysis'!D$1,Bowcalf!$C$16:$D$20,2,FALSE)</f>
        <v>1.1102230246251565E-16</v>
      </c>
      <c r="E8" s="13">
        <f>VLOOKUP('Industrials Analysis'!E$1,Bowcalf!$C$16:$D$20,2,FALSE)</f>
        <v>0.88888888888888884</v>
      </c>
      <c r="F8" s="13">
        <f>VLOOKUP('Industrials Analysis'!F$1,Bowcalf!$C$16:$D$20,2,FALSE)</f>
        <v>0.88888888888888884</v>
      </c>
      <c r="G8" s="13">
        <f>VLOOKUP('Industrials Analysis'!G$1,Bowcalf!$C$16:$D$20,2,FALSE)</f>
        <v>0.88888888888888884</v>
      </c>
    </row>
    <row r="9" spans="1:7" x14ac:dyDescent="0.25">
      <c r="A9" s="10">
        <f t="shared" si="0"/>
        <v>8</v>
      </c>
      <c r="B9" s="11" t="str">
        <f>'Calgro M3'!B15</f>
        <v>Calgro M3</v>
      </c>
      <c r="C9" s="13">
        <f>VLOOKUP('Industrials Analysis'!C$1,'Calgro M3'!$C$16:$D$20,2,FALSE)</f>
        <v>0.88888888888888884</v>
      </c>
      <c r="D9" s="13">
        <f>VLOOKUP('Industrials Analysis'!D$1,'Calgro M3'!$C$16:$D$20,2,FALSE)</f>
        <v>0</v>
      </c>
      <c r="E9" s="13">
        <f>VLOOKUP('Industrials Analysis'!E$1,'Calgro M3'!$C$16:$D$20,2,FALSE)</f>
        <v>0.88888888888888884</v>
      </c>
      <c r="F9" s="13">
        <f>VLOOKUP('Industrials Analysis'!F$1,'Calgro M3'!$C$16:$D$20,2,FALSE)</f>
        <v>0.88888888888888884</v>
      </c>
      <c r="G9" s="13">
        <f>VLOOKUP('Industrials Analysis'!G$1,'Calgro M3'!$C$16:$D$20,2,FALSE)</f>
        <v>0.88888888888888884</v>
      </c>
    </row>
    <row r="10" spans="1:7" x14ac:dyDescent="0.25">
      <c r="A10" s="10">
        <f t="shared" si="0"/>
        <v>9</v>
      </c>
      <c r="B10" s="11" t="str">
        <f>Cartrack!B15</f>
        <v>Cartrack</v>
      </c>
      <c r="C10" s="13">
        <f>VLOOKUP('Industrials Analysis'!C$1,Cartrack!$C$16:$D$20,2,FALSE)</f>
        <v>0.93333333333333324</v>
      </c>
      <c r="D10" s="13">
        <f>VLOOKUP('Industrials Analysis'!D$1,Cartrack!$C$16:$D$20,2,FALSE)</f>
        <v>4.1573970964154924E-2</v>
      </c>
      <c r="E10" s="13">
        <f>VLOOKUP('Industrials Analysis'!E$1,Cartrack!$C$16:$D$20,2,FALSE)</f>
        <v>0.88888888888888884</v>
      </c>
      <c r="F10" s="13">
        <f>VLOOKUP('Industrials Analysis'!F$1,Cartrack!$C$16:$D$20,2,FALSE)</f>
        <v>0.94444444444444442</v>
      </c>
      <c r="G10" s="13">
        <f>VLOOKUP('Industrials Analysis'!G$1,Cartrack!$C$16:$D$20,2,FALSE)</f>
        <v>0.97222222222222221</v>
      </c>
    </row>
    <row r="11" spans="1:7" x14ac:dyDescent="0.25">
      <c r="A11" s="10">
        <f t="shared" si="0"/>
        <v>10</v>
      </c>
      <c r="B11" s="11" t="str">
        <f>CIL!B15</f>
        <v>CIL</v>
      </c>
      <c r="C11" s="13">
        <f>VLOOKUP('Industrials Analysis'!C$1,CIL!$C$16:$D$20,2,FALSE)</f>
        <v>0.94444444444444442</v>
      </c>
      <c r="D11" s="13">
        <f>VLOOKUP('Industrials Analysis'!D$1,CIL!$C$16:$D$20,2,FALSE)</f>
        <v>0</v>
      </c>
      <c r="E11" s="13">
        <f>VLOOKUP('Industrials Analysis'!E$1,CIL!$C$16:$D$20,2,FALSE)</f>
        <v>0.94444444444444442</v>
      </c>
      <c r="F11" s="13">
        <f>VLOOKUP('Industrials Analysis'!F$1,CIL!$C$16:$D$20,2,FALSE)</f>
        <v>0.94444444444444442</v>
      </c>
      <c r="G11" s="13">
        <f>VLOOKUP('Industrials Analysis'!G$1,CIL!$C$16:$D$20,2,FALSE)</f>
        <v>0.94444444444444442</v>
      </c>
    </row>
    <row r="12" spans="1:7" x14ac:dyDescent="0.25">
      <c r="A12" s="10">
        <f t="shared" si="0"/>
        <v>11</v>
      </c>
      <c r="B12" s="11" t="str">
        <f>CSG!B15</f>
        <v>CSG</v>
      </c>
      <c r="C12" s="13">
        <f>VLOOKUP('Industrials Analysis'!C$1,CSG!$C$16:$D$20,2,FALSE)</f>
        <v>0.96666666666666679</v>
      </c>
      <c r="D12" s="13">
        <f>VLOOKUP('Industrials Analysis'!D$1,CSG!$C$16:$D$20,2,FALSE)</f>
        <v>2.7216552697590882E-2</v>
      </c>
      <c r="E12" s="13">
        <f>VLOOKUP('Industrials Analysis'!E$1,CSG!$C$16:$D$20,2,FALSE)</f>
        <v>0.94444444444444442</v>
      </c>
      <c r="F12" s="13">
        <f>VLOOKUP('Industrials Analysis'!F$1,CSG!$C$16:$D$20,2,FALSE)</f>
        <v>0.94444444444444442</v>
      </c>
      <c r="G12" s="13">
        <f>VLOOKUP('Industrials Analysis'!G$1,CSG!$C$16:$D$20,2,FALSE)</f>
        <v>1</v>
      </c>
    </row>
    <row r="13" spans="1:7" x14ac:dyDescent="0.25">
      <c r="A13" s="10">
        <f t="shared" si="0"/>
        <v>12</v>
      </c>
      <c r="B13" s="11" t="str">
        <f>'Elb group'!B15</f>
        <v>ELB group</v>
      </c>
      <c r="C13" s="13">
        <f>VLOOKUP('Industrials Analysis'!C$1,'Elb group'!$C$16:$D$20,2,FALSE)</f>
        <v>0.9</v>
      </c>
      <c r="D13" s="13">
        <f>VLOOKUP('Industrials Analysis'!D$1,'Elb group'!$C$16:$D$20,2,FALSE)</f>
        <v>2.2222222222222233E-2</v>
      </c>
      <c r="E13" s="13">
        <f>VLOOKUP('Industrials Analysis'!E$1,'Elb group'!$C$16:$D$20,2,FALSE)</f>
        <v>0.88888888888888884</v>
      </c>
      <c r="F13" s="13">
        <f>VLOOKUP('Industrials Analysis'!F$1,'Elb group'!$C$16:$D$20,2,FALSE)</f>
        <v>0.88888888888888884</v>
      </c>
      <c r="G13" s="13">
        <f>VLOOKUP('Industrials Analysis'!G$1,'Elb group'!$C$16:$D$20,2,FALSE)</f>
        <v>0.91666666666666663</v>
      </c>
    </row>
    <row r="14" spans="1:7" x14ac:dyDescent="0.25">
      <c r="A14" s="10">
        <f t="shared" si="0"/>
        <v>13</v>
      </c>
      <c r="B14" s="11" t="str">
        <f>Ellies!B15</f>
        <v>Ellies</v>
      </c>
      <c r="C14" s="13">
        <f>VLOOKUP('Industrials Analysis'!C$1,Ellies!$C$16:$D$20,2,FALSE)</f>
        <v>0.94444444444444442</v>
      </c>
      <c r="D14" s="13">
        <f>VLOOKUP('Industrials Analysis'!D$1,Ellies!$C$16:$D$20,2,FALSE)</f>
        <v>0</v>
      </c>
      <c r="E14" s="13">
        <f>VLOOKUP('Industrials Analysis'!E$1,Ellies!$C$16:$D$20,2,FALSE)</f>
        <v>0.94444444444444442</v>
      </c>
      <c r="F14" s="13">
        <f>VLOOKUP('Industrials Analysis'!F$1,Ellies!$C$16:$D$20,2,FALSE)</f>
        <v>0.94444444444444442</v>
      </c>
      <c r="G14" s="13">
        <f>VLOOKUP('Industrials Analysis'!G$1,Ellies!$C$16:$D$20,2,FALSE)</f>
        <v>0.94444444444444442</v>
      </c>
    </row>
    <row r="15" spans="1:7" x14ac:dyDescent="0.25">
      <c r="A15" s="10">
        <f t="shared" si="0"/>
        <v>14</v>
      </c>
      <c r="B15" s="11" t="str">
        <f>'ENX group'!B15</f>
        <v>ENX group</v>
      </c>
      <c r="C15" s="13">
        <f>VLOOKUP('Industrials Analysis'!C$1,'ENX group'!$C$16:$D$20,2,FALSE)</f>
        <v>0.96666666666666679</v>
      </c>
      <c r="D15" s="13">
        <f>VLOOKUP('Industrials Analysis'!D$1,'ENX group'!$C$16:$D$20,2,FALSE)</f>
        <v>2.7216552697590882E-2</v>
      </c>
      <c r="E15" s="13">
        <f>VLOOKUP('Industrials Analysis'!E$1,'ENX group'!$C$16:$D$20,2,FALSE)</f>
        <v>0.94444444444444442</v>
      </c>
      <c r="F15" s="13">
        <f>VLOOKUP('Industrials Analysis'!F$1,'ENX group'!$C$16:$D$20,2,FALSE)</f>
        <v>0.94444444444444442</v>
      </c>
      <c r="G15" s="13">
        <f>VLOOKUP('Industrials Analysis'!G$1,'ENX group'!$C$16:$D$20,2,FALSE)</f>
        <v>1</v>
      </c>
    </row>
    <row r="16" spans="1:7" x14ac:dyDescent="0.25">
      <c r="A16" s="10">
        <f t="shared" si="0"/>
        <v>15</v>
      </c>
      <c r="B16" s="11" t="str">
        <f>Grindrod!B15</f>
        <v>Grindrod</v>
      </c>
      <c r="C16" s="13">
        <f>VLOOKUP('Industrials Analysis'!C$1,Grindrod!$C$16:$D$20,2,FALSE)</f>
        <v>0.94444444444444442</v>
      </c>
      <c r="D16" s="13">
        <f>VLOOKUP('Industrials Analysis'!D$1,Grindrod!$C$16:$D$20,2,FALSE)</f>
        <v>0</v>
      </c>
      <c r="E16" s="13">
        <f>VLOOKUP('Industrials Analysis'!E$1,Grindrod!$C$16:$D$20,2,FALSE)</f>
        <v>0.94444444444444442</v>
      </c>
      <c r="F16" s="13">
        <f>VLOOKUP('Industrials Analysis'!F$1,Grindrod!$C$16:$D$20,2,FALSE)</f>
        <v>0.94444444444444442</v>
      </c>
      <c r="G16" s="13">
        <f>VLOOKUP('Industrials Analysis'!G$1,Grindrod!$C$16:$D$20,2,FALSE)</f>
        <v>0.94444444444444442</v>
      </c>
    </row>
    <row r="17" spans="1:7" x14ac:dyDescent="0.25">
      <c r="A17" s="10">
        <f t="shared" si="0"/>
        <v>16</v>
      </c>
      <c r="B17" s="11" t="str">
        <f>Hudaco!B15</f>
        <v>Hudaco</v>
      </c>
      <c r="C17" s="13">
        <f>VLOOKUP('Industrials Analysis'!C$1,Hudaco!$C$16:$D$20,2,FALSE)</f>
        <v>0.88888888888888895</v>
      </c>
      <c r="D17" s="13">
        <f>VLOOKUP('Industrials Analysis'!D$1,Hudaco!$C$16:$D$20,2,FALSE)</f>
        <v>1.1102230246251565E-16</v>
      </c>
      <c r="E17" s="13">
        <f>VLOOKUP('Industrials Analysis'!E$1,Hudaco!$C$16:$D$20,2,FALSE)</f>
        <v>0.88888888888888884</v>
      </c>
      <c r="F17" s="13">
        <f>VLOOKUP('Industrials Analysis'!F$1,Hudaco!$C$16:$D$20,2,FALSE)</f>
        <v>0.88888888888888884</v>
      </c>
      <c r="G17" s="13">
        <f>VLOOKUP('Industrials Analysis'!G$1,Hudaco!$C$16:$D$20,2,FALSE)</f>
        <v>0.88888888888888884</v>
      </c>
    </row>
    <row r="18" spans="1:7" x14ac:dyDescent="0.25">
      <c r="A18" s="10">
        <f t="shared" si="0"/>
        <v>17</v>
      </c>
      <c r="B18" s="11" t="str">
        <f>Imperial!B15</f>
        <v>Imperial</v>
      </c>
      <c r="C18" s="13">
        <f>VLOOKUP('Industrials Analysis'!C$1,Imperial!$C$16:$D$20,2,FALSE)</f>
        <v>0.94444444444444442</v>
      </c>
      <c r="D18" s="13">
        <f>VLOOKUP('Industrials Analysis'!D$1,Imperial!$C$16:$D$20,2,FALSE)</f>
        <v>0</v>
      </c>
      <c r="E18" s="13">
        <f>VLOOKUP('Industrials Analysis'!E$1,Imperial!$C$16:$D$20,2,FALSE)</f>
        <v>0.94444444444444442</v>
      </c>
      <c r="F18" s="13">
        <f>VLOOKUP('Industrials Analysis'!F$1,Imperial!$C$16:$D$20,2,FALSE)</f>
        <v>0.94444444444444442</v>
      </c>
      <c r="G18" s="13">
        <f>VLOOKUP('Industrials Analysis'!G$1,Imperial!$C$16:$D$20,2,FALSE)</f>
        <v>0.94444444444444442</v>
      </c>
    </row>
    <row r="19" spans="1:7" x14ac:dyDescent="0.25">
      <c r="A19" s="10">
        <f t="shared" si="0"/>
        <v>18</v>
      </c>
      <c r="B19" s="11" t="str">
        <f>Invicta!B15</f>
        <v>Invicta</v>
      </c>
      <c r="C19" s="13">
        <f>VLOOKUP('Industrials Analysis'!C$1,Invicta!$C$16:$D$20,2,FALSE)</f>
        <v>0.87777777777777788</v>
      </c>
      <c r="D19" s="13">
        <f>VLOOKUP('Industrials Analysis'!D$1,Invicta!$C$16:$D$20,2,FALSE)</f>
        <v>2.2222222222222185E-2</v>
      </c>
      <c r="E19" s="13">
        <f>VLOOKUP('Industrials Analysis'!E$1,Invicta!$C$16:$D$20,2,FALSE)</f>
        <v>0.86111111111111116</v>
      </c>
      <c r="F19" s="13">
        <f>VLOOKUP('Industrials Analysis'!F$1,Invicta!$C$16:$D$20,2,FALSE)</f>
        <v>0.88888888888888884</v>
      </c>
      <c r="G19" s="13">
        <f>VLOOKUP('Industrials Analysis'!G$1,Invicta!$C$16:$D$20,2,FALSE)</f>
        <v>0.88888888888888884</v>
      </c>
    </row>
    <row r="20" spans="1:7" x14ac:dyDescent="0.25">
      <c r="A20" s="10">
        <f t="shared" si="0"/>
        <v>19</v>
      </c>
      <c r="B20" s="11" t="str">
        <f>KAP!B15</f>
        <v>Kap</v>
      </c>
      <c r="C20" s="13">
        <f>VLOOKUP('Industrials Analysis'!C$1,KAP!$C$16:$D$20,2,FALSE)</f>
        <v>0.88888888888888895</v>
      </c>
      <c r="D20" s="13">
        <f>VLOOKUP('Industrials Analysis'!D$1,KAP!$C$16:$D$20,2,FALSE)</f>
        <v>1.1102230246251565E-16</v>
      </c>
      <c r="E20" s="13">
        <f>VLOOKUP('Industrials Analysis'!E$1,KAP!$C$16:$D$20,2,FALSE)</f>
        <v>0.88888888888888884</v>
      </c>
      <c r="F20" s="13">
        <f>VLOOKUP('Industrials Analysis'!F$1,KAP!$C$16:$D$20,2,FALSE)</f>
        <v>0.88888888888888884</v>
      </c>
      <c r="G20" s="13">
        <f>VLOOKUP('Industrials Analysis'!G$1,KAP!$C$16:$D$20,2,FALSE)</f>
        <v>0.88888888888888884</v>
      </c>
    </row>
    <row r="21" spans="1:7" x14ac:dyDescent="0.25">
      <c r="A21" s="10">
        <f t="shared" si="0"/>
        <v>20</v>
      </c>
      <c r="B21" s="11" t="str">
        <f>KayDav!B15</f>
        <v>KayDav</v>
      </c>
      <c r="C21" s="13">
        <f>VLOOKUP('Industrials Analysis'!C$1,KayDav!$C$16:$D$20,2,FALSE)</f>
        <v>0.92222222222222217</v>
      </c>
      <c r="D21" s="13">
        <f>VLOOKUP('Industrials Analysis'!D$1,KayDav!$C$16:$D$20,2,FALSE)</f>
        <v>2.7216552697590882E-2</v>
      </c>
      <c r="E21" s="13">
        <f>VLOOKUP('Industrials Analysis'!E$1,KayDav!$C$16:$D$20,2,FALSE)</f>
        <v>0.88888888888888884</v>
      </c>
      <c r="F21" s="13">
        <f>VLOOKUP('Industrials Analysis'!F$1,KayDav!$C$16:$D$20,2,FALSE)</f>
        <v>0.94444444444444442</v>
      </c>
      <c r="G21" s="13">
        <f>VLOOKUP('Industrials Analysis'!G$1,KayDav!$C$16:$D$20,2,FALSE)</f>
        <v>0.94444444444444442</v>
      </c>
    </row>
    <row r="22" spans="1:7" x14ac:dyDescent="0.25">
      <c r="A22" s="10">
        <f t="shared" si="0"/>
        <v>21</v>
      </c>
      <c r="B22" s="11" t="str">
        <f>Marshall!B15</f>
        <v>Marshall</v>
      </c>
      <c r="C22" s="13">
        <f>VLOOKUP('Industrials Analysis'!C$1,Marshall!$C$16:$D$20,2,FALSE)</f>
        <v>0.1111111111111111</v>
      </c>
      <c r="D22" s="13">
        <f>VLOOKUP('Industrials Analysis'!D$1,Marshall!$C$16:$D$20,2,FALSE)</f>
        <v>0</v>
      </c>
      <c r="E22" s="13" t="e">
        <f>VLOOKUP('Industrials Analysis'!E$1,Marshall!$C$16:$D$20,2,FALSE)</f>
        <v>#NUM!</v>
      </c>
      <c r="F22" s="13">
        <f>VLOOKUP('Industrials Analysis'!F$1,Marshall!$C$16:$D$20,2,FALSE)</f>
        <v>0.1111111111111111</v>
      </c>
      <c r="G22" s="13" t="e">
        <f>VLOOKUP('Industrials Analysis'!G$1,Marshall!$C$16:$D$20,2,FALSE)</f>
        <v>#NUM!</v>
      </c>
    </row>
    <row r="23" spans="1:7" x14ac:dyDescent="0.25">
      <c r="A23" s="10">
        <f t="shared" si="0"/>
        <v>22</v>
      </c>
      <c r="B23" s="11" t="str">
        <f>Metrofile!B15</f>
        <v>Metrofile</v>
      </c>
      <c r="C23" s="13">
        <f>VLOOKUP('Industrials Analysis'!C$1,Metrofile!$C$16:$D$20,2,FALSE)</f>
        <v>0.86666666666666659</v>
      </c>
      <c r="D23" s="13">
        <f>VLOOKUP('Industrials Analysis'!D$1,Metrofile!$C$16:$D$20,2,FALSE)</f>
        <v>2.7216552697590827E-2</v>
      </c>
      <c r="E23" s="13">
        <f>VLOOKUP('Industrials Analysis'!E$1,Metrofile!$C$16:$D$20,2,FALSE)</f>
        <v>0.83333333333333337</v>
      </c>
      <c r="F23" s="13">
        <f>VLOOKUP('Industrials Analysis'!F$1,Metrofile!$C$16:$D$20,2,FALSE)</f>
        <v>0.88888888888888884</v>
      </c>
      <c r="G23" s="13">
        <f>VLOOKUP('Industrials Analysis'!G$1,Metrofile!$C$16:$D$20,2,FALSE)</f>
        <v>0.88888888888888884</v>
      </c>
    </row>
    <row r="24" spans="1:7" x14ac:dyDescent="0.25">
      <c r="A24" s="10">
        <f t="shared" si="0"/>
        <v>23</v>
      </c>
      <c r="B24" s="11" t="str">
        <f>Mixtel!B15</f>
        <v>Mixtel</v>
      </c>
      <c r="C24" s="13">
        <f>VLOOKUP('Industrials Analysis'!C$1,Mixtel!$C$16:$D$20,2,FALSE)</f>
        <v>0.88888888888888895</v>
      </c>
      <c r="D24" s="13">
        <f>VLOOKUP('Industrials Analysis'!D$1,Mixtel!$C$16:$D$20,2,FALSE)</f>
        <v>1.1102230246251565E-16</v>
      </c>
      <c r="E24" s="13">
        <f>VLOOKUP('Industrials Analysis'!E$1,Mixtel!$C$16:$D$20,2,FALSE)</f>
        <v>0.88888888888888884</v>
      </c>
      <c r="F24" s="13">
        <f>VLOOKUP('Industrials Analysis'!F$1,Mixtel!$C$16:$D$20,2,FALSE)</f>
        <v>0.88888888888888884</v>
      </c>
      <c r="G24" s="13">
        <f>VLOOKUP('Industrials Analysis'!G$1,Mixtel!$C$16:$D$20,2,FALSE)</f>
        <v>0.88888888888888884</v>
      </c>
    </row>
    <row r="25" spans="1:7" x14ac:dyDescent="0.25">
      <c r="A25" s="10">
        <f t="shared" si="0"/>
        <v>24</v>
      </c>
      <c r="B25" s="11" t="str">
        <f>MPact!B15</f>
        <v>Mpact</v>
      </c>
      <c r="C25" s="13">
        <f>VLOOKUP('Industrials Analysis'!C$1,MPact!$C$16:$D$20,2,FALSE)</f>
        <v>0.91111111111111109</v>
      </c>
      <c r="D25" s="13">
        <f>VLOOKUP('Industrials Analysis'!D$1,MPact!$C$16:$D$20,2,FALSE)</f>
        <v>4.4444444444444467E-2</v>
      </c>
      <c r="E25" s="13">
        <f>VLOOKUP('Industrials Analysis'!E$1,MPact!$C$16:$D$20,2,FALSE)</f>
        <v>0.88888888888888884</v>
      </c>
      <c r="F25" s="13">
        <f>VLOOKUP('Industrials Analysis'!F$1,MPact!$C$16:$D$20,2,FALSE)</f>
        <v>0.88888888888888884</v>
      </c>
      <c r="G25" s="13">
        <f>VLOOKUP('Industrials Analysis'!G$1,MPact!$C$16:$D$20,2,FALSE)</f>
        <v>0.94444444444444442</v>
      </c>
    </row>
    <row r="26" spans="1:7" x14ac:dyDescent="0.25">
      <c r="A26" s="10">
        <f t="shared" si="0"/>
        <v>25</v>
      </c>
      <c r="B26" s="11" t="str">
        <f>'M&amp;R Holdings'!B15</f>
        <v>M&amp;R Holdings</v>
      </c>
      <c r="C26" s="13">
        <f>VLOOKUP('Industrials Analysis'!C$1,'M&amp;R Holdings'!$C$16:$D$20,2,FALSE)</f>
        <v>0.88888888888888895</v>
      </c>
      <c r="D26" s="13">
        <f>VLOOKUP('Industrials Analysis'!D$1,'M&amp;R Holdings'!$C$16:$D$20,2,FALSE)</f>
        <v>1.1102230246251565E-16</v>
      </c>
      <c r="E26" s="13">
        <f>VLOOKUP('Industrials Analysis'!E$1,'M&amp;R Holdings'!$C$16:$D$20,2,FALSE)</f>
        <v>0.88888888888888884</v>
      </c>
      <c r="F26" s="13">
        <f>VLOOKUP('Industrials Analysis'!F$1,'M&amp;R Holdings'!$C$16:$D$20,2,FALSE)</f>
        <v>0.88888888888888884</v>
      </c>
      <c r="G26" s="13">
        <f>VLOOKUP('Industrials Analysis'!G$1,'M&amp;R Holdings'!$C$16:$D$20,2,FALSE)</f>
        <v>0.88888888888888884</v>
      </c>
    </row>
    <row r="27" spans="1:7" x14ac:dyDescent="0.25">
      <c r="A27" s="10">
        <f t="shared" si="0"/>
        <v>26</v>
      </c>
      <c r="B27" s="11" t="str">
        <f>Nampak!B15</f>
        <v>Nampak</v>
      </c>
      <c r="C27" s="13">
        <f>VLOOKUP('Industrials Analysis'!C$1,Nampak!$C$16:$D$20,2,FALSE)</f>
        <v>0.71111111111111103</v>
      </c>
      <c r="D27" s="13">
        <f>VLOOKUP('Industrials Analysis'!D$1,Nampak!$C$16:$D$20,2,FALSE)</f>
        <v>0.32659863237109038</v>
      </c>
      <c r="E27" s="13">
        <f>VLOOKUP('Industrials Analysis'!E$1,Nampak!$C$16:$D$20,2,FALSE)</f>
        <v>0.33333333333333337</v>
      </c>
      <c r="F27" s="13">
        <f>VLOOKUP('Industrials Analysis'!F$1,Nampak!$C$16:$D$20,2,FALSE)</f>
        <v>0.94444444444444442</v>
      </c>
      <c r="G27" s="13">
        <f>VLOOKUP('Industrials Analysis'!G$1,Nampak!$C$16:$D$20,2,FALSE)</f>
        <v>0.97222222222222221</v>
      </c>
    </row>
    <row r="28" spans="1:7" x14ac:dyDescent="0.25">
      <c r="A28" s="10">
        <f t="shared" si="0"/>
        <v>27</v>
      </c>
      <c r="B28" s="11" t="str">
        <f>Novus!B15</f>
        <v>Novus</v>
      </c>
      <c r="C28" s="13">
        <f>VLOOKUP('Industrials Analysis'!C$1,Novus!$C$16:$D$20,2,FALSE)</f>
        <v>0.96666666666666679</v>
      </c>
      <c r="D28" s="13">
        <f>VLOOKUP('Industrials Analysis'!D$1,Nampak!$C$16:$D$20,2,FALSE)</f>
        <v>0.32659863237109038</v>
      </c>
      <c r="E28" s="13">
        <f>VLOOKUP('Industrials Analysis'!E$1,Nampak!$C$16:$D$20,2,FALSE)</f>
        <v>0.33333333333333337</v>
      </c>
      <c r="F28" s="13">
        <f>VLOOKUP('Industrials Analysis'!F$1,Nampak!$C$16:$D$20,2,FALSE)</f>
        <v>0.94444444444444442</v>
      </c>
      <c r="G28" s="13">
        <f>VLOOKUP('Industrials Analysis'!G$1,Nampak!$C$16:$D$20,2,FALSE)</f>
        <v>0.97222222222222221</v>
      </c>
    </row>
    <row r="29" spans="1:7" x14ac:dyDescent="0.25">
      <c r="A29" s="10">
        <f t="shared" si="0"/>
        <v>28</v>
      </c>
      <c r="B29" s="11" t="str">
        <f>Onelogistix!B15</f>
        <v>One logistix</v>
      </c>
      <c r="C29" s="13">
        <f>VLOOKUP('Industrials Analysis'!C$1,Onelogistix!$C$16:$D$20,2,FALSE)</f>
        <v>0.88888888888888895</v>
      </c>
      <c r="D29" s="13">
        <f>VLOOKUP('Industrials Analysis'!D$1,Nampak!$C$16:$D$20,2,FALSE)</f>
        <v>0.32659863237109038</v>
      </c>
      <c r="E29" s="13">
        <f>VLOOKUP('Industrials Analysis'!E$1,Nampak!$C$16:$D$20,2,FALSE)</f>
        <v>0.33333333333333337</v>
      </c>
      <c r="F29" s="13">
        <f>VLOOKUP('Industrials Analysis'!F$1,Nampak!$C$16:$D$20,2,FALSE)</f>
        <v>0.94444444444444442</v>
      </c>
      <c r="G29" s="13">
        <f>VLOOKUP('Industrials Analysis'!G$1,Nampak!$C$16:$D$20,2,FALSE)</f>
        <v>0.97222222222222221</v>
      </c>
    </row>
    <row r="30" spans="1:7" x14ac:dyDescent="0.25">
      <c r="A30" s="10">
        <f t="shared" si="0"/>
        <v>29</v>
      </c>
      <c r="B30" s="11" t="str">
        <f>PPC!B15</f>
        <v>PPC</v>
      </c>
      <c r="C30" s="13">
        <f>VLOOKUP('Industrials Analysis'!C$1,PPC!$C$16:$D$20,2,FALSE)</f>
        <v>1</v>
      </c>
      <c r="D30" s="13">
        <f>VLOOKUP('Industrials Analysis'!D$1,Nampak!$C$16:$D$20,2,FALSE)</f>
        <v>0.32659863237109038</v>
      </c>
      <c r="E30" s="13">
        <f>VLOOKUP('Industrials Analysis'!E$1,Nampak!$C$16:$D$20,2,FALSE)</f>
        <v>0.33333333333333337</v>
      </c>
      <c r="F30" s="13">
        <f>VLOOKUP('Industrials Analysis'!F$1,Nampak!$C$16:$D$20,2,FALSE)</f>
        <v>0.94444444444444442</v>
      </c>
      <c r="G30" s="13">
        <f>VLOOKUP('Industrials Analysis'!G$1,Nampak!$C$16:$D$20,2,FALSE)</f>
        <v>0.97222222222222221</v>
      </c>
    </row>
    <row r="31" spans="1:7" x14ac:dyDescent="0.25">
      <c r="A31" s="10">
        <f t="shared" si="0"/>
        <v>30</v>
      </c>
      <c r="B31" s="11" t="str">
        <f>Primserv!B15</f>
        <v>Primserv</v>
      </c>
      <c r="C31" s="13">
        <f>VLOOKUP('Industrials Analysis'!C$1,Primserv!$C$16:$D$20,2,FALSE)</f>
        <v>0.94444444444444442</v>
      </c>
      <c r="D31" s="13">
        <f>VLOOKUP('Industrials Analysis'!D$1,Nampak!$C$16:$D$20,2,FALSE)</f>
        <v>0.32659863237109038</v>
      </c>
      <c r="E31" s="13">
        <f>VLOOKUP('Industrials Analysis'!E$1,Nampak!$C$16:$D$20,2,FALSE)</f>
        <v>0.33333333333333337</v>
      </c>
      <c r="F31" s="13">
        <f>VLOOKUP('Industrials Analysis'!F$1,Nampak!$C$16:$D$20,2,FALSE)</f>
        <v>0.94444444444444442</v>
      </c>
      <c r="G31" s="13">
        <f>VLOOKUP('Industrials Analysis'!G$1,Nampak!$C$16:$D$20,2,FALSE)</f>
        <v>0.97222222222222221</v>
      </c>
    </row>
    <row r="32" spans="1:7" x14ac:dyDescent="0.25">
      <c r="A32" s="10">
        <f t="shared" si="0"/>
        <v>31</v>
      </c>
      <c r="B32" s="11" t="str">
        <f>Raubex!B15</f>
        <v>Raubex</v>
      </c>
      <c r="C32" s="13">
        <f>VLOOKUP('Industrials Analysis'!C$1,Raubex!$C$16:$D$20,2,FALSE)</f>
        <v>0.94444444444444442</v>
      </c>
      <c r="D32" s="13">
        <f>VLOOKUP('Industrials Analysis'!D$1,Raubex!$C$16:$D$20,2,FALSE)</f>
        <v>0</v>
      </c>
      <c r="E32" s="13">
        <f>VLOOKUP('Industrials Analysis'!E$1,Raubex!$C$16:$D$20,2,FALSE)</f>
        <v>0.94444444444444442</v>
      </c>
      <c r="F32" s="13">
        <f>VLOOKUP('Industrials Analysis'!F$1,Raubex!$C$16:$D$20,2,FALSE)</f>
        <v>0.94444444444444442</v>
      </c>
      <c r="G32" s="13">
        <f>VLOOKUP('Industrials Analysis'!G$1,Raubex!$C$16:$D$20,2,FALSE)</f>
        <v>0.94444444444444442</v>
      </c>
    </row>
    <row r="33" spans="1:7" x14ac:dyDescent="0.25">
      <c r="A33" s="10">
        <f t="shared" si="0"/>
        <v>32</v>
      </c>
      <c r="B33" s="11" t="str">
        <f>Reunert!B15</f>
        <v>Reunert</v>
      </c>
      <c r="C33" s="13">
        <f>VLOOKUP('Industrials Analysis'!C$1,Reunert!$C$16:$D$20,2,FALSE)</f>
        <v>0.95555555555555549</v>
      </c>
      <c r="D33" s="13">
        <f>VLOOKUP('Industrials Analysis'!D$1,Reunert!$C$16:$D$20,2,FALSE)</f>
        <v>2.2222222222222233E-2</v>
      </c>
      <c r="E33" s="13">
        <f>VLOOKUP('Industrials Analysis'!E$1,Reunert!$C$16:$D$20,2,FALSE)</f>
        <v>0.94444444444444442</v>
      </c>
      <c r="F33" s="13">
        <f>VLOOKUP('Industrials Analysis'!F$1,Reunert!$C$16:$D$20,2,FALSE)</f>
        <v>0.94444444444444442</v>
      </c>
      <c r="G33" s="13">
        <f>VLOOKUP('Industrials Analysis'!G$1,Reunert!$C$16:$D$20,2,FALSE)</f>
        <v>0.97222222222222221</v>
      </c>
    </row>
    <row r="34" spans="1:7" x14ac:dyDescent="0.25">
      <c r="A34" s="10">
        <f t="shared" si="0"/>
        <v>33</v>
      </c>
      <c r="B34" s="11" t="str">
        <f>Santova!B15</f>
        <v>Santova</v>
      </c>
      <c r="C34" s="13">
        <f>VLOOKUP('Industrials Analysis'!C$1,Santova!$C$16:$D$20,2,FALSE)</f>
        <v>0.84444444444444444</v>
      </c>
      <c r="D34" s="13">
        <f>VLOOKUP('Industrials Analysis'!D$1,Santova!$C$16:$D$20,2,FALSE)</f>
        <v>5.4433105395181709E-2</v>
      </c>
      <c r="E34" s="13">
        <f>VLOOKUP('Industrials Analysis'!E$1,Santova!$C$16:$D$20,2,FALSE)</f>
        <v>0.77777777777777779</v>
      </c>
      <c r="F34" s="13">
        <f>VLOOKUP('Industrials Analysis'!F$1,Santova!$C$16:$D$20,2,FALSE)</f>
        <v>0.88888888888888884</v>
      </c>
      <c r="G34" s="13">
        <f>VLOOKUP('Industrials Analysis'!G$1,Santova!$C$16:$D$20,2,FALSE)</f>
        <v>0.88888888888888884</v>
      </c>
    </row>
    <row r="35" spans="1:7" x14ac:dyDescent="0.25">
      <c r="A35" s="10">
        <f t="shared" si="0"/>
        <v>34</v>
      </c>
      <c r="B35" s="11" t="str">
        <f>Sephaku!B15</f>
        <v>Sephaku</v>
      </c>
      <c r="C35" s="13">
        <f>VLOOKUP('Industrials Analysis'!C$1,Sephaku!$C$16:$D$20,2,FALSE)</f>
        <v>0.73333333333333328</v>
      </c>
      <c r="D35" s="13">
        <f>VLOOKUP('Industrials Analysis'!D$1,Sephaku!$C$16:$D$20,2,FALSE)</f>
        <v>0.31111111111111112</v>
      </c>
      <c r="E35" s="13">
        <f>VLOOKUP('Industrials Analysis'!E$1,Sephaku!$C$16:$D$20,2,FALSE)</f>
        <v>0.49999999999999994</v>
      </c>
      <c r="F35" s="13">
        <f>VLOOKUP('Industrials Analysis'!F$1,Sephaku!$C$16:$D$20,2,FALSE)</f>
        <v>0.88888888888888884</v>
      </c>
      <c r="G35" s="13">
        <f>VLOOKUP('Industrials Analysis'!G$1,Sephaku!$C$16:$D$20,2,FALSE)</f>
        <v>0.88888888888888884</v>
      </c>
    </row>
    <row r="36" spans="1:7" x14ac:dyDescent="0.25">
      <c r="A36" s="10">
        <f t="shared" si="0"/>
        <v>35</v>
      </c>
      <c r="B36" s="11" t="str">
        <f>Stefstock!B15</f>
        <v>Stefstock</v>
      </c>
      <c r="C36" s="13">
        <f>VLOOKUP('Industrials Analysis'!C$1,Stefstock!$C$16:$D$20,2,FALSE)</f>
        <v>1</v>
      </c>
      <c r="D36" s="13">
        <f>VLOOKUP('Industrials Analysis'!D$1,Stefstock!$C$16:$D$20,2,FALSE)</f>
        <v>0</v>
      </c>
      <c r="E36" s="13">
        <f>VLOOKUP('Industrials Analysis'!E$1,Stefstock!$C$16:$D$20,2,FALSE)</f>
        <v>1</v>
      </c>
      <c r="F36" s="13">
        <f>VLOOKUP('Industrials Analysis'!F$1,Stefstock!$C$16:$D$20,2,FALSE)</f>
        <v>1</v>
      </c>
      <c r="G36" s="13">
        <f>VLOOKUP('Industrials Analysis'!G$1,Stefstock!$C$16:$D$20,2,FALSE)</f>
        <v>1</v>
      </c>
    </row>
    <row r="37" spans="1:7" x14ac:dyDescent="0.25">
      <c r="A37" s="10">
        <f t="shared" si="0"/>
        <v>36</v>
      </c>
      <c r="B37" s="11" t="str">
        <f>'Super Group'!B15</f>
        <v>Super Group</v>
      </c>
      <c r="C37" s="13">
        <f>VLOOKUP('Industrials Analysis'!C$1,'Super Group'!$C$16:$D$20,2,FALSE)</f>
        <v>1</v>
      </c>
      <c r="D37" s="13">
        <f>VLOOKUP('Industrials Analysis'!D$1,'Super Group'!$C$16:$D$20,2,FALSE)</f>
        <v>0</v>
      </c>
      <c r="E37" s="13">
        <f>VLOOKUP('Industrials Analysis'!E$1,'Super Group'!$C$16:$D$20,2,FALSE)</f>
        <v>1</v>
      </c>
      <c r="F37" s="13">
        <f>VLOOKUP('Industrials Analysis'!F$1,'Super Group'!$C$16:$D$20,2,FALSE)</f>
        <v>1</v>
      </c>
      <c r="G37" s="13">
        <f>VLOOKUP('Industrials Analysis'!G$1,'Super Group'!$C$16:$D$20,2,FALSE)</f>
        <v>1</v>
      </c>
    </row>
    <row r="38" spans="1:7" x14ac:dyDescent="0.25">
      <c r="A38" s="10">
        <f t="shared" si="0"/>
        <v>37</v>
      </c>
      <c r="B38" s="11" t="str">
        <f>Bidvest!B15</f>
        <v>Bidvest</v>
      </c>
      <c r="C38" s="13">
        <f>VLOOKUP('Industrials Analysis'!C$1,Bidvest!$C$16:$D$20,2,FALSE)</f>
        <v>0.79999999999999993</v>
      </c>
      <c r="D38" s="13">
        <f>VLOOKUP('Industrials Analysis'!D$1,Bidvest!$C$16:$D$20,2,FALSE)</f>
        <v>0.10886621079036436</v>
      </c>
      <c r="E38" s="13">
        <f>VLOOKUP('Industrials Analysis'!E$1,Bidvest!$C$16:$D$20,2,FALSE)</f>
        <v>0.66666666666666663</v>
      </c>
      <c r="F38" s="13">
        <f>VLOOKUP('Industrials Analysis'!F$1,Bidvest!$C$16:$D$20,2,FALSE)</f>
        <v>0.88888888888888884</v>
      </c>
      <c r="G38" s="13">
        <f>VLOOKUP('Industrials Analysis'!G$1,Bidvest!$C$16:$D$20,2,FALSE)</f>
        <v>0.88888888888888884</v>
      </c>
    </row>
    <row r="39" spans="1:7" x14ac:dyDescent="0.25">
      <c r="A39" s="10">
        <f t="shared" si="0"/>
        <v>38</v>
      </c>
      <c r="B39" s="11" t="str">
        <f>Trenpaco!B15</f>
        <v>Trenpaco</v>
      </c>
      <c r="C39" s="13">
        <f>VLOOKUP('Industrials Analysis'!C$1,Trenpaco!$C$16:$D$20,2,FALSE)</f>
        <v>0.92222222222222217</v>
      </c>
      <c r="D39" s="13">
        <f>VLOOKUP('Industrials Analysis'!D$1,Trenpaco!$C$16:$D$20,2,FALSE)</f>
        <v>4.4444444444444418E-2</v>
      </c>
      <c r="E39" s="13">
        <f>VLOOKUP('Industrials Analysis'!E$1,Trenpaco!$C$16:$D$20,2,FALSE)</f>
        <v>0.88888888888888884</v>
      </c>
      <c r="F39" s="13">
        <f>VLOOKUP('Industrials Analysis'!F$1,Trenpaco!$C$16:$D$20,2,FALSE)</f>
        <v>0.94444444444444442</v>
      </c>
      <c r="G39" s="13">
        <f>VLOOKUP('Industrials Analysis'!G$1,Trenpaco!$C$16:$D$20,2,FALSE)</f>
        <v>0.94444444444444442</v>
      </c>
    </row>
    <row r="40" spans="1:7" ht="15.75" thickBot="1" x14ac:dyDescent="0.3">
      <c r="A40" s="10">
        <f t="shared" si="0"/>
        <v>39</v>
      </c>
      <c r="B40" s="12" t="str">
        <f>Trencor!B15</f>
        <v>Trencor</v>
      </c>
      <c r="C40" s="15">
        <f>VLOOKUP('Industrials Analysis'!C$1,Trencor!$C$16:$D$20,2,FALSE)</f>
        <v>1</v>
      </c>
      <c r="D40" s="15">
        <f>VLOOKUP('Industrials Analysis'!D$1,Trencor!$C$16:$D$20,2,FALSE)</f>
        <v>0</v>
      </c>
      <c r="E40" s="15">
        <f>VLOOKUP('Industrials Analysis'!E$1,Trencor!$C$16:$D$20,2,FALSE)</f>
        <v>1</v>
      </c>
      <c r="F40" s="15">
        <f>VLOOKUP('Industrials Analysis'!F$1,Trencor!$C$16:$D$20,2,FALSE)</f>
        <v>1</v>
      </c>
      <c r="G40" s="15">
        <f>VLOOKUP('Industrials Analysis'!G$1,Trencor!$C$16:$D$20,2,FALSE)</f>
        <v>1</v>
      </c>
    </row>
    <row r="41" spans="1:7" x14ac:dyDescent="0.25">
      <c r="A41" s="22" t="s">
        <v>37</v>
      </c>
      <c r="B41" s="16" t="s">
        <v>30</v>
      </c>
      <c r="C41" s="17">
        <f>AVERAGE(C5:C27)</f>
        <v>0.85507246376811619</v>
      </c>
    </row>
    <row r="42" spans="1:7" x14ac:dyDescent="0.25">
      <c r="A42" s="23"/>
      <c r="B42" s="11" t="s">
        <v>35</v>
      </c>
      <c r="C42" s="11">
        <f>_xlfn.STDEV.P(C5:C22)</f>
        <v>0.19664539188826988</v>
      </c>
    </row>
    <row r="43" spans="1:7" x14ac:dyDescent="0.25">
      <c r="A43" s="23"/>
      <c r="B43" s="11" t="s">
        <v>31</v>
      </c>
      <c r="C43" s="13">
        <f>_xlfn.QUARTILE.EXC(C5:C22,1)</f>
        <v>0.88611111111111107</v>
      </c>
    </row>
    <row r="44" spans="1:7" x14ac:dyDescent="0.25">
      <c r="A44" s="23"/>
      <c r="B44" s="11" t="s">
        <v>36</v>
      </c>
      <c r="C44" s="14">
        <f>MEDIAN(C5:C22)</f>
        <v>0.91111111111111109</v>
      </c>
    </row>
    <row r="45" spans="1:7" ht="15.75" thickBot="1" x14ac:dyDescent="0.3">
      <c r="A45" s="24"/>
      <c r="B45" s="12" t="s">
        <v>32</v>
      </c>
      <c r="C45" s="15">
        <f>_xlfn.QUARTILE.EXC(C5:C22,3)</f>
        <v>0.94444444444444442</v>
      </c>
    </row>
  </sheetData>
  <mergeCells count="1">
    <mergeCell ref="A41:A4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0"/>
  <sheetViews>
    <sheetView topLeftCell="A10" workbookViewId="0">
      <selection activeCell="D18" sqref="D18"/>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1</v>
      </c>
      <c r="G11" s="1">
        <v>1</v>
      </c>
      <c r="H11" s="1">
        <v>1</v>
      </c>
      <c r="I11" s="1">
        <v>1</v>
      </c>
    </row>
    <row r="12" spans="1:9" ht="45" x14ac:dyDescent="0.25">
      <c r="A12" s="1">
        <f t="shared" si="1"/>
        <v>11</v>
      </c>
      <c r="B12" s="4" t="s">
        <v>26</v>
      </c>
      <c r="C12" s="1" t="s">
        <v>16</v>
      </c>
      <c r="D12" s="1">
        <v>2</v>
      </c>
      <c r="E12" s="1">
        <v>2</v>
      </c>
      <c r="F12" s="1">
        <v>2</v>
      </c>
      <c r="G12" s="1">
        <v>2</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17</v>
      </c>
      <c r="G14" s="1">
        <f>SUM(G2:G13)</f>
        <v>17</v>
      </c>
      <c r="H14" s="1">
        <f t="shared" si="2"/>
        <v>16</v>
      </c>
      <c r="I14" s="1">
        <f t="shared" si="2"/>
        <v>16</v>
      </c>
    </row>
    <row r="15" spans="1:9" x14ac:dyDescent="0.25">
      <c r="B15" s="9" t="s">
        <v>43</v>
      </c>
      <c r="C15" s="1" t="s">
        <v>29</v>
      </c>
      <c r="D15" s="5">
        <f>D14/$D$14</f>
        <v>1</v>
      </c>
      <c r="E15" s="5">
        <f t="shared" ref="E15:I15" si="3">E14/$D$14</f>
        <v>1</v>
      </c>
      <c r="F15" s="5">
        <f t="shared" si="3"/>
        <v>0.94444444444444442</v>
      </c>
      <c r="G15" s="5">
        <f t="shared" si="3"/>
        <v>0.94444444444444442</v>
      </c>
      <c r="H15" s="5">
        <f t="shared" si="3"/>
        <v>0.88888888888888884</v>
      </c>
      <c r="I15" s="5">
        <f t="shared" si="3"/>
        <v>0.88888888888888884</v>
      </c>
    </row>
    <row r="16" spans="1:9" x14ac:dyDescent="0.25">
      <c r="C16" s="6" t="s">
        <v>30</v>
      </c>
      <c r="D16" s="7">
        <f>(SUMIFS(E15:I15,E15:I15,"&gt;0"))/(COUNTIF(E15:I15,"&gt;0"))</f>
        <v>0.93333333333333324</v>
      </c>
    </row>
    <row r="17" spans="3:4" x14ac:dyDescent="0.25">
      <c r="C17" s="6" t="s">
        <v>33</v>
      </c>
      <c r="D17" s="1">
        <f>_xlfn.STDEV.P(E15:I15)</f>
        <v>4.1573970964154924E-2</v>
      </c>
    </row>
    <row r="18" spans="3:4" x14ac:dyDescent="0.25">
      <c r="C18" s="6" t="s">
        <v>31</v>
      </c>
      <c r="D18" s="1">
        <f>_xlfn.QUARTILE.EXC(E15:I15,1)</f>
        <v>0.88888888888888884</v>
      </c>
    </row>
    <row r="19" spans="3:4" x14ac:dyDescent="0.25">
      <c r="C19" s="6" t="s">
        <v>36</v>
      </c>
      <c r="D19" s="7">
        <f>MEDIAN(E15:I15)</f>
        <v>0.94444444444444442</v>
      </c>
    </row>
    <row r="20" spans="3:4" x14ac:dyDescent="0.25">
      <c r="C20" s="6" t="s">
        <v>32</v>
      </c>
      <c r="D20" s="1">
        <f>_xlfn.QUARTILE.EXC(E15:I15,3)</f>
        <v>0.97222222222222221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20"/>
  <sheetViews>
    <sheetView topLeftCell="A10" workbookViewId="0">
      <selection activeCell="D20" sqref="D20"/>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44</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0"/>
  <sheetViews>
    <sheetView topLeftCell="A10"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1</v>
      </c>
      <c r="H11" s="1">
        <v>1</v>
      </c>
      <c r="I11" s="1">
        <v>1</v>
      </c>
    </row>
    <row r="12" spans="1:9" ht="45" x14ac:dyDescent="0.25">
      <c r="A12" s="1">
        <f t="shared" si="1"/>
        <v>11</v>
      </c>
      <c r="B12" s="4" t="s">
        <v>26</v>
      </c>
      <c r="C12" s="1" t="s">
        <v>16</v>
      </c>
      <c r="D12" s="1">
        <v>2</v>
      </c>
      <c r="E12" s="1">
        <v>2</v>
      </c>
      <c r="F12" s="1">
        <v>2</v>
      </c>
      <c r="G12" s="1">
        <v>2</v>
      </c>
      <c r="H12" s="1">
        <v>2</v>
      </c>
      <c r="I12" s="1">
        <v>2</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18</v>
      </c>
      <c r="G14" s="1">
        <f>SUM(G2:G13)</f>
        <v>17</v>
      </c>
      <c r="H14" s="1">
        <f t="shared" si="2"/>
        <v>17</v>
      </c>
      <c r="I14" s="1">
        <f t="shared" si="2"/>
        <v>17</v>
      </c>
    </row>
    <row r="15" spans="1:9" x14ac:dyDescent="0.25">
      <c r="B15" s="9" t="s">
        <v>45</v>
      </c>
      <c r="C15" s="1" t="s">
        <v>29</v>
      </c>
      <c r="D15" s="5">
        <f>D14/$D$14</f>
        <v>1</v>
      </c>
      <c r="E15" s="5">
        <f t="shared" ref="E15:I15" si="3">E14/$D$14</f>
        <v>1</v>
      </c>
      <c r="F15" s="5">
        <f t="shared" si="3"/>
        <v>1</v>
      </c>
      <c r="G15" s="5">
        <f t="shared" si="3"/>
        <v>0.94444444444444442</v>
      </c>
      <c r="H15" s="5">
        <f t="shared" si="3"/>
        <v>0.94444444444444442</v>
      </c>
      <c r="I15" s="5">
        <f t="shared" si="3"/>
        <v>0.94444444444444442</v>
      </c>
    </row>
    <row r="16" spans="1:9" x14ac:dyDescent="0.25">
      <c r="C16" s="6" t="s">
        <v>30</v>
      </c>
      <c r="D16" s="7">
        <f>(SUMIFS(E15:I15,E15:I15,"&gt;0"))/(COUNTIF(E15:I15,"&gt;0"))</f>
        <v>0.96666666666666679</v>
      </c>
    </row>
    <row r="17" spans="3:4" x14ac:dyDescent="0.25">
      <c r="C17" s="6" t="s">
        <v>33</v>
      </c>
      <c r="D17" s="1">
        <f>_xlfn.STDEV.P(E15:I15)</f>
        <v>2.7216552697590882E-2</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20"/>
  <sheetViews>
    <sheetView topLeftCell="A7"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1</v>
      </c>
      <c r="F3" s="1">
        <v>1</v>
      </c>
      <c r="G3" s="1">
        <v>1</v>
      </c>
      <c r="H3" s="1">
        <v>1</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16</v>
      </c>
      <c r="I14" s="1">
        <f t="shared" si="2"/>
        <v>17</v>
      </c>
    </row>
    <row r="15" spans="1:9" x14ac:dyDescent="0.25">
      <c r="B15" s="9" t="s">
        <v>46</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0.94444444444444442</v>
      </c>
    </row>
    <row r="16" spans="1:9" x14ac:dyDescent="0.25">
      <c r="C16" s="6" t="s">
        <v>30</v>
      </c>
      <c r="D16" s="7">
        <f>(SUMIFS(E15:I15,E15:I15,"&gt;0"))/(COUNTIF(E15:I15,"&gt;0"))</f>
        <v>0.9</v>
      </c>
    </row>
    <row r="17" spans="3:4" x14ac:dyDescent="0.25">
      <c r="C17" s="6" t="s">
        <v>33</v>
      </c>
      <c r="D17" s="1">
        <f>_xlfn.STDEV.P(E15:I15)</f>
        <v>2.2222222222222233E-2</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0.91666666666666663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I20"/>
  <sheetViews>
    <sheetView topLeftCell="A10"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47</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20"/>
  <sheetViews>
    <sheetView topLeftCell="A10"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2</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18</v>
      </c>
      <c r="G14" s="1">
        <f>SUM(G2:G13)</f>
        <v>17</v>
      </c>
      <c r="H14" s="1">
        <f t="shared" si="2"/>
        <v>17</v>
      </c>
      <c r="I14" s="1">
        <f t="shared" si="2"/>
        <v>17</v>
      </c>
    </row>
    <row r="15" spans="1:9" x14ac:dyDescent="0.25">
      <c r="B15" s="9" t="s">
        <v>48</v>
      </c>
      <c r="C15" s="1" t="s">
        <v>29</v>
      </c>
      <c r="D15" s="5">
        <f>D14/$D$14</f>
        <v>1</v>
      </c>
      <c r="E15" s="5">
        <f t="shared" ref="E15:I15" si="3">E14/$D$14</f>
        <v>1</v>
      </c>
      <c r="F15" s="5">
        <f t="shared" si="3"/>
        <v>1</v>
      </c>
      <c r="G15" s="5">
        <f t="shared" si="3"/>
        <v>0.94444444444444442</v>
      </c>
      <c r="H15" s="5">
        <f t="shared" si="3"/>
        <v>0.94444444444444442</v>
      </c>
      <c r="I15" s="5">
        <f t="shared" si="3"/>
        <v>0.94444444444444442</v>
      </c>
    </row>
    <row r="16" spans="1:9" x14ac:dyDescent="0.25">
      <c r="C16" s="6" t="s">
        <v>30</v>
      </c>
      <c r="D16" s="7">
        <f>(SUMIFS(E15:I15,E15:I15,"&gt;0"))/(COUNTIF(E15:I15,"&gt;0"))</f>
        <v>0.96666666666666679</v>
      </c>
    </row>
    <row r="17" spans="3:4" x14ac:dyDescent="0.25">
      <c r="C17" s="6" t="s">
        <v>33</v>
      </c>
      <c r="D17" s="1">
        <f>_xlfn.STDEV.P(E15:I15)</f>
        <v>2.7216552697590882E-2</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20"/>
  <sheetViews>
    <sheetView topLeftCell="A10"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49</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20"/>
  <sheetViews>
    <sheetView topLeftCell="A10" workbookViewId="0">
      <selection activeCell="D18" sqref="D18"/>
    </sheetView>
  </sheetViews>
  <sheetFormatPr defaultRowHeight="15" x14ac:dyDescent="0.25"/>
  <cols>
    <col min="2" max="2" width="68.28515625" customWidth="1"/>
    <col min="3" max="3" width="18.42578125" bestFit="1" customWidth="1"/>
    <col min="4" max="4" width="12"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16</v>
      </c>
      <c r="I14" s="1">
        <f t="shared" si="2"/>
        <v>16</v>
      </c>
    </row>
    <row r="15" spans="1:9" x14ac:dyDescent="0.25">
      <c r="B15" s="9" t="s">
        <v>50</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0.88888888888888895</v>
      </c>
    </row>
    <row r="17" spans="3:4" x14ac:dyDescent="0.25">
      <c r="C17" s="6" t="s">
        <v>33</v>
      </c>
      <c r="D17" s="1">
        <f>_xlfn.STDEV.P(E15:I15)</f>
        <v>1.1102230246251565E-16</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20"/>
  <sheetViews>
    <sheetView topLeftCell="A10" workbookViewId="0">
      <selection activeCell="D18" sqref="D18"/>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2</v>
      </c>
      <c r="F12" s="1">
        <v>2</v>
      </c>
      <c r="G12" s="1">
        <v>2</v>
      </c>
      <c r="H12" s="1">
        <v>2</v>
      </c>
      <c r="I12" s="1">
        <v>2</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51</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I20"/>
  <sheetViews>
    <sheetView topLeftCell="A10"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1</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15</v>
      </c>
      <c r="F14" s="1">
        <f t="shared" si="2"/>
        <v>16</v>
      </c>
      <c r="G14" s="1">
        <f>SUM(G2:G13)</f>
        <v>16</v>
      </c>
      <c r="H14" s="1">
        <f t="shared" si="2"/>
        <v>16</v>
      </c>
      <c r="I14" s="1">
        <f t="shared" si="2"/>
        <v>16</v>
      </c>
    </row>
    <row r="15" spans="1:9" x14ac:dyDescent="0.25">
      <c r="B15" s="9" t="s">
        <v>52</v>
      </c>
      <c r="C15" s="1" t="s">
        <v>29</v>
      </c>
      <c r="D15" s="5">
        <f>D14/$D$14</f>
        <v>1</v>
      </c>
      <c r="E15" s="5">
        <f t="shared" ref="E15:I15" si="3">E14/$D$14</f>
        <v>0.83333333333333337</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0.87777777777777788</v>
      </c>
    </row>
    <row r="17" spans="3:4" x14ac:dyDescent="0.25">
      <c r="C17" s="6" t="s">
        <v>33</v>
      </c>
      <c r="D17" s="1">
        <f>_xlfn.STDEV.P(E15:I15)</f>
        <v>2.2222222222222185E-2</v>
      </c>
    </row>
    <row r="18" spans="3:4" x14ac:dyDescent="0.25">
      <c r="C18" s="6" t="s">
        <v>31</v>
      </c>
      <c r="D18" s="1">
        <f>_xlfn.QUARTILE.EXC(E15:I15,1)</f>
        <v>0.86111111111111116</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85" zoomScaleNormal="85" workbookViewId="0">
      <pane ySplit="1" topLeftCell="A8" activePane="bottomLeft" state="frozen"/>
      <selection pane="bottomLeft" activeCell="D17" sqref="D17"/>
    </sheetView>
  </sheetViews>
  <sheetFormatPr defaultRowHeight="15" x14ac:dyDescent="0.25"/>
  <cols>
    <col min="2" max="2" width="76.140625" customWidth="1"/>
    <col min="3" max="3" width="18.8554687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30" x14ac:dyDescent="0.25">
      <c r="A2" s="2">
        <v>1</v>
      </c>
      <c r="B2" s="3" t="s">
        <v>4</v>
      </c>
      <c r="C2" s="2" t="s">
        <v>5</v>
      </c>
      <c r="D2" s="2">
        <v>2</v>
      </c>
      <c r="E2" s="8">
        <v>2</v>
      </c>
      <c r="F2" s="8">
        <v>2</v>
      </c>
      <c r="G2" s="8">
        <v>2</v>
      </c>
      <c r="H2" s="8">
        <v>2</v>
      </c>
      <c r="I2" s="8">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30"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60"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75"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2</v>
      </c>
      <c r="G12" s="1">
        <v>1</v>
      </c>
      <c r="H12" s="1">
        <v>1</v>
      </c>
      <c r="I12" s="1">
        <v>1</v>
      </c>
    </row>
    <row r="13" spans="1:9" ht="60"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H14" si="2">SUM(E2:E13)</f>
        <v>18</v>
      </c>
      <c r="F14" s="1">
        <f t="shared" si="2"/>
        <v>18</v>
      </c>
      <c r="G14" s="1">
        <f t="shared" si="2"/>
        <v>17</v>
      </c>
      <c r="H14" s="1">
        <f t="shared" si="2"/>
        <v>17</v>
      </c>
      <c r="I14" s="1">
        <f>SUM(I2:I13)</f>
        <v>17</v>
      </c>
    </row>
    <row r="15" spans="1:9" x14ac:dyDescent="0.25">
      <c r="C15" s="1" t="s">
        <v>29</v>
      </c>
      <c r="D15" s="5">
        <f>D14/$D$14</f>
        <v>1</v>
      </c>
      <c r="E15" s="5">
        <f t="shared" ref="E15:I15" si="3">E14/$D$14</f>
        <v>1</v>
      </c>
      <c r="F15" s="5">
        <f t="shared" si="3"/>
        <v>1</v>
      </c>
      <c r="G15" s="5">
        <f t="shared" si="3"/>
        <v>0.94444444444444442</v>
      </c>
      <c r="H15" s="5">
        <f t="shared" si="3"/>
        <v>0.94444444444444442</v>
      </c>
      <c r="I15" s="5">
        <f t="shared" si="3"/>
        <v>0.94444444444444442</v>
      </c>
    </row>
    <row r="16" spans="1:9" x14ac:dyDescent="0.25">
      <c r="B16" s="9" t="s">
        <v>74</v>
      </c>
      <c r="C16" s="6" t="s">
        <v>30</v>
      </c>
      <c r="D16" s="7">
        <f>(SUMIFS(E15:I15,E15:I15,"&gt;0"))/(COUNTIF(E15:I15,"&gt;0"))</f>
        <v>0.96666666666666679</v>
      </c>
    </row>
    <row r="17" spans="3:4" x14ac:dyDescent="0.25">
      <c r="C17" s="6" t="s">
        <v>33</v>
      </c>
      <c r="D17" s="1">
        <f>_xlfn.STDEV.P(E15:I15)</f>
        <v>2.7216552697590882E-2</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 min="4" max="4" width="12"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16</v>
      </c>
      <c r="I14" s="1">
        <f t="shared" si="2"/>
        <v>16</v>
      </c>
    </row>
    <row r="15" spans="1:9" x14ac:dyDescent="0.25">
      <c r="B15" s="9" t="s">
        <v>53</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0.88888888888888895</v>
      </c>
    </row>
    <row r="17" spans="3:4" x14ac:dyDescent="0.25">
      <c r="C17" s="6" t="s">
        <v>33</v>
      </c>
      <c r="D17" s="1">
        <f>_xlfn.STDEV.P(E15:I15)</f>
        <v>1.1102230246251565E-16</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2</v>
      </c>
      <c r="F12" s="1">
        <v>2</v>
      </c>
      <c r="G12" s="1">
        <v>2</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16</v>
      </c>
      <c r="I14" s="1">
        <f t="shared" si="2"/>
        <v>16</v>
      </c>
    </row>
    <row r="15" spans="1:9" x14ac:dyDescent="0.25">
      <c r="B15" s="9" t="s">
        <v>54</v>
      </c>
      <c r="C15" s="1" t="s">
        <v>29</v>
      </c>
      <c r="D15" s="5">
        <f>D14/$D$14</f>
        <v>1</v>
      </c>
      <c r="E15" s="5">
        <f t="shared" ref="E15:I15" si="3">E14/$D$14</f>
        <v>0.94444444444444442</v>
      </c>
      <c r="F15" s="5">
        <f t="shared" si="3"/>
        <v>0.94444444444444442</v>
      </c>
      <c r="G15" s="5">
        <f t="shared" si="3"/>
        <v>0.94444444444444442</v>
      </c>
      <c r="H15" s="5">
        <f t="shared" si="3"/>
        <v>0.88888888888888884</v>
      </c>
      <c r="I15" s="5">
        <f t="shared" si="3"/>
        <v>0.88888888888888884</v>
      </c>
    </row>
    <row r="16" spans="1:9" x14ac:dyDescent="0.25">
      <c r="C16" s="6" t="s">
        <v>30</v>
      </c>
      <c r="D16" s="7">
        <f>(SUMIFS(E15:I15,E15:I15,"&gt;0"))/(COUNTIF(E15:I15,"&gt;0"))</f>
        <v>0.92222222222222217</v>
      </c>
    </row>
    <row r="17" spans="3:4" x14ac:dyDescent="0.25">
      <c r="C17" s="6" t="s">
        <v>33</v>
      </c>
      <c r="D17" s="1">
        <f>_xlfn.STDEV.P(E15:I15)</f>
        <v>2.7216552697590882E-2</v>
      </c>
    </row>
    <row r="18" spans="3:4" x14ac:dyDescent="0.25">
      <c r="C18" s="6" t="s">
        <v>31</v>
      </c>
      <c r="D18" s="1">
        <f>_xlfn.QUARTILE.EXC(E15:I15,1)</f>
        <v>0.88888888888888884</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20"/>
  <sheetViews>
    <sheetView topLeftCell="A7"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c r="G2" s="1"/>
      <c r="H2" s="1"/>
      <c r="I2" s="1"/>
    </row>
    <row r="3" spans="1:9" ht="60" x14ac:dyDescent="0.25">
      <c r="A3" s="1">
        <f>A2+1</f>
        <v>2</v>
      </c>
      <c r="B3" s="4" t="s">
        <v>18</v>
      </c>
      <c r="C3" s="1" t="s">
        <v>6</v>
      </c>
      <c r="D3" s="1">
        <v>2</v>
      </c>
      <c r="E3" s="1">
        <v>0</v>
      </c>
      <c r="F3" s="1"/>
      <c r="G3" s="1"/>
      <c r="H3" s="1"/>
      <c r="I3" s="1"/>
    </row>
    <row r="4" spans="1:9" ht="60" x14ac:dyDescent="0.25">
      <c r="A4" s="1">
        <f t="shared" ref="A4:A13" si="1">A3+1</f>
        <v>3</v>
      </c>
      <c r="B4" s="4" t="s">
        <v>19</v>
      </c>
      <c r="C4" s="1" t="s">
        <v>7</v>
      </c>
      <c r="D4" s="1">
        <v>1</v>
      </c>
      <c r="E4" s="1">
        <v>0</v>
      </c>
      <c r="F4" s="1"/>
      <c r="G4" s="1"/>
      <c r="H4" s="1"/>
      <c r="I4" s="1"/>
    </row>
    <row r="5" spans="1:9" ht="45" x14ac:dyDescent="0.25">
      <c r="A5" s="1">
        <f t="shared" si="1"/>
        <v>4</v>
      </c>
      <c r="B5" s="4" t="s">
        <v>20</v>
      </c>
      <c r="C5" s="1" t="s">
        <v>8</v>
      </c>
      <c r="D5" s="1">
        <v>1</v>
      </c>
      <c r="E5" s="1">
        <v>0</v>
      </c>
      <c r="F5" s="1"/>
      <c r="G5" s="1"/>
      <c r="H5" s="1"/>
      <c r="I5" s="1"/>
    </row>
    <row r="6" spans="1:9" ht="60" x14ac:dyDescent="0.25">
      <c r="A6" s="1">
        <f t="shared" si="1"/>
        <v>5</v>
      </c>
      <c r="B6" s="4" t="s">
        <v>21</v>
      </c>
      <c r="C6" s="1" t="s">
        <v>9</v>
      </c>
      <c r="D6" s="1">
        <v>1</v>
      </c>
      <c r="E6" s="1">
        <v>0</v>
      </c>
      <c r="F6" s="1"/>
      <c r="G6" s="1"/>
      <c r="H6" s="1"/>
      <c r="I6" s="1"/>
    </row>
    <row r="7" spans="1:9" ht="75" x14ac:dyDescent="0.25">
      <c r="A7" s="1">
        <f t="shared" si="1"/>
        <v>6</v>
      </c>
      <c r="B7" s="4" t="s">
        <v>22</v>
      </c>
      <c r="C7" s="1" t="s">
        <v>10</v>
      </c>
      <c r="D7" s="1">
        <v>1</v>
      </c>
      <c r="E7" s="1">
        <v>0</v>
      </c>
      <c r="F7" s="1"/>
      <c r="G7" s="1"/>
      <c r="H7" s="1"/>
      <c r="I7" s="1"/>
    </row>
    <row r="8" spans="1:9" ht="60" x14ac:dyDescent="0.25">
      <c r="A8" s="1">
        <f t="shared" si="1"/>
        <v>7</v>
      </c>
      <c r="B8" s="4" t="s">
        <v>23</v>
      </c>
      <c r="C8" s="1" t="s">
        <v>11</v>
      </c>
      <c r="D8" s="1">
        <v>1</v>
      </c>
      <c r="E8" s="1">
        <v>0</v>
      </c>
      <c r="F8" s="1"/>
      <c r="G8" s="1"/>
      <c r="H8" s="1"/>
      <c r="I8" s="1"/>
    </row>
    <row r="9" spans="1:9" ht="90" x14ac:dyDescent="0.25">
      <c r="A9" s="1">
        <f t="shared" si="1"/>
        <v>8</v>
      </c>
      <c r="B9" s="4" t="s">
        <v>24</v>
      </c>
      <c r="C9" s="1" t="s">
        <v>12</v>
      </c>
      <c r="D9" s="1">
        <v>2</v>
      </c>
      <c r="E9" s="1">
        <v>0</v>
      </c>
      <c r="F9" s="1"/>
      <c r="G9" s="1"/>
      <c r="H9" s="1"/>
      <c r="I9" s="1"/>
    </row>
    <row r="10" spans="1:9" x14ac:dyDescent="0.25">
      <c r="A10" s="1">
        <f t="shared" si="1"/>
        <v>9</v>
      </c>
      <c r="B10" s="4" t="s">
        <v>13</v>
      </c>
      <c r="C10" s="1" t="s">
        <v>14</v>
      </c>
      <c r="D10" s="1">
        <v>2</v>
      </c>
      <c r="E10" s="1">
        <v>0</v>
      </c>
      <c r="F10" s="1"/>
      <c r="G10" s="1"/>
      <c r="H10" s="1"/>
      <c r="I10" s="1"/>
    </row>
    <row r="11" spans="1:9" ht="45" x14ac:dyDescent="0.25">
      <c r="A11" s="1">
        <f t="shared" si="1"/>
        <v>10</v>
      </c>
      <c r="B11" s="4" t="s">
        <v>25</v>
      </c>
      <c r="C11" s="1" t="s">
        <v>15</v>
      </c>
      <c r="D11" s="1">
        <v>2</v>
      </c>
      <c r="E11" s="1">
        <v>0</v>
      </c>
      <c r="F11" s="1"/>
      <c r="G11" s="1"/>
      <c r="H11" s="1"/>
      <c r="I11" s="1"/>
    </row>
    <row r="12" spans="1:9" ht="45" x14ac:dyDescent="0.25">
      <c r="A12" s="1">
        <f t="shared" si="1"/>
        <v>11</v>
      </c>
      <c r="B12" s="4" t="s">
        <v>26</v>
      </c>
      <c r="C12" s="1" t="s">
        <v>16</v>
      </c>
      <c r="D12" s="1">
        <v>2</v>
      </c>
      <c r="E12" s="1">
        <v>0</v>
      </c>
      <c r="F12" s="1"/>
      <c r="G12" s="1"/>
      <c r="H12" s="1"/>
      <c r="I12" s="1"/>
    </row>
    <row r="13" spans="1:9" ht="75" x14ac:dyDescent="0.25">
      <c r="A13" s="1">
        <f t="shared" si="1"/>
        <v>12</v>
      </c>
      <c r="B13" s="4" t="s">
        <v>27</v>
      </c>
      <c r="C13" s="1" t="s">
        <v>17</v>
      </c>
      <c r="D13" s="1">
        <v>1</v>
      </c>
      <c r="E13" s="1">
        <v>0</v>
      </c>
      <c r="F13" s="1"/>
      <c r="G13" s="1"/>
      <c r="H13" s="1"/>
      <c r="I13" s="1"/>
    </row>
    <row r="14" spans="1:9" x14ac:dyDescent="0.25">
      <c r="C14" s="1" t="s">
        <v>28</v>
      </c>
      <c r="D14" s="1">
        <f>SUM(D2:D13)</f>
        <v>18</v>
      </c>
      <c r="E14" s="1">
        <f t="shared" ref="E14:I14" si="2">SUM(E2:E13)</f>
        <v>2</v>
      </c>
      <c r="F14" s="1">
        <f t="shared" si="2"/>
        <v>0</v>
      </c>
      <c r="G14" s="1">
        <f>SUM(G2:G13)</f>
        <v>0</v>
      </c>
      <c r="H14" s="1">
        <f t="shared" si="2"/>
        <v>0</v>
      </c>
      <c r="I14" s="1">
        <f t="shared" si="2"/>
        <v>0</v>
      </c>
    </row>
    <row r="15" spans="1:9" x14ac:dyDescent="0.25">
      <c r="B15" s="9" t="s">
        <v>55</v>
      </c>
      <c r="C15" s="1" t="s">
        <v>29</v>
      </c>
      <c r="D15" s="5">
        <f>D14/$D$14</f>
        <v>1</v>
      </c>
      <c r="E15" s="5">
        <f t="shared" ref="E15:I15" si="3">E14/$D$14</f>
        <v>0.1111111111111111</v>
      </c>
      <c r="F15" s="5">
        <f t="shared" si="3"/>
        <v>0</v>
      </c>
      <c r="G15" s="5">
        <f t="shared" si="3"/>
        <v>0</v>
      </c>
      <c r="H15" s="5">
        <f t="shared" si="3"/>
        <v>0</v>
      </c>
      <c r="I15" s="5">
        <f t="shared" si="3"/>
        <v>0</v>
      </c>
    </row>
    <row r="16" spans="1:9" x14ac:dyDescent="0.25">
      <c r="C16" s="6" t="s">
        <v>30</v>
      </c>
      <c r="D16" s="7">
        <f>(SUMIFS(E15:I15,E15:I15,"&gt;0"))/(COUNTIF(E15:I15,"&gt;0"))</f>
        <v>0.1111111111111111</v>
      </c>
    </row>
    <row r="17" spans="3:4" x14ac:dyDescent="0.25">
      <c r="C17" s="6" t="s">
        <v>33</v>
      </c>
      <c r="D17" s="1">
        <f>_xlfn.STDEV.P(E15)</f>
        <v>0</v>
      </c>
    </row>
    <row r="18" spans="3:4" x14ac:dyDescent="0.25">
      <c r="C18" s="6" t="s">
        <v>31</v>
      </c>
      <c r="D18" s="1" t="e">
        <f>_xlfn.QUARTILE.EXC(E15,1)</f>
        <v>#NUM!</v>
      </c>
    </row>
    <row r="19" spans="3:4" x14ac:dyDescent="0.25">
      <c r="C19" s="6" t="s">
        <v>36</v>
      </c>
      <c r="D19" s="7">
        <f>MEDIAN(E15)</f>
        <v>0.1111111111111111</v>
      </c>
    </row>
    <row r="20" spans="3:4" x14ac:dyDescent="0.25">
      <c r="C20" s="6" t="s">
        <v>32</v>
      </c>
      <c r="D20" s="1" t="e">
        <f>_xlfn.QUARTILE.EXC(E15,3)</f>
        <v>#NUM!</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I20"/>
  <sheetViews>
    <sheetView topLeftCell="A7"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1</v>
      </c>
      <c r="I3" s="1">
        <v>1</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15</v>
      </c>
      <c r="I14" s="1">
        <f t="shared" si="2"/>
        <v>15</v>
      </c>
    </row>
    <row r="15" spans="1:9" x14ac:dyDescent="0.25">
      <c r="B15" s="9" t="s">
        <v>56</v>
      </c>
      <c r="C15" s="1" t="s">
        <v>29</v>
      </c>
      <c r="D15" s="5">
        <f>D14/$D$14</f>
        <v>1</v>
      </c>
      <c r="E15" s="5">
        <f t="shared" ref="E15:I15" si="3">E14/$D$14</f>
        <v>0.88888888888888884</v>
      </c>
      <c r="F15" s="5">
        <f t="shared" si="3"/>
        <v>0.88888888888888884</v>
      </c>
      <c r="G15" s="5">
        <f t="shared" si="3"/>
        <v>0.88888888888888884</v>
      </c>
      <c r="H15" s="5">
        <f t="shared" si="3"/>
        <v>0.83333333333333337</v>
      </c>
      <c r="I15" s="5">
        <f t="shared" si="3"/>
        <v>0.83333333333333337</v>
      </c>
    </row>
    <row r="16" spans="1:9" x14ac:dyDescent="0.25">
      <c r="C16" s="6" t="s">
        <v>30</v>
      </c>
      <c r="D16" s="7">
        <f>(SUMIFS(E15:I15,E15:I15,"&gt;0"))/(COUNTIF(E15:I15,"&gt;0"))</f>
        <v>0.86666666666666659</v>
      </c>
    </row>
    <row r="17" spans="3:4" x14ac:dyDescent="0.25">
      <c r="C17" s="6" t="s">
        <v>33</v>
      </c>
      <c r="D17" s="1">
        <f>_xlfn.STDEV.P(E15:I15)</f>
        <v>2.7216552697590827E-2</v>
      </c>
    </row>
    <row r="18" spans="3:4" x14ac:dyDescent="0.25">
      <c r="C18" s="6" t="s">
        <v>31</v>
      </c>
      <c r="D18" s="1">
        <f>_xlfn.QUARTILE.EXC(E15:I15,1)</f>
        <v>0.83333333333333337</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20"/>
  <sheetViews>
    <sheetView topLeftCell="A7" workbookViewId="0">
      <selection activeCell="D21" sqref="D21"/>
    </sheetView>
  </sheetViews>
  <sheetFormatPr defaultRowHeight="15" x14ac:dyDescent="0.25"/>
  <cols>
    <col min="2" max="2" width="68.28515625" customWidth="1"/>
    <col min="3" max="3" width="18.42578125" bestFit="1" customWidth="1"/>
    <col min="4" max="4" width="12"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16</v>
      </c>
      <c r="I14" s="1">
        <f t="shared" si="2"/>
        <v>16</v>
      </c>
    </row>
    <row r="15" spans="1:9" x14ac:dyDescent="0.25">
      <c r="B15" s="9" t="s">
        <v>57</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0.88888888888888895</v>
      </c>
    </row>
    <row r="17" spans="3:4" x14ac:dyDescent="0.25">
      <c r="C17" s="6" t="s">
        <v>33</v>
      </c>
      <c r="D17" s="1">
        <f>_xlfn.STDEV.P(E15:I15)</f>
        <v>1.1102230246251565E-16</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I20"/>
  <sheetViews>
    <sheetView topLeftCell="A7"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1</v>
      </c>
      <c r="G11" s="1">
        <v>1</v>
      </c>
      <c r="H11" s="1">
        <v>1</v>
      </c>
      <c r="I11" s="1">
        <v>1</v>
      </c>
    </row>
    <row r="12" spans="1:9" ht="45" x14ac:dyDescent="0.25">
      <c r="A12" s="1">
        <f t="shared" si="1"/>
        <v>11</v>
      </c>
      <c r="B12" s="4" t="s">
        <v>26</v>
      </c>
      <c r="C12" s="1" t="s">
        <v>16</v>
      </c>
      <c r="D12" s="1">
        <v>2</v>
      </c>
      <c r="E12" s="1">
        <v>2</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16</v>
      </c>
      <c r="G14" s="1">
        <f>SUM(G2:G13)</f>
        <v>16</v>
      </c>
      <c r="H14" s="1">
        <f t="shared" si="2"/>
        <v>16</v>
      </c>
      <c r="I14" s="1">
        <f t="shared" si="2"/>
        <v>16</v>
      </c>
    </row>
    <row r="15" spans="1:9" x14ac:dyDescent="0.25">
      <c r="B15" s="9" t="s">
        <v>58</v>
      </c>
      <c r="C15" s="1" t="s">
        <v>29</v>
      </c>
      <c r="D15" s="5">
        <f>D14/$D$14</f>
        <v>1</v>
      </c>
      <c r="E15" s="5">
        <f t="shared" ref="E15:I15" si="3">E14/$D$14</f>
        <v>1</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0.91111111111111109</v>
      </c>
    </row>
    <row r="17" spans="3:4" x14ac:dyDescent="0.25">
      <c r="C17" s="6" t="s">
        <v>33</v>
      </c>
      <c r="D17" s="1">
        <f>_xlfn.STDEV.P(E15:I15)</f>
        <v>4.4444444444444467E-2</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0.94444444444444442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I20"/>
  <sheetViews>
    <sheetView topLeftCell="A7" workbookViewId="0">
      <selection activeCell="D19" sqref="D19"/>
    </sheetView>
  </sheetViews>
  <sheetFormatPr defaultRowHeight="15" x14ac:dyDescent="0.25"/>
  <cols>
    <col min="2" max="2" width="68.28515625" customWidth="1"/>
    <col min="3" max="3" width="18.42578125" bestFit="1" customWidth="1"/>
    <col min="4" max="4" width="12"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16</v>
      </c>
      <c r="I14" s="1">
        <f t="shared" si="2"/>
        <v>16</v>
      </c>
    </row>
    <row r="15" spans="1:9" x14ac:dyDescent="0.25">
      <c r="B15" s="9" t="s">
        <v>59</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0.88888888888888895</v>
      </c>
    </row>
    <row r="17" spans="3:4" x14ac:dyDescent="0.25">
      <c r="C17" s="6" t="s">
        <v>33</v>
      </c>
      <c r="D17" s="1">
        <f>_xlfn.STDEV.P(E15:I15)</f>
        <v>1.1102230246251565E-16</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20"/>
  <sheetViews>
    <sheetView topLeftCell="A7"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0</v>
      </c>
      <c r="I3" s="1">
        <v>0</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0</v>
      </c>
      <c r="I5" s="1">
        <v>0</v>
      </c>
    </row>
    <row r="6" spans="1:9" ht="60" x14ac:dyDescent="0.25">
      <c r="A6" s="1">
        <f t="shared" si="1"/>
        <v>5</v>
      </c>
      <c r="B6" s="4" t="s">
        <v>21</v>
      </c>
      <c r="C6" s="1" t="s">
        <v>9</v>
      </c>
      <c r="D6" s="1">
        <v>1</v>
      </c>
      <c r="E6" s="1">
        <v>1</v>
      </c>
      <c r="F6" s="1">
        <v>1</v>
      </c>
      <c r="G6" s="1">
        <v>1</v>
      </c>
      <c r="H6" s="1">
        <v>0</v>
      </c>
      <c r="I6" s="1">
        <v>1</v>
      </c>
    </row>
    <row r="7" spans="1:9" ht="75" x14ac:dyDescent="0.25">
      <c r="A7" s="1">
        <f t="shared" si="1"/>
        <v>6</v>
      </c>
      <c r="B7" s="4" t="s">
        <v>22</v>
      </c>
      <c r="C7" s="1" t="s">
        <v>10</v>
      </c>
      <c r="D7" s="1">
        <v>1</v>
      </c>
      <c r="E7" s="1">
        <v>1</v>
      </c>
      <c r="F7" s="1">
        <v>1</v>
      </c>
      <c r="G7" s="1">
        <v>1</v>
      </c>
      <c r="H7" s="1">
        <v>0</v>
      </c>
      <c r="I7" s="1">
        <v>0</v>
      </c>
    </row>
    <row r="8" spans="1:9" ht="60" x14ac:dyDescent="0.25">
      <c r="A8" s="1">
        <f t="shared" si="1"/>
        <v>7</v>
      </c>
      <c r="B8" s="4" t="s">
        <v>23</v>
      </c>
      <c r="C8" s="1" t="s">
        <v>11</v>
      </c>
      <c r="D8" s="1">
        <v>1</v>
      </c>
      <c r="E8" s="1">
        <v>1</v>
      </c>
      <c r="F8" s="1">
        <v>1</v>
      </c>
      <c r="G8" s="1">
        <v>1</v>
      </c>
      <c r="H8" s="1">
        <v>0</v>
      </c>
      <c r="I8" s="1">
        <v>0</v>
      </c>
    </row>
    <row r="9" spans="1:9" ht="90" x14ac:dyDescent="0.25">
      <c r="A9" s="1">
        <f t="shared" si="1"/>
        <v>8</v>
      </c>
      <c r="B9" s="4" t="s">
        <v>24</v>
      </c>
      <c r="C9" s="1" t="s">
        <v>12</v>
      </c>
      <c r="D9" s="1">
        <v>2</v>
      </c>
      <c r="E9" s="1">
        <v>2</v>
      </c>
      <c r="F9" s="1">
        <v>2</v>
      </c>
      <c r="G9" s="1">
        <v>2</v>
      </c>
      <c r="H9" s="1">
        <v>0</v>
      </c>
      <c r="I9" s="1">
        <v>1</v>
      </c>
    </row>
    <row r="10" spans="1:9" x14ac:dyDescent="0.25">
      <c r="A10" s="1">
        <f t="shared" si="1"/>
        <v>9</v>
      </c>
      <c r="B10" s="4" t="s">
        <v>13</v>
      </c>
      <c r="C10" s="1" t="s">
        <v>14</v>
      </c>
      <c r="D10" s="1">
        <v>2</v>
      </c>
      <c r="E10" s="1">
        <v>2</v>
      </c>
      <c r="F10" s="1">
        <v>2</v>
      </c>
      <c r="G10" s="1">
        <v>2</v>
      </c>
      <c r="H10" s="1">
        <v>0</v>
      </c>
      <c r="I10" s="1">
        <v>1</v>
      </c>
    </row>
    <row r="11" spans="1:9" ht="45" x14ac:dyDescent="0.25">
      <c r="A11" s="1">
        <f t="shared" si="1"/>
        <v>10</v>
      </c>
      <c r="B11" s="4" t="s">
        <v>25</v>
      </c>
      <c r="C11" s="1" t="s">
        <v>15</v>
      </c>
      <c r="D11" s="1">
        <v>2</v>
      </c>
      <c r="E11" s="1">
        <v>2</v>
      </c>
      <c r="F11" s="1">
        <v>2</v>
      </c>
      <c r="G11" s="1">
        <v>2</v>
      </c>
      <c r="H11" s="1">
        <v>0</v>
      </c>
      <c r="I11" s="1">
        <v>1</v>
      </c>
    </row>
    <row r="12" spans="1:9" ht="45" x14ac:dyDescent="0.25">
      <c r="A12" s="1">
        <f t="shared" si="1"/>
        <v>11</v>
      </c>
      <c r="B12" s="4" t="s">
        <v>26</v>
      </c>
      <c r="C12" s="1" t="s">
        <v>16</v>
      </c>
      <c r="D12" s="1">
        <v>2</v>
      </c>
      <c r="E12" s="1">
        <v>1</v>
      </c>
      <c r="F12" s="1">
        <v>2</v>
      </c>
      <c r="G12" s="1">
        <v>1</v>
      </c>
      <c r="H12" s="1">
        <v>0</v>
      </c>
      <c r="I12" s="1">
        <v>1</v>
      </c>
    </row>
    <row r="13" spans="1:9" ht="75" x14ac:dyDescent="0.25">
      <c r="A13" s="1">
        <f t="shared" si="1"/>
        <v>12</v>
      </c>
      <c r="B13" s="4" t="s">
        <v>27</v>
      </c>
      <c r="C13" s="1" t="s">
        <v>17</v>
      </c>
      <c r="D13" s="1">
        <v>1</v>
      </c>
      <c r="E13" s="1">
        <v>1</v>
      </c>
      <c r="F13" s="1">
        <v>1</v>
      </c>
      <c r="G13" s="1">
        <v>1</v>
      </c>
      <c r="H13" s="1">
        <v>0</v>
      </c>
      <c r="I13" s="1">
        <v>1</v>
      </c>
    </row>
    <row r="14" spans="1:9" x14ac:dyDescent="0.25">
      <c r="C14" s="1" t="s">
        <v>28</v>
      </c>
      <c r="D14" s="1">
        <f>SUM(D2:D13)</f>
        <v>18</v>
      </c>
      <c r="E14" s="1">
        <f t="shared" ref="E14:I14" si="2">SUM(E2:E13)</f>
        <v>17</v>
      </c>
      <c r="F14" s="1">
        <f t="shared" si="2"/>
        <v>18</v>
      </c>
      <c r="G14" s="1">
        <f>SUM(G2:G13)</f>
        <v>17</v>
      </c>
      <c r="H14" s="1">
        <f t="shared" si="2"/>
        <v>3</v>
      </c>
      <c r="I14" s="1">
        <f t="shared" si="2"/>
        <v>9</v>
      </c>
    </row>
    <row r="15" spans="1:9" x14ac:dyDescent="0.25">
      <c r="B15" s="9" t="s">
        <v>60</v>
      </c>
      <c r="C15" s="1" t="s">
        <v>29</v>
      </c>
      <c r="D15" s="5">
        <f>D14/$D$14</f>
        <v>1</v>
      </c>
      <c r="E15" s="5">
        <f t="shared" ref="E15:I15" si="3">E14/$D$14</f>
        <v>0.94444444444444442</v>
      </c>
      <c r="F15" s="5">
        <f t="shared" si="3"/>
        <v>1</v>
      </c>
      <c r="G15" s="5">
        <f t="shared" si="3"/>
        <v>0.94444444444444442</v>
      </c>
      <c r="H15" s="5">
        <f t="shared" si="3"/>
        <v>0.16666666666666666</v>
      </c>
      <c r="I15" s="5">
        <f t="shared" si="3"/>
        <v>0.5</v>
      </c>
    </row>
    <row r="16" spans="1:9" x14ac:dyDescent="0.25">
      <c r="C16" s="6" t="s">
        <v>30</v>
      </c>
      <c r="D16" s="7">
        <f>(SUMIFS(E15:I15,E15:I15,"&gt;0"))/(COUNTIF(E15:I15,"&gt;0"))</f>
        <v>0.71111111111111103</v>
      </c>
    </row>
    <row r="17" spans="3:4" x14ac:dyDescent="0.25">
      <c r="C17" s="6" t="s">
        <v>33</v>
      </c>
      <c r="D17" s="1">
        <f>_xlfn.STDEV.P(E15:I15)</f>
        <v>0.32659863237109038</v>
      </c>
    </row>
    <row r="18" spans="3:4" x14ac:dyDescent="0.25">
      <c r="C18" s="6" t="s">
        <v>31</v>
      </c>
      <c r="D18" s="1">
        <f>_xlfn.QUARTILE.EXC(E15:I15,1)</f>
        <v>0.33333333333333337</v>
      </c>
    </row>
    <row r="19" spans="3:4" x14ac:dyDescent="0.25">
      <c r="C19" s="6" t="s">
        <v>36</v>
      </c>
      <c r="D19" s="7">
        <f>MEDIAN(E15:I15)</f>
        <v>0.94444444444444442</v>
      </c>
    </row>
    <row r="20" spans="3:4" x14ac:dyDescent="0.25">
      <c r="C20" s="6" t="s">
        <v>32</v>
      </c>
      <c r="D20" s="1">
        <f>_xlfn.QUARTILE.EXC(E15:I15,3)</f>
        <v>0.97222222222222221</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3" zoomScale="85" zoomScaleNormal="85"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2</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18</v>
      </c>
      <c r="G14" s="1">
        <f>SUM(G2:G13)</f>
        <v>17</v>
      </c>
      <c r="H14" s="1">
        <f t="shared" si="2"/>
        <v>17</v>
      </c>
      <c r="I14" s="1">
        <f t="shared" si="2"/>
        <v>17</v>
      </c>
    </row>
    <row r="15" spans="1:9" x14ac:dyDescent="0.25">
      <c r="B15" s="9" t="s">
        <v>61</v>
      </c>
      <c r="C15" s="1" t="s">
        <v>29</v>
      </c>
      <c r="D15" s="5">
        <f>D14/$D$14</f>
        <v>1</v>
      </c>
      <c r="E15" s="5">
        <f t="shared" ref="E15:I15" si="3">E14/$D$14</f>
        <v>1</v>
      </c>
      <c r="F15" s="5">
        <f t="shared" si="3"/>
        <v>1</v>
      </c>
      <c r="G15" s="5">
        <f t="shared" si="3"/>
        <v>0.94444444444444442</v>
      </c>
      <c r="H15" s="5">
        <f t="shared" si="3"/>
        <v>0.94444444444444442</v>
      </c>
      <c r="I15" s="5">
        <f t="shared" si="3"/>
        <v>0.94444444444444442</v>
      </c>
    </row>
    <row r="16" spans="1:9" x14ac:dyDescent="0.25">
      <c r="C16" s="6" t="s">
        <v>30</v>
      </c>
      <c r="D16" s="7">
        <f>(SUMIFS(E15:I15,E15:I15,"&gt;0"))/(COUNTIF(E15:I15,"&gt;0"))</f>
        <v>0.96666666666666679</v>
      </c>
    </row>
    <row r="17" spans="3:4" x14ac:dyDescent="0.25">
      <c r="C17" s="6" t="s">
        <v>33</v>
      </c>
      <c r="D17" s="1">
        <f>_xlfn.STDEV.P(E15:I15)</f>
        <v>2.7216552697590882E-2</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1</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 min="4" max="4" width="12"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16</v>
      </c>
      <c r="I14" s="1">
        <f t="shared" si="2"/>
        <v>16</v>
      </c>
    </row>
    <row r="15" spans="1:9" x14ac:dyDescent="0.25">
      <c r="B15" s="9" t="s">
        <v>62</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0.88888888888888895</v>
      </c>
    </row>
    <row r="17" spans="3:4" x14ac:dyDescent="0.25">
      <c r="C17" s="6" t="s">
        <v>33</v>
      </c>
      <c r="D17" s="1">
        <f>_xlfn.STDEV.P(E15:I15)</f>
        <v>1.1102230246251565E-16</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85" zoomScaleNormal="85" workbookViewId="0">
      <pane ySplit="1" topLeftCell="A8" activePane="bottomLeft" state="frozen"/>
      <selection pane="bottomLeft" activeCell="D17" sqref="D17"/>
    </sheetView>
  </sheetViews>
  <sheetFormatPr defaultRowHeight="15" x14ac:dyDescent="0.25"/>
  <cols>
    <col min="2" max="2" width="76.140625" customWidth="1"/>
    <col min="3" max="3" width="18.8554687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30" x14ac:dyDescent="0.25">
      <c r="A2" s="2">
        <v>1</v>
      </c>
      <c r="B2" s="3" t="s">
        <v>4</v>
      </c>
      <c r="C2" s="2" t="s">
        <v>5</v>
      </c>
      <c r="D2" s="2">
        <v>2</v>
      </c>
      <c r="E2" s="8">
        <v>2</v>
      </c>
      <c r="F2" s="8">
        <v>2</v>
      </c>
      <c r="G2" s="8"/>
      <c r="H2" s="8"/>
      <c r="I2" s="8"/>
    </row>
    <row r="3" spans="1:9" ht="60" x14ac:dyDescent="0.25">
      <c r="A3" s="1">
        <f>A2+1</f>
        <v>2</v>
      </c>
      <c r="B3" s="4" t="s">
        <v>18</v>
      </c>
      <c r="C3" s="1" t="s">
        <v>6</v>
      </c>
      <c r="D3" s="1">
        <v>2</v>
      </c>
      <c r="E3" s="1">
        <v>2</v>
      </c>
      <c r="F3" s="1">
        <v>2</v>
      </c>
      <c r="G3" s="1"/>
      <c r="H3" s="1"/>
      <c r="I3" s="1"/>
    </row>
    <row r="4" spans="1:9" ht="60" x14ac:dyDescent="0.25">
      <c r="A4" s="1">
        <f t="shared" ref="A4:A13" si="1">A3+1</f>
        <v>3</v>
      </c>
      <c r="B4" s="4" t="s">
        <v>19</v>
      </c>
      <c r="C4" s="1" t="s">
        <v>7</v>
      </c>
      <c r="D4" s="1">
        <v>1</v>
      </c>
      <c r="E4" s="1">
        <v>1</v>
      </c>
      <c r="F4" s="1">
        <v>1</v>
      </c>
      <c r="G4" s="1"/>
      <c r="H4" s="1"/>
      <c r="I4" s="1"/>
    </row>
    <row r="5" spans="1:9" ht="30" x14ac:dyDescent="0.25">
      <c r="A5" s="1">
        <f t="shared" si="1"/>
        <v>4</v>
      </c>
      <c r="B5" s="4" t="s">
        <v>20</v>
      </c>
      <c r="C5" s="1" t="s">
        <v>8</v>
      </c>
      <c r="D5" s="1">
        <v>1</v>
      </c>
      <c r="E5" s="1">
        <v>1</v>
      </c>
      <c r="F5" s="1">
        <v>1</v>
      </c>
      <c r="G5" s="1"/>
      <c r="H5" s="1"/>
      <c r="I5" s="1"/>
    </row>
    <row r="6" spans="1:9" ht="60" x14ac:dyDescent="0.25">
      <c r="A6" s="1">
        <f t="shared" si="1"/>
        <v>5</v>
      </c>
      <c r="B6" s="4" t="s">
        <v>21</v>
      </c>
      <c r="C6" s="1" t="s">
        <v>9</v>
      </c>
      <c r="D6" s="1">
        <v>1</v>
      </c>
      <c r="E6" s="1">
        <v>1</v>
      </c>
      <c r="F6" s="1">
        <v>1</v>
      </c>
      <c r="G6" s="1"/>
      <c r="H6" s="1"/>
      <c r="I6" s="1"/>
    </row>
    <row r="7" spans="1:9" ht="60" x14ac:dyDescent="0.25">
      <c r="A7" s="1">
        <f t="shared" si="1"/>
        <v>6</v>
      </c>
      <c r="B7" s="4" t="s">
        <v>22</v>
      </c>
      <c r="C7" s="1" t="s">
        <v>10</v>
      </c>
      <c r="D7" s="1">
        <v>1</v>
      </c>
      <c r="E7" s="1">
        <v>1</v>
      </c>
      <c r="F7" s="1">
        <v>1</v>
      </c>
      <c r="G7" s="1"/>
      <c r="H7" s="1"/>
      <c r="I7" s="1"/>
    </row>
    <row r="8" spans="1:9" ht="60" x14ac:dyDescent="0.25">
      <c r="A8" s="1">
        <f t="shared" si="1"/>
        <v>7</v>
      </c>
      <c r="B8" s="4" t="s">
        <v>23</v>
      </c>
      <c r="C8" s="1" t="s">
        <v>11</v>
      </c>
      <c r="D8" s="1">
        <v>1</v>
      </c>
      <c r="E8" s="1">
        <v>1</v>
      </c>
      <c r="F8" s="1">
        <v>1</v>
      </c>
      <c r="G8" s="1"/>
      <c r="H8" s="1"/>
      <c r="I8" s="1"/>
    </row>
    <row r="9" spans="1:9" ht="75" x14ac:dyDescent="0.25">
      <c r="A9" s="1">
        <f t="shared" si="1"/>
        <v>8</v>
      </c>
      <c r="B9" s="4" t="s">
        <v>24</v>
      </c>
      <c r="C9" s="1" t="s">
        <v>12</v>
      </c>
      <c r="D9" s="1">
        <v>2</v>
      </c>
      <c r="E9" s="1">
        <v>2</v>
      </c>
      <c r="F9" s="1">
        <v>2</v>
      </c>
      <c r="G9" s="1"/>
      <c r="H9" s="1"/>
      <c r="I9" s="1"/>
    </row>
    <row r="10" spans="1:9" x14ac:dyDescent="0.25">
      <c r="A10" s="1">
        <f t="shared" si="1"/>
        <v>9</v>
      </c>
      <c r="B10" s="4" t="s">
        <v>13</v>
      </c>
      <c r="C10" s="1" t="s">
        <v>14</v>
      </c>
      <c r="D10" s="1">
        <v>2</v>
      </c>
      <c r="E10" s="1">
        <v>2</v>
      </c>
      <c r="F10" s="1">
        <v>2</v>
      </c>
      <c r="G10" s="1"/>
      <c r="H10" s="1"/>
      <c r="I10" s="1"/>
    </row>
    <row r="11" spans="1:9" ht="45" x14ac:dyDescent="0.25">
      <c r="A11" s="1">
        <f t="shared" si="1"/>
        <v>10</v>
      </c>
      <c r="B11" s="4" t="s">
        <v>25</v>
      </c>
      <c r="C11" s="1" t="s">
        <v>15</v>
      </c>
      <c r="D11" s="1">
        <v>2</v>
      </c>
      <c r="E11" s="1">
        <v>2</v>
      </c>
      <c r="F11" s="1">
        <v>1</v>
      </c>
      <c r="G11" s="1"/>
      <c r="H11" s="1"/>
      <c r="I11" s="1"/>
    </row>
    <row r="12" spans="1:9" ht="45" x14ac:dyDescent="0.25">
      <c r="A12" s="1">
        <f t="shared" si="1"/>
        <v>11</v>
      </c>
      <c r="B12" s="4" t="s">
        <v>26</v>
      </c>
      <c r="C12" s="1" t="s">
        <v>16</v>
      </c>
      <c r="D12" s="1">
        <v>2</v>
      </c>
      <c r="E12" s="1">
        <v>1</v>
      </c>
      <c r="F12" s="1">
        <v>1</v>
      </c>
      <c r="G12" s="1"/>
      <c r="H12" s="1"/>
      <c r="I12" s="1"/>
    </row>
    <row r="13" spans="1:9" ht="60" x14ac:dyDescent="0.25">
      <c r="A13" s="1">
        <f t="shared" si="1"/>
        <v>12</v>
      </c>
      <c r="B13" s="4" t="s">
        <v>27</v>
      </c>
      <c r="C13" s="1" t="s">
        <v>17</v>
      </c>
      <c r="D13" s="1">
        <v>1</v>
      </c>
      <c r="E13" s="1">
        <v>1</v>
      </c>
      <c r="F13" s="1">
        <v>1</v>
      </c>
      <c r="G13" s="1"/>
      <c r="H13" s="1"/>
      <c r="I13" s="1"/>
    </row>
    <row r="14" spans="1:9" x14ac:dyDescent="0.25">
      <c r="C14" s="1" t="s">
        <v>28</v>
      </c>
      <c r="D14" s="1">
        <f>SUM(D2:D13)</f>
        <v>18</v>
      </c>
      <c r="E14" s="1">
        <f t="shared" ref="E14:I14" si="2">SUM(E2:E13)</f>
        <v>17</v>
      </c>
      <c r="F14" s="1">
        <f t="shared" si="2"/>
        <v>16</v>
      </c>
      <c r="G14" s="1">
        <f t="shared" si="2"/>
        <v>0</v>
      </c>
      <c r="H14" s="1">
        <f t="shared" si="2"/>
        <v>0</v>
      </c>
      <c r="I14" s="1">
        <f t="shared" si="2"/>
        <v>0</v>
      </c>
    </row>
    <row r="15" spans="1:9" x14ac:dyDescent="0.25">
      <c r="C15" s="1" t="s">
        <v>29</v>
      </c>
      <c r="D15" s="5">
        <f>D14/$D$14</f>
        <v>1</v>
      </c>
      <c r="E15" s="5">
        <f t="shared" ref="E15:I15" si="3">E14/$D$14</f>
        <v>0.94444444444444442</v>
      </c>
      <c r="F15" s="5">
        <f t="shared" si="3"/>
        <v>0.88888888888888884</v>
      </c>
      <c r="G15" s="5">
        <f t="shared" si="3"/>
        <v>0</v>
      </c>
      <c r="H15" s="5">
        <f t="shared" si="3"/>
        <v>0</v>
      </c>
      <c r="I15" s="5">
        <f t="shared" si="3"/>
        <v>0</v>
      </c>
    </row>
    <row r="16" spans="1:9" x14ac:dyDescent="0.25">
      <c r="B16" s="9" t="s">
        <v>75</v>
      </c>
      <c r="C16" s="6" t="s">
        <v>30</v>
      </c>
      <c r="D16" s="7">
        <f>(SUMIFS(E15:I15,E15:I15,"&gt;0"))/(COUNTIF(E15:I15,"&gt;0"))</f>
        <v>0.91666666666666663</v>
      </c>
    </row>
    <row r="17" spans="3:4" x14ac:dyDescent="0.25">
      <c r="C17" s="6" t="s">
        <v>33</v>
      </c>
      <c r="D17" s="1">
        <f>_xlfn.STDEV.P(E15:F15)</f>
        <v>2.777777777777779E-2</v>
      </c>
    </row>
    <row r="18" spans="3:4" x14ac:dyDescent="0.25">
      <c r="C18" s="6" t="s">
        <v>31</v>
      </c>
      <c r="D18" s="1" t="e">
        <f>_xlfn.QUARTILE.EXC(E15:F15,1)</f>
        <v>#NUM!</v>
      </c>
    </row>
    <row r="19" spans="3:4" x14ac:dyDescent="0.25">
      <c r="C19" s="6" t="s">
        <v>36</v>
      </c>
      <c r="D19" s="7">
        <f>MEDIAN(E15:F15)</f>
        <v>0.91666666666666663</v>
      </c>
    </row>
    <row r="20" spans="3:4" x14ac:dyDescent="0.25">
      <c r="C20" s="6" t="s">
        <v>32</v>
      </c>
      <c r="D20" s="1" t="e">
        <f>_xlfn.QUARTILE.EXC(E15:F15,3)</f>
        <v>#NUM!</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2</v>
      </c>
      <c r="G12" s="1">
        <v>2</v>
      </c>
      <c r="H12" s="1">
        <v>2</v>
      </c>
      <c r="I12" s="1">
        <v>2</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18</v>
      </c>
      <c r="G14" s="1">
        <f>SUM(G2:G13)</f>
        <v>18</v>
      </c>
      <c r="H14" s="1">
        <f t="shared" si="2"/>
        <v>18</v>
      </c>
      <c r="I14" s="1">
        <f t="shared" si="2"/>
        <v>18</v>
      </c>
    </row>
    <row r="15" spans="1:9" x14ac:dyDescent="0.25">
      <c r="B15" s="9" t="s">
        <v>63</v>
      </c>
      <c r="C15" s="1" t="s">
        <v>29</v>
      </c>
      <c r="D15" s="5">
        <f>D14/$D$14</f>
        <v>1</v>
      </c>
      <c r="E15" s="5">
        <f t="shared" ref="E15:I15" si="3">E14/$D$14</f>
        <v>1</v>
      </c>
      <c r="F15" s="5">
        <f t="shared" si="3"/>
        <v>1</v>
      </c>
      <c r="G15" s="5">
        <f t="shared" si="3"/>
        <v>1</v>
      </c>
      <c r="H15" s="5">
        <f t="shared" si="3"/>
        <v>1</v>
      </c>
      <c r="I15" s="5">
        <f t="shared" si="3"/>
        <v>1</v>
      </c>
    </row>
    <row r="16" spans="1:9" x14ac:dyDescent="0.25">
      <c r="C16" s="6" t="s">
        <v>30</v>
      </c>
      <c r="D16" s="7">
        <f>(SUMIFS(E15:I15,E15:I15,"&gt;0"))/(COUNTIF(E15:I15,"&gt;0"))</f>
        <v>1</v>
      </c>
    </row>
    <row r="17" spans="3:4" x14ac:dyDescent="0.25">
      <c r="C17" s="6" t="s">
        <v>33</v>
      </c>
      <c r="D17" s="1">
        <f>_xlfn.STDEV.P(E15:I15)</f>
        <v>0</v>
      </c>
    </row>
    <row r="18" spans="3:4" x14ac:dyDescent="0.25">
      <c r="C18" s="6" t="s">
        <v>31</v>
      </c>
      <c r="D18" s="1">
        <f>_xlfn.QUARTILE.EXC(E15:I15,1)</f>
        <v>1</v>
      </c>
    </row>
    <row r="19" spans="3:4" x14ac:dyDescent="0.25">
      <c r="C19" s="6" t="s">
        <v>36</v>
      </c>
      <c r="D19" s="7">
        <f>MEDIAN(E15:I15)</f>
        <v>1</v>
      </c>
    </row>
    <row r="20" spans="3:4" x14ac:dyDescent="0.25">
      <c r="C20" s="6" t="s">
        <v>32</v>
      </c>
      <c r="D20" s="1">
        <f>_xlfn.QUARTILE.EXC(E15:I15,3)</f>
        <v>1</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64</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3"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65</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3"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17</v>
      </c>
      <c r="G14" s="1">
        <f>SUM(G2:G13)</f>
        <v>17</v>
      </c>
      <c r="H14" s="1">
        <f t="shared" si="2"/>
        <v>17</v>
      </c>
      <c r="I14" s="1">
        <f t="shared" si="2"/>
        <v>17</v>
      </c>
    </row>
    <row r="15" spans="1:9" x14ac:dyDescent="0.25">
      <c r="B15" s="9" t="s">
        <v>66</v>
      </c>
      <c r="C15" s="1" t="s">
        <v>29</v>
      </c>
      <c r="D15" s="5">
        <f>D14/$D$14</f>
        <v>1</v>
      </c>
      <c r="E15" s="5">
        <f t="shared" ref="E15:I15" si="3">E14/$D$14</f>
        <v>1</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0.95555555555555549</v>
      </c>
    </row>
    <row r="17" spans="3:4" x14ac:dyDescent="0.25">
      <c r="C17" s="6" t="s">
        <v>33</v>
      </c>
      <c r="D17" s="1">
        <f>_xlfn.STDEV.P(E15:I15)</f>
        <v>2.2222222222222233E-2</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0.97222222222222221</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zoomScale="85" zoomScaleNormal="85"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1</v>
      </c>
      <c r="I9" s="1">
        <v>1</v>
      </c>
    </row>
    <row r="10" spans="1:9" x14ac:dyDescent="0.25">
      <c r="A10" s="1">
        <f t="shared" si="1"/>
        <v>9</v>
      </c>
      <c r="B10" s="4" t="s">
        <v>13</v>
      </c>
      <c r="C10" s="1" t="s">
        <v>14</v>
      </c>
      <c r="D10" s="1">
        <v>2</v>
      </c>
      <c r="E10" s="1">
        <v>2</v>
      </c>
      <c r="F10" s="1">
        <v>2</v>
      </c>
      <c r="G10" s="1">
        <v>2</v>
      </c>
      <c r="H10" s="1">
        <v>1</v>
      </c>
      <c r="I10" s="1">
        <v>1</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14</v>
      </c>
      <c r="I14" s="1">
        <f t="shared" si="2"/>
        <v>14</v>
      </c>
    </row>
    <row r="15" spans="1:9" x14ac:dyDescent="0.25">
      <c r="B15" s="9" t="s">
        <v>72</v>
      </c>
      <c r="C15" s="1" t="s">
        <v>29</v>
      </c>
      <c r="D15" s="5">
        <f>D14/$D$14</f>
        <v>1</v>
      </c>
      <c r="E15" s="5">
        <f t="shared" ref="E15:I15" si="3">E14/$D$14</f>
        <v>0.88888888888888884</v>
      </c>
      <c r="F15" s="5">
        <f t="shared" si="3"/>
        <v>0.88888888888888884</v>
      </c>
      <c r="G15" s="5">
        <f t="shared" si="3"/>
        <v>0.88888888888888884</v>
      </c>
      <c r="H15" s="5">
        <f t="shared" si="3"/>
        <v>0.77777777777777779</v>
      </c>
      <c r="I15" s="5">
        <f t="shared" si="3"/>
        <v>0.77777777777777779</v>
      </c>
    </row>
    <row r="16" spans="1:9" x14ac:dyDescent="0.25">
      <c r="C16" s="6" t="s">
        <v>30</v>
      </c>
      <c r="D16" s="7">
        <f>(SUMIFS(E15:I15,E15:I15,"&gt;0"))/(COUNTIF(E15:I15,"&gt;0"))</f>
        <v>0.84444444444444444</v>
      </c>
    </row>
    <row r="17" spans="3:4" x14ac:dyDescent="0.25">
      <c r="C17" s="6" t="s">
        <v>33</v>
      </c>
      <c r="D17" s="1">
        <f>_xlfn.STDEV.P(E15:I15)</f>
        <v>5.4433105395181709E-2</v>
      </c>
    </row>
    <row r="18" spans="3:4" x14ac:dyDescent="0.25">
      <c r="C18" s="6" t="s">
        <v>31</v>
      </c>
      <c r="D18" s="1">
        <f>_xlfn.QUARTILE.EXC(E15:I15,1)</f>
        <v>0.77777777777777779</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7" workbookViewId="0">
      <selection activeCell="D18" sqref="D18"/>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0</v>
      </c>
    </row>
    <row r="4" spans="1:9" ht="60" x14ac:dyDescent="0.25">
      <c r="A4" s="1">
        <f t="shared" ref="A4:A13" si="1">A3+1</f>
        <v>3</v>
      </c>
      <c r="B4" s="4" t="s">
        <v>19</v>
      </c>
      <c r="C4" s="1" t="s">
        <v>7</v>
      </c>
      <c r="D4" s="1">
        <v>1</v>
      </c>
      <c r="E4" s="1">
        <v>1</v>
      </c>
      <c r="F4" s="1">
        <v>1</v>
      </c>
      <c r="G4" s="1">
        <v>1</v>
      </c>
      <c r="H4" s="1">
        <v>1</v>
      </c>
      <c r="I4" s="1">
        <v>0</v>
      </c>
    </row>
    <row r="5" spans="1:9" ht="45" x14ac:dyDescent="0.25">
      <c r="A5" s="1">
        <f t="shared" si="1"/>
        <v>4</v>
      </c>
      <c r="B5" s="4" t="s">
        <v>20</v>
      </c>
      <c r="C5" s="1" t="s">
        <v>8</v>
      </c>
      <c r="D5" s="1">
        <v>1</v>
      </c>
      <c r="E5" s="1">
        <v>1</v>
      </c>
      <c r="F5" s="1">
        <v>1</v>
      </c>
      <c r="G5" s="1">
        <v>1</v>
      </c>
      <c r="H5" s="1">
        <v>1</v>
      </c>
      <c r="I5" s="1">
        <v>0</v>
      </c>
    </row>
    <row r="6" spans="1:9" ht="60" x14ac:dyDescent="0.25">
      <c r="A6" s="1">
        <f t="shared" si="1"/>
        <v>5</v>
      </c>
      <c r="B6" s="4" t="s">
        <v>21</v>
      </c>
      <c r="C6" s="1" t="s">
        <v>9</v>
      </c>
      <c r="D6" s="1">
        <v>1</v>
      </c>
      <c r="E6" s="1">
        <v>1</v>
      </c>
      <c r="F6" s="1">
        <v>1</v>
      </c>
      <c r="G6" s="1">
        <v>1</v>
      </c>
      <c r="H6" s="1">
        <v>1</v>
      </c>
      <c r="I6" s="1">
        <v>0</v>
      </c>
    </row>
    <row r="7" spans="1:9" ht="75" x14ac:dyDescent="0.25">
      <c r="A7" s="1">
        <f t="shared" si="1"/>
        <v>6</v>
      </c>
      <c r="B7" s="4" t="s">
        <v>22</v>
      </c>
      <c r="C7" s="1" t="s">
        <v>10</v>
      </c>
      <c r="D7" s="1">
        <v>1</v>
      </c>
      <c r="E7" s="1">
        <v>1</v>
      </c>
      <c r="F7" s="1">
        <v>1</v>
      </c>
      <c r="G7" s="1">
        <v>1</v>
      </c>
      <c r="H7" s="1">
        <v>1</v>
      </c>
      <c r="I7" s="1">
        <v>0</v>
      </c>
    </row>
    <row r="8" spans="1:9" ht="60" x14ac:dyDescent="0.25">
      <c r="A8" s="1">
        <f t="shared" si="1"/>
        <v>7</v>
      </c>
      <c r="B8" s="4" t="s">
        <v>23</v>
      </c>
      <c r="C8" s="1" t="s">
        <v>11</v>
      </c>
      <c r="D8" s="1">
        <v>1</v>
      </c>
      <c r="E8" s="1">
        <v>1</v>
      </c>
      <c r="F8" s="1">
        <v>1</v>
      </c>
      <c r="G8" s="1">
        <v>1</v>
      </c>
      <c r="H8" s="1">
        <v>1</v>
      </c>
      <c r="I8" s="1">
        <v>0</v>
      </c>
    </row>
    <row r="9" spans="1:9" ht="90" x14ac:dyDescent="0.25">
      <c r="A9" s="1">
        <f t="shared" si="1"/>
        <v>8</v>
      </c>
      <c r="B9" s="4" t="s">
        <v>24</v>
      </c>
      <c r="C9" s="1" t="s">
        <v>12</v>
      </c>
      <c r="D9" s="1">
        <v>2</v>
      </c>
      <c r="E9" s="1">
        <v>2</v>
      </c>
      <c r="F9" s="1">
        <v>2</v>
      </c>
      <c r="G9" s="1">
        <v>2</v>
      </c>
      <c r="H9" s="1">
        <v>2</v>
      </c>
      <c r="I9" s="1">
        <v>0</v>
      </c>
    </row>
    <row r="10" spans="1:9" x14ac:dyDescent="0.25">
      <c r="A10" s="1">
        <f t="shared" si="1"/>
        <v>9</v>
      </c>
      <c r="B10" s="4" t="s">
        <v>13</v>
      </c>
      <c r="C10" s="1" t="s">
        <v>14</v>
      </c>
      <c r="D10" s="1">
        <v>2</v>
      </c>
      <c r="E10" s="1">
        <v>2</v>
      </c>
      <c r="F10" s="1">
        <v>2</v>
      </c>
      <c r="G10" s="1">
        <v>2</v>
      </c>
      <c r="H10" s="1">
        <v>2</v>
      </c>
      <c r="I10" s="1">
        <v>0</v>
      </c>
    </row>
    <row r="11" spans="1:9" ht="45" x14ac:dyDescent="0.25">
      <c r="A11" s="1">
        <f t="shared" si="1"/>
        <v>10</v>
      </c>
      <c r="B11" s="4" t="s">
        <v>25</v>
      </c>
      <c r="C11" s="1" t="s">
        <v>15</v>
      </c>
      <c r="D11" s="1">
        <v>2</v>
      </c>
      <c r="E11" s="1">
        <v>1</v>
      </c>
      <c r="F11" s="1">
        <v>1</v>
      </c>
      <c r="G11" s="1">
        <v>1</v>
      </c>
      <c r="H11" s="1">
        <v>1</v>
      </c>
      <c r="I11" s="1">
        <v>0</v>
      </c>
    </row>
    <row r="12" spans="1:9" ht="45" x14ac:dyDescent="0.25">
      <c r="A12" s="1">
        <f t="shared" si="1"/>
        <v>11</v>
      </c>
      <c r="B12" s="4" t="s">
        <v>26</v>
      </c>
      <c r="C12" s="1" t="s">
        <v>16</v>
      </c>
      <c r="D12" s="1">
        <v>2</v>
      </c>
      <c r="E12" s="1">
        <v>1</v>
      </c>
      <c r="F12" s="1">
        <v>1</v>
      </c>
      <c r="G12" s="1">
        <v>1</v>
      </c>
      <c r="H12" s="1">
        <v>1</v>
      </c>
      <c r="I12" s="1">
        <v>0</v>
      </c>
    </row>
    <row r="13" spans="1:9" ht="75" x14ac:dyDescent="0.25">
      <c r="A13" s="1">
        <f t="shared" si="1"/>
        <v>12</v>
      </c>
      <c r="B13" s="4" t="s">
        <v>27</v>
      </c>
      <c r="C13" s="1" t="s">
        <v>17</v>
      </c>
      <c r="D13" s="1">
        <v>1</v>
      </c>
      <c r="E13" s="1">
        <v>1</v>
      </c>
      <c r="F13" s="1">
        <v>1</v>
      </c>
      <c r="G13" s="1">
        <v>1</v>
      </c>
      <c r="H13" s="1">
        <v>1</v>
      </c>
      <c r="I13" s="1">
        <v>0</v>
      </c>
    </row>
    <row r="14" spans="1:9" x14ac:dyDescent="0.25">
      <c r="C14" s="1" t="s">
        <v>28</v>
      </c>
      <c r="D14" s="1">
        <f>SUM(D2:D13)</f>
        <v>18</v>
      </c>
      <c r="E14" s="1">
        <f t="shared" ref="E14:I14" si="2">SUM(E2:E13)</f>
        <v>16</v>
      </c>
      <c r="F14" s="1">
        <f t="shared" si="2"/>
        <v>16</v>
      </c>
      <c r="G14" s="1">
        <f>SUM(G2:G13)</f>
        <v>16</v>
      </c>
      <c r="H14" s="1">
        <f t="shared" si="2"/>
        <v>16</v>
      </c>
      <c r="I14" s="1">
        <f t="shared" si="2"/>
        <v>2</v>
      </c>
    </row>
    <row r="15" spans="1:9" x14ac:dyDescent="0.25">
      <c r="B15" s="9" t="s">
        <v>67</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0.1111111111111111</v>
      </c>
    </row>
    <row r="16" spans="1:9" x14ac:dyDescent="0.25">
      <c r="C16" s="6" t="s">
        <v>30</v>
      </c>
      <c r="D16" s="7">
        <f>(SUMIFS(E15:I15,E15:I15,"&gt;0"))/(COUNTIF(E15:I15,"&gt;0"))</f>
        <v>0.73333333333333328</v>
      </c>
    </row>
    <row r="17" spans="3:4" x14ac:dyDescent="0.25">
      <c r="C17" s="6" t="s">
        <v>33</v>
      </c>
      <c r="D17" s="1">
        <f>_xlfn.STDEV.P(E15:I15)</f>
        <v>0.31111111111111112</v>
      </c>
    </row>
    <row r="18" spans="3:4" x14ac:dyDescent="0.25">
      <c r="C18" s="6" t="s">
        <v>31</v>
      </c>
      <c r="D18" s="1">
        <f>_xlfn.QUARTILE.EXC(E15:I15,1)</f>
        <v>0.49999999999999994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c r="I2" s="1"/>
    </row>
    <row r="3" spans="1:9" ht="60" x14ac:dyDescent="0.25">
      <c r="A3" s="1">
        <f>A2+1</f>
        <v>2</v>
      </c>
      <c r="B3" s="4" t="s">
        <v>18</v>
      </c>
      <c r="C3" s="1" t="s">
        <v>6</v>
      </c>
      <c r="D3" s="1">
        <v>2</v>
      </c>
      <c r="E3" s="1">
        <v>2</v>
      </c>
      <c r="F3" s="1">
        <v>2</v>
      </c>
      <c r="G3" s="1">
        <v>2</v>
      </c>
      <c r="H3" s="1"/>
      <c r="I3" s="1"/>
    </row>
    <row r="4" spans="1:9" ht="60" x14ac:dyDescent="0.25">
      <c r="A4" s="1">
        <f t="shared" ref="A4:A13" si="1">A3+1</f>
        <v>3</v>
      </c>
      <c r="B4" s="4" t="s">
        <v>19</v>
      </c>
      <c r="C4" s="1" t="s">
        <v>7</v>
      </c>
      <c r="D4" s="1">
        <v>1</v>
      </c>
      <c r="E4" s="1">
        <v>1</v>
      </c>
      <c r="F4" s="1">
        <v>1</v>
      </c>
      <c r="G4" s="1">
        <v>1</v>
      </c>
      <c r="H4" s="1"/>
      <c r="I4" s="1"/>
    </row>
    <row r="5" spans="1:9" ht="45" x14ac:dyDescent="0.25">
      <c r="A5" s="1">
        <f t="shared" si="1"/>
        <v>4</v>
      </c>
      <c r="B5" s="4" t="s">
        <v>20</v>
      </c>
      <c r="C5" s="1" t="s">
        <v>8</v>
      </c>
      <c r="D5" s="1">
        <v>1</v>
      </c>
      <c r="E5" s="1">
        <v>1</v>
      </c>
      <c r="F5" s="1">
        <v>1</v>
      </c>
      <c r="G5" s="1">
        <v>1</v>
      </c>
      <c r="H5" s="1"/>
      <c r="I5" s="1"/>
    </row>
    <row r="6" spans="1:9" ht="60" x14ac:dyDescent="0.25">
      <c r="A6" s="1">
        <f t="shared" si="1"/>
        <v>5</v>
      </c>
      <c r="B6" s="4" t="s">
        <v>21</v>
      </c>
      <c r="C6" s="1" t="s">
        <v>9</v>
      </c>
      <c r="D6" s="1">
        <v>1</v>
      </c>
      <c r="E6" s="1">
        <v>1</v>
      </c>
      <c r="F6" s="1">
        <v>1</v>
      </c>
      <c r="G6" s="1">
        <v>1</v>
      </c>
      <c r="H6" s="1"/>
      <c r="I6" s="1"/>
    </row>
    <row r="7" spans="1:9" ht="75" x14ac:dyDescent="0.25">
      <c r="A7" s="1">
        <f t="shared" si="1"/>
        <v>6</v>
      </c>
      <c r="B7" s="4" t="s">
        <v>22</v>
      </c>
      <c r="C7" s="1" t="s">
        <v>10</v>
      </c>
      <c r="D7" s="1">
        <v>1</v>
      </c>
      <c r="E7" s="1">
        <v>1</v>
      </c>
      <c r="F7" s="1">
        <v>1</v>
      </c>
      <c r="G7" s="1">
        <v>1</v>
      </c>
      <c r="H7" s="1"/>
      <c r="I7" s="1"/>
    </row>
    <row r="8" spans="1:9" ht="60" x14ac:dyDescent="0.25">
      <c r="A8" s="1">
        <f t="shared" si="1"/>
        <v>7</v>
      </c>
      <c r="B8" s="4" t="s">
        <v>23</v>
      </c>
      <c r="C8" s="1" t="s">
        <v>11</v>
      </c>
      <c r="D8" s="1">
        <v>1</v>
      </c>
      <c r="E8" s="1">
        <v>1</v>
      </c>
      <c r="F8" s="1">
        <v>1</v>
      </c>
      <c r="G8" s="1">
        <v>1</v>
      </c>
      <c r="H8" s="1"/>
      <c r="I8" s="1"/>
    </row>
    <row r="9" spans="1:9" ht="90" x14ac:dyDescent="0.25">
      <c r="A9" s="1">
        <f t="shared" si="1"/>
        <v>8</v>
      </c>
      <c r="B9" s="4" t="s">
        <v>24</v>
      </c>
      <c r="C9" s="1" t="s">
        <v>12</v>
      </c>
      <c r="D9" s="1">
        <v>2</v>
      </c>
      <c r="E9" s="1">
        <v>2</v>
      </c>
      <c r="F9" s="1">
        <v>2</v>
      </c>
      <c r="G9" s="1">
        <v>2</v>
      </c>
      <c r="H9" s="1"/>
      <c r="I9" s="1"/>
    </row>
    <row r="10" spans="1:9" x14ac:dyDescent="0.25">
      <c r="A10" s="1">
        <f t="shared" si="1"/>
        <v>9</v>
      </c>
      <c r="B10" s="4" t="s">
        <v>13</v>
      </c>
      <c r="C10" s="1" t="s">
        <v>14</v>
      </c>
      <c r="D10" s="1">
        <v>2</v>
      </c>
      <c r="E10" s="1">
        <v>2</v>
      </c>
      <c r="F10" s="1">
        <v>2</v>
      </c>
      <c r="G10" s="1">
        <v>2</v>
      </c>
      <c r="H10" s="1"/>
      <c r="I10" s="1"/>
    </row>
    <row r="11" spans="1:9" ht="45" x14ac:dyDescent="0.25">
      <c r="A11" s="1">
        <f t="shared" si="1"/>
        <v>10</v>
      </c>
      <c r="B11" s="4" t="s">
        <v>25</v>
      </c>
      <c r="C11" s="1" t="s">
        <v>15</v>
      </c>
      <c r="D11" s="1">
        <v>2</v>
      </c>
      <c r="E11" s="1">
        <v>2</v>
      </c>
      <c r="F11" s="1">
        <v>2</v>
      </c>
      <c r="G11" s="1">
        <v>2</v>
      </c>
      <c r="H11" s="1"/>
      <c r="I11" s="1"/>
    </row>
    <row r="12" spans="1:9" ht="45" x14ac:dyDescent="0.25">
      <c r="A12" s="1">
        <f t="shared" si="1"/>
        <v>11</v>
      </c>
      <c r="B12" s="4" t="s">
        <v>26</v>
      </c>
      <c r="C12" s="1" t="s">
        <v>16</v>
      </c>
      <c r="D12" s="1">
        <v>2</v>
      </c>
      <c r="E12" s="1">
        <v>2</v>
      </c>
      <c r="F12" s="1">
        <v>2</v>
      </c>
      <c r="G12" s="1">
        <v>2</v>
      </c>
      <c r="H12" s="1"/>
      <c r="I12" s="1"/>
    </row>
    <row r="13" spans="1:9" ht="75" x14ac:dyDescent="0.25">
      <c r="A13" s="1">
        <f t="shared" si="1"/>
        <v>12</v>
      </c>
      <c r="B13" s="4" t="s">
        <v>27</v>
      </c>
      <c r="C13" s="1" t="s">
        <v>17</v>
      </c>
      <c r="D13" s="1">
        <v>1</v>
      </c>
      <c r="E13" s="1">
        <v>1</v>
      </c>
      <c r="F13" s="1">
        <v>1</v>
      </c>
      <c r="G13" s="1">
        <v>1</v>
      </c>
      <c r="H13" s="1"/>
      <c r="I13" s="1"/>
    </row>
    <row r="14" spans="1:9" x14ac:dyDescent="0.25">
      <c r="C14" s="1" t="s">
        <v>28</v>
      </c>
      <c r="D14" s="1">
        <f>SUM(D2:D13)</f>
        <v>18</v>
      </c>
      <c r="E14" s="1">
        <f t="shared" ref="E14:H14" si="2">SUM(E2:E13)</f>
        <v>18</v>
      </c>
      <c r="F14" s="1">
        <f t="shared" si="2"/>
        <v>18</v>
      </c>
      <c r="G14" s="1">
        <f t="shared" si="2"/>
        <v>18</v>
      </c>
      <c r="H14" s="1">
        <f t="shared" si="2"/>
        <v>0</v>
      </c>
      <c r="I14" s="1">
        <f>SUM(I2:I13)</f>
        <v>0</v>
      </c>
    </row>
    <row r="15" spans="1:9" x14ac:dyDescent="0.25">
      <c r="B15" s="9" t="s">
        <v>68</v>
      </c>
      <c r="C15" s="1" t="s">
        <v>29</v>
      </c>
      <c r="D15" s="5">
        <f>D14/$D$14</f>
        <v>1</v>
      </c>
      <c r="E15" s="5">
        <f t="shared" ref="E15:I15" si="3">E14/$D$14</f>
        <v>1</v>
      </c>
      <c r="F15" s="5">
        <f t="shared" si="3"/>
        <v>1</v>
      </c>
      <c r="G15" s="5">
        <f t="shared" si="3"/>
        <v>1</v>
      </c>
      <c r="H15" s="5">
        <f t="shared" si="3"/>
        <v>0</v>
      </c>
      <c r="I15" s="5">
        <f t="shared" si="3"/>
        <v>0</v>
      </c>
    </row>
    <row r="16" spans="1:9" x14ac:dyDescent="0.25">
      <c r="C16" s="6" t="s">
        <v>30</v>
      </c>
      <c r="D16" s="7">
        <f>(SUMIFS(E15:I15,E15:I15,"&gt;0"))/(COUNTIF(E15:I15,"&gt;0"))</f>
        <v>1</v>
      </c>
    </row>
    <row r="17" spans="3:4" x14ac:dyDescent="0.25">
      <c r="C17" s="6" t="s">
        <v>33</v>
      </c>
      <c r="D17" s="1">
        <f>_xlfn.STDEV.P(E15:G15)</f>
        <v>0</v>
      </c>
    </row>
    <row r="18" spans="3:4" x14ac:dyDescent="0.25">
      <c r="C18" s="6" t="s">
        <v>31</v>
      </c>
      <c r="D18" s="1">
        <f>_xlfn.QUARTILE.EXC(E15:G15,1)</f>
        <v>1</v>
      </c>
    </row>
    <row r="19" spans="3:4" x14ac:dyDescent="0.25">
      <c r="C19" s="6" t="s">
        <v>36</v>
      </c>
      <c r="D19" s="7">
        <f>MEDIAN(E15:G15)</f>
        <v>1</v>
      </c>
    </row>
    <row r="20" spans="3:4" x14ac:dyDescent="0.25">
      <c r="C20" s="6" t="s">
        <v>32</v>
      </c>
      <c r="D20" s="1">
        <f>_xlfn.QUARTILE.EXC(E15:G15,3)</f>
        <v>1</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2</v>
      </c>
      <c r="G12" s="1">
        <v>2</v>
      </c>
      <c r="H12" s="1">
        <v>2</v>
      </c>
      <c r="I12" s="1">
        <v>2</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18</v>
      </c>
      <c r="G14" s="1">
        <f>SUM(G2:G13)</f>
        <v>18</v>
      </c>
      <c r="H14" s="1">
        <f t="shared" si="2"/>
        <v>18</v>
      </c>
      <c r="I14" s="1">
        <f t="shared" si="2"/>
        <v>18</v>
      </c>
    </row>
    <row r="15" spans="1:9" x14ac:dyDescent="0.25">
      <c r="B15" s="9" t="s">
        <v>69</v>
      </c>
      <c r="C15" s="1" t="s">
        <v>29</v>
      </c>
      <c r="D15" s="5">
        <f>D14/$D$14</f>
        <v>1</v>
      </c>
      <c r="E15" s="5">
        <f t="shared" ref="E15:I15" si="3">E14/$D$14</f>
        <v>1</v>
      </c>
      <c r="F15" s="5">
        <f t="shared" si="3"/>
        <v>1</v>
      </c>
      <c r="G15" s="5">
        <f t="shared" si="3"/>
        <v>1</v>
      </c>
      <c r="H15" s="5">
        <f t="shared" si="3"/>
        <v>1</v>
      </c>
      <c r="I15" s="5">
        <f t="shared" si="3"/>
        <v>1</v>
      </c>
    </row>
    <row r="16" spans="1:9" x14ac:dyDescent="0.25">
      <c r="C16" s="6" t="s">
        <v>30</v>
      </c>
      <c r="D16" s="7">
        <f>(SUMIFS(E15:I15,E15:I15,"&gt;0"))/(COUNTIF(E15:I15,"&gt;0"))</f>
        <v>1</v>
      </c>
    </row>
    <row r="17" spans="3:4" x14ac:dyDescent="0.25">
      <c r="C17" s="6" t="s">
        <v>33</v>
      </c>
      <c r="D17" s="1">
        <f>_xlfn.STDEV.P(E15:I15)</f>
        <v>0</v>
      </c>
    </row>
    <row r="18" spans="3:4" x14ac:dyDescent="0.25">
      <c r="C18" s="6" t="s">
        <v>31</v>
      </c>
      <c r="D18" s="1">
        <f>_xlfn.QUARTILE.EXC(E15:I15,1)</f>
        <v>1</v>
      </c>
    </row>
    <row r="19" spans="3:4" x14ac:dyDescent="0.25">
      <c r="C19" s="6" t="s">
        <v>36</v>
      </c>
      <c r="D19" s="7">
        <f>MEDIAN(E15:I15)</f>
        <v>1</v>
      </c>
    </row>
    <row r="20" spans="3:4" x14ac:dyDescent="0.25">
      <c r="C20" s="6" t="s">
        <v>32</v>
      </c>
      <c r="D20" s="1">
        <f>_xlfn.QUARTILE.EXC(E15:I15,3)</f>
        <v>1</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3"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0</v>
      </c>
      <c r="I9" s="1">
        <v>0</v>
      </c>
    </row>
    <row r="10" spans="1:9" x14ac:dyDescent="0.25">
      <c r="A10" s="1">
        <f t="shared" si="1"/>
        <v>9</v>
      </c>
      <c r="B10" s="4" t="s">
        <v>13</v>
      </c>
      <c r="C10" s="1" t="s">
        <v>14</v>
      </c>
      <c r="D10" s="1">
        <v>2</v>
      </c>
      <c r="E10" s="1">
        <v>2</v>
      </c>
      <c r="F10" s="1">
        <v>2</v>
      </c>
      <c r="G10" s="1">
        <v>2</v>
      </c>
      <c r="H10" s="1">
        <v>0</v>
      </c>
      <c r="I10" s="1">
        <v>0</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16</v>
      </c>
      <c r="F14" s="1">
        <f t="shared" si="2"/>
        <v>16</v>
      </c>
      <c r="G14" s="1">
        <f>SUM(G2:G13)</f>
        <v>16</v>
      </c>
      <c r="H14" s="1">
        <f t="shared" si="2"/>
        <v>12</v>
      </c>
      <c r="I14" s="1">
        <f t="shared" si="2"/>
        <v>12</v>
      </c>
    </row>
    <row r="15" spans="1:9" x14ac:dyDescent="0.25">
      <c r="B15" s="9" t="s">
        <v>73</v>
      </c>
      <c r="C15" s="1" t="s">
        <v>29</v>
      </c>
      <c r="D15" s="5">
        <f>D14/$D$14</f>
        <v>1</v>
      </c>
      <c r="E15" s="5">
        <f t="shared" ref="E15:I15" si="3">E14/$D$14</f>
        <v>0.88888888888888884</v>
      </c>
      <c r="F15" s="5">
        <f t="shared" si="3"/>
        <v>0.88888888888888884</v>
      </c>
      <c r="G15" s="5">
        <f t="shared" si="3"/>
        <v>0.88888888888888884</v>
      </c>
      <c r="H15" s="5">
        <f t="shared" si="3"/>
        <v>0.66666666666666663</v>
      </c>
      <c r="I15" s="5">
        <f t="shared" si="3"/>
        <v>0.66666666666666663</v>
      </c>
    </row>
    <row r="16" spans="1:9" x14ac:dyDescent="0.25">
      <c r="C16" s="6" t="s">
        <v>30</v>
      </c>
      <c r="D16" s="7">
        <f>(SUMIFS(E15:I15,E15:I15,"&gt;0"))/(COUNTIF(E15:I15,"&gt;0"))</f>
        <v>0.79999999999999993</v>
      </c>
    </row>
    <row r="17" spans="3:4" x14ac:dyDescent="0.25">
      <c r="C17" s="6" t="s">
        <v>33</v>
      </c>
      <c r="D17" s="1">
        <f>_xlfn.STDEV.P(E15:I15)</f>
        <v>0.10886621079036436</v>
      </c>
    </row>
    <row r="18" spans="3:4" x14ac:dyDescent="0.25">
      <c r="C18" s="6" t="s">
        <v>31</v>
      </c>
      <c r="D18" s="1">
        <f>_xlfn.QUARTILE.EXC(E15:I15,1)</f>
        <v>0.66666666666666663</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1</v>
      </c>
      <c r="F3" s="1">
        <v>1</v>
      </c>
      <c r="G3" s="1">
        <v>1</v>
      </c>
      <c r="H3" s="1">
        <v>1</v>
      </c>
      <c r="I3" s="1">
        <v>1</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1</v>
      </c>
    </row>
    <row r="12" spans="1:9" ht="45" x14ac:dyDescent="0.25">
      <c r="A12" s="1">
        <f t="shared" si="1"/>
        <v>11</v>
      </c>
      <c r="B12" s="4" t="s">
        <v>26</v>
      </c>
      <c r="C12" s="1" t="s">
        <v>16</v>
      </c>
      <c r="D12" s="1">
        <v>2</v>
      </c>
      <c r="E12" s="1">
        <v>2</v>
      </c>
      <c r="F12" s="1">
        <v>2</v>
      </c>
      <c r="G12" s="1">
        <v>2</v>
      </c>
      <c r="H12" s="1">
        <v>2</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15</v>
      </c>
    </row>
    <row r="15" spans="1:9" x14ac:dyDescent="0.25">
      <c r="B15" s="9" t="s">
        <v>70</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0.83333333333333337</v>
      </c>
    </row>
    <row r="16" spans="1:9" x14ac:dyDescent="0.25">
      <c r="C16" s="6" t="s">
        <v>30</v>
      </c>
      <c r="D16" s="7">
        <f>(SUMIFS(E15:I15,E15:I15,"&gt;0"))/(COUNTIF(E15:I15,"&gt;0"))</f>
        <v>0.92222222222222217</v>
      </c>
    </row>
    <row r="17" spans="3:4" x14ac:dyDescent="0.25">
      <c r="C17" s="6" t="s">
        <v>33</v>
      </c>
      <c r="D17" s="1">
        <f>_xlfn.STDEV.P(E15:I15)</f>
        <v>4.4444444444444418E-2</v>
      </c>
    </row>
    <row r="18" spans="3:4" x14ac:dyDescent="0.25">
      <c r="C18" s="6" t="s">
        <v>31</v>
      </c>
      <c r="D18" s="1">
        <f>_xlfn.QUARTILE.EXC(E15:I15,1)</f>
        <v>0.88888888888888884</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85" zoomScaleNormal="85" workbookViewId="0">
      <pane ySplit="1" topLeftCell="A11" activePane="bottomLeft" state="frozen"/>
      <selection pane="bottomLeft" activeCell="D17" sqref="D17"/>
    </sheetView>
  </sheetViews>
  <sheetFormatPr defaultRowHeight="15" x14ac:dyDescent="0.25"/>
  <cols>
    <col min="2" max="2" width="76.140625" customWidth="1"/>
    <col min="3" max="3" width="18.8554687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30" x14ac:dyDescent="0.25">
      <c r="A2" s="2">
        <v>1</v>
      </c>
      <c r="B2" s="3" t="s">
        <v>4</v>
      </c>
      <c r="C2" s="2" t="s">
        <v>5</v>
      </c>
      <c r="D2" s="2">
        <v>2</v>
      </c>
      <c r="E2" s="8">
        <v>2</v>
      </c>
      <c r="F2" s="8">
        <v>2</v>
      </c>
      <c r="G2" s="8">
        <v>2</v>
      </c>
      <c r="H2" s="8">
        <v>2</v>
      </c>
      <c r="I2" s="8">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30"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60"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75" x14ac:dyDescent="0.25">
      <c r="A9" s="1">
        <f t="shared" si="1"/>
        <v>8</v>
      </c>
      <c r="B9" s="4" t="s">
        <v>24</v>
      </c>
      <c r="C9" s="1" t="s">
        <v>12</v>
      </c>
      <c r="D9" s="1">
        <v>2</v>
      </c>
      <c r="E9" s="1">
        <v>2</v>
      </c>
      <c r="F9" s="1">
        <v>2</v>
      </c>
      <c r="G9" s="1">
        <v>2</v>
      </c>
      <c r="H9" s="1">
        <v>2</v>
      </c>
      <c r="I9" s="1">
        <v>1</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1</v>
      </c>
    </row>
    <row r="12" spans="1:9" ht="45" x14ac:dyDescent="0.25">
      <c r="A12" s="1">
        <f t="shared" si="1"/>
        <v>11</v>
      </c>
      <c r="B12" s="4" t="s">
        <v>26</v>
      </c>
      <c r="C12" s="1" t="s">
        <v>16</v>
      </c>
      <c r="D12" s="1">
        <v>2</v>
      </c>
      <c r="E12" s="1">
        <v>2</v>
      </c>
      <c r="F12" s="1">
        <v>1</v>
      </c>
      <c r="G12" s="1">
        <v>1</v>
      </c>
      <c r="H12" s="1">
        <v>1</v>
      </c>
      <c r="I12" s="1">
        <v>1</v>
      </c>
    </row>
    <row r="13" spans="1:9" ht="60"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17</v>
      </c>
      <c r="G14" s="1">
        <f t="shared" si="2"/>
        <v>17</v>
      </c>
      <c r="H14" s="1">
        <f t="shared" si="2"/>
        <v>17</v>
      </c>
      <c r="I14" s="1">
        <f t="shared" si="2"/>
        <v>15</v>
      </c>
    </row>
    <row r="15" spans="1:9" x14ac:dyDescent="0.25">
      <c r="C15" s="1" t="s">
        <v>29</v>
      </c>
      <c r="D15" s="5">
        <f>D14/$D$14</f>
        <v>1</v>
      </c>
      <c r="E15" s="5">
        <f t="shared" ref="E15:I15" si="3">E14/$D$14</f>
        <v>1</v>
      </c>
      <c r="F15" s="5">
        <f t="shared" si="3"/>
        <v>0.94444444444444442</v>
      </c>
      <c r="G15" s="5">
        <f t="shared" si="3"/>
        <v>0.94444444444444442</v>
      </c>
      <c r="H15" s="5">
        <f t="shared" si="3"/>
        <v>0.94444444444444442</v>
      </c>
      <c r="I15" s="5">
        <f t="shared" si="3"/>
        <v>0.83333333333333337</v>
      </c>
    </row>
    <row r="16" spans="1:9" x14ac:dyDescent="0.25">
      <c r="B16" s="9" t="s">
        <v>76</v>
      </c>
      <c r="C16" s="6" t="s">
        <v>30</v>
      </c>
      <c r="D16" s="7">
        <f>(SUMIFS(E15:I15,E15:I15,"&gt;0"))/(COUNTIF(E15:I15,"&gt;0"))</f>
        <v>0.93333333333333324</v>
      </c>
    </row>
    <row r="17" spans="3:4" x14ac:dyDescent="0.25">
      <c r="C17" s="6" t="s">
        <v>33</v>
      </c>
      <c r="D17" s="1">
        <f>_xlfn.STDEV.P(E15:I15)</f>
        <v>5.4433105395181716E-2</v>
      </c>
    </row>
    <row r="18" spans="3:4" x14ac:dyDescent="0.25">
      <c r="C18" s="6" t="s">
        <v>31</v>
      </c>
      <c r="D18" s="1">
        <f>_xlfn.QUARTILE.EXC(E15:I15,1)</f>
        <v>0.88888888888888884</v>
      </c>
    </row>
    <row r="19" spans="3:4" x14ac:dyDescent="0.25">
      <c r="C19" s="6" t="s">
        <v>36</v>
      </c>
      <c r="D19" s="7">
        <f>MEDIAN(E15:I15)</f>
        <v>0.94444444444444442</v>
      </c>
    </row>
    <row r="20" spans="3:4" x14ac:dyDescent="0.25">
      <c r="C20" s="6" t="s">
        <v>32</v>
      </c>
      <c r="D20" s="1">
        <f>_xlfn.QUARTILE.EXC(E15:I15,3)</f>
        <v>0.97222222222222221</v>
      </c>
    </row>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2</v>
      </c>
      <c r="F12" s="1">
        <v>2</v>
      </c>
      <c r="G12" s="1">
        <v>2</v>
      </c>
      <c r="H12" s="1">
        <v>2</v>
      </c>
      <c r="I12" s="1">
        <v>2</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18</v>
      </c>
      <c r="F14" s="1">
        <f t="shared" si="2"/>
        <v>18</v>
      </c>
      <c r="G14" s="1">
        <f>SUM(G2:G13)</f>
        <v>18</v>
      </c>
      <c r="H14" s="1">
        <f t="shared" si="2"/>
        <v>18</v>
      </c>
      <c r="I14" s="1">
        <f t="shared" si="2"/>
        <v>18</v>
      </c>
    </row>
    <row r="15" spans="1:9" x14ac:dyDescent="0.25">
      <c r="B15" s="9" t="s">
        <v>71</v>
      </c>
      <c r="C15" s="1" t="s">
        <v>29</v>
      </c>
      <c r="D15" s="5">
        <f>D14/$D$14</f>
        <v>1</v>
      </c>
      <c r="E15" s="5">
        <f t="shared" ref="E15:I15" si="3">E14/$D$14</f>
        <v>1</v>
      </c>
      <c r="F15" s="5">
        <f t="shared" si="3"/>
        <v>1</v>
      </c>
      <c r="G15" s="5">
        <f t="shared" si="3"/>
        <v>1</v>
      </c>
      <c r="H15" s="5">
        <f t="shared" si="3"/>
        <v>1</v>
      </c>
      <c r="I15" s="5">
        <f t="shared" si="3"/>
        <v>1</v>
      </c>
    </row>
    <row r="16" spans="1:9" x14ac:dyDescent="0.25">
      <c r="C16" s="6" t="s">
        <v>30</v>
      </c>
      <c r="D16" s="7">
        <f>(SUMIFS(E15:I15,E15:I15,"&gt;0"))/(COUNTIF(E15:I15,"&gt;0"))</f>
        <v>1</v>
      </c>
    </row>
    <row r="17" spans="3:4" x14ac:dyDescent="0.25">
      <c r="C17" s="6" t="s">
        <v>33</v>
      </c>
      <c r="D17" s="1">
        <f>_xlfn.STDEV.P(E15:I15)</f>
        <v>0</v>
      </c>
    </row>
    <row r="18" spans="3:4" x14ac:dyDescent="0.25">
      <c r="C18" s="6" t="s">
        <v>31</v>
      </c>
      <c r="D18" s="1">
        <f>_xlfn.QUARTILE.EXC(E15:I15,1)</f>
        <v>1</v>
      </c>
    </row>
    <row r="19" spans="3:4" x14ac:dyDescent="0.25">
      <c r="C19" s="6" t="s">
        <v>36</v>
      </c>
      <c r="D19" s="7">
        <f>MEDIAN(E15:I15)</f>
        <v>1</v>
      </c>
    </row>
    <row r="20" spans="3:4" x14ac:dyDescent="0.25">
      <c r="C20" s="6" t="s">
        <v>32</v>
      </c>
      <c r="D20" s="1">
        <f>_xlfn.QUARTILE.EXC(E15:I15,3)</f>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0"/>
  <sheetViews>
    <sheetView zoomScale="85" zoomScaleNormal="85" workbookViewId="0">
      <pane ySplit="1" topLeftCell="A14" activePane="bottomLeft" state="frozen"/>
      <selection pane="bottomLeft" activeCell="D17" sqref="D17"/>
    </sheetView>
  </sheetViews>
  <sheetFormatPr defaultRowHeight="15" x14ac:dyDescent="0.25"/>
  <cols>
    <col min="2" max="2" width="76.140625" customWidth="1"/>
    <col min="3" max="3" width="18.8554687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30" x14ac:dyDescent="0.25">
      <c r="A2" s="2">
        <v>1</v>
      </c>
      <c r="B2" s="3" t="s">
        <v>4</v>
      </c>
      <c r="C2" s="2" t="s">
        <v>5</v>
      </c>
      <c r="D2" s="2">
        <v>2</v>
      </c>
      <c r="E2" s="1">
        <v>2</v>
      </c>
      <c r="F2" s="1">
        <v>2</v>
      </c>
      <c r="G2" s="1">
        <v>2</v>
      </c>
      <c r="H2" s="1">
        <v>2</v>
      </c>
      <c r="I2" s="1">
        <v>2</v>
      </c>
    </row>
    <row r="3" spans="1:9" ht="60" x14ac:dyDescent="0.25">
      <c r="A3" s="1">
        <f>A2+1</f>
        <v>2</v>
      </c>
      <c r="B3" s="4" t="s">
        <v>18</v>
      </c>
      <c r="C3" s="1" t="s">
        <v>6</v>
      </c>
      <c r="D3" s="1">
        <v>2</v>
      </c>
      <c r="E3" s="1">
        <v>1</v>
      </c>
      <c r="F3" s="1">
        <v>1</v>
      </c>
      <c r="G3" s="1">
        <v>1</v>
      </c>
      <c r="H3" s="1">
        <v>1</v>
      </c>
      <c r="I3" s="1">
        <v>1</v>
      </c>
    </row>
    <row r="4" spans="1:9" ht="60" x14ac:dyDescent="0.25">
      <c r="A4" s="1">
        <f t="shared" ref="A4:A13" si="1">A3+1</f>
        <v>3</v>
      </c>
      <c r="B4" s="4" t="s">
        <v>19</v>
      </c>
      <c r="C4" s="1" t="s">
        <v>7</v>
      </c>
      <c r="D4" s="1">
        <v>1</v>
      </c>
      <c r="E4" s="1">
        <v>1</v>
      </c>
      <c r="F4" s="1">
        <v>1</v>
      </c>
      <c r="G4" s="1">
        <v>1</v>
      </c>
      <c r="H4" s="1">
        <v>1</v>
      </c>
      <c r="I4" s="1">
        <v>1</v>
      </c>
    </row>
    <row r="5" spans="1:9" ht="30"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60"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75"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60" x14ac:dyDescent="0.25">
      <c r="A13" s="1">
        <f t="shared" si="1"/>
        <v>12</v>
      </c>
      <c r="B13" s="4" t="s">
        <v>27</v>
      </c>
      <c r="C13" s="1" t="s">
        <v>17</v>
      </c>
      <c r="D13" s="1">
        <v>1</v>
      </c>
      <c r="E13" s="1">
        <v>1</v>
      </c>
      <c r="F13" s="1">
        <v>1</v>
      </c>
      <c r="G13" s="1">
        <v>1</v>
      </c>
      <c r="H13" s="1">
        <v>1</v>
      </c>
      <c r="I13" s="1">
        <v>1</v>
      </c>
    </row>
    <row r="14" spans="1:9" x14ac:dyDescent="0.25">
      <c r="C14" s="1" t="s">
        <v>28</v>
      </c>
      <c r="D14" s="1">
        <f t="shared" ref="D14:I14" si="2">SUM(D2:D13)</f>
        <v>18</v>
      </c>
      <c r="E14" s="1">
        <f t="shared" si="2"/>
        <v>15</v>
      </c>
      <c r="F14" s="1">
        <f t="shared" si="2"/>
        <v>15</v>
      </c>
      <c r="G14" s="1">
        <f t="shared" si="2"/>
        <v>15</v>
      </c>
      <c r="H14" s="1">
        <f t="shared" si="2"/>
        <v>15</v>
      </c>
      <c r="I14" s="1">
        <f t="shared" si="2"/>
        <v>15</v>
      </c>
    </row>
    <row r="15" spans="1:9" x14ac:dyDescent="0.25">
      <c r="C15" s="1" t="s">
        <v>29</v>
      </c>
      <c r="D15" s="5">
        <f>D14/$D$14</f>
        <v>1</v>
      </c>
      <c r="E15" s="5">
        <f t="shared" ref="E15:I15" si="3">E14/$D$14</f>
        <v>0.83333333333333337</v>
      </c>
      <c r="F15" s="5">
        <f t="shared" si="3"/>
        <v>0.83333333333333337</v>
      </c>
      <c r="G15" s="5">
        <f t="shared" si="3"/>
        <v>0.83333333333333337</v>
      </c>
      <c r="H15" s="5">
        <f t="shared" si="3"/>
        <v>0.83333333333333337</v>
      </c>
      <c r="I15" s="5">
        <f t="shared" si="3"/>
        <v>0.83333333333333337</v>
      </c>
    </row>
    <row r="16" spans="1:9" x14ac:dyDescent="0.25">
      <c r="B16" s="9" t="s">
        <v>38</v>
      </c>
      <c r="C16" s="6" t="s">
        <v>30</v>
      </c>
      <c r="D16" s="7">
        <f>(SUMIFS(E15:I15,E15:I15,"&gt;0"))/(COUNTIF(E15:I15,"&gt;0"))</f>
        <v>0.83333333333333337</v>
      </c>
    </row>
    <row r="17" spans="3:4" x14ac:dyDescent="0.25">
      <c r="C17" s="6" t="s">
        <v>33</v>
      </c>
      <c r="D17" s="1">
        <f>_xlfn.STDEV.P(E15:I15)</f>
        <v>0</v>
      </c>
    </row>
    <row r="18" spans="3:4" x14ac:dyDescent="0.25">
      <c r="C18" s="6" t="s">
        <v>31</v>
      </c>
      <c r="D18" s="1">
        <f>_xlfn.QUARTILE.EXC(E15:I15,1)</f>
        <v>0.83333333333333337</v>
      </c>
    </row>
    <row r="19" spans="3:4" x14ac:dyDescent="0.25">
      <c r="C19" s="6" t="s">
        <v>36</v>
      </c>
      <c r="D19" s="7">
        <f>MEDIAN(E15:I15)</f>
        <v>0.83333333333333337</v>
      </c>
    </row>
    <row r="20" spans="3:4" x14ac:dyDescent="0.25">
      <c r="C20" s="6" t="s">
        <v>32</v>
      </c>
      <c r="D20" s="1">
        <f>_xlfn.QUARTILE.EXC(E15:I15,3)</f>
        <v>0.83333333333333337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20"/>
  <sheetViews>
    <sheetView topLeftCell="A13"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8">
        <v>2</v>
      </c>
      <c r="F2" s="8">
        <v>2</v>
      </c>
      <c r="G2" s="8">
        <v>2</v>
      </c>
      <c r="H2" s="8">
        <v>2</v>
      </c>
      <c r="I2" s="8">
        <v>2</v>
      </c>
    </row>
    <row r="3" spans="1:9" ht="60" x14ac:dyDescent="0.25">
      <c r="A3" s="1">
        <f>A2+1</f>
        <v>2</v>
      </c>
      <c r="B3" s="4" t="s">
        <v>18</v>
      </c>
      <c r="C3" s="1" t="s">
        <v>6</v>
      </c>
      <c r="D3" s="1">
        <v>2</v>
      </c>
      <c r="E3" s="1">
        <v>1</v>
      </c>
      <c r="F3" s="1">
        <v>1</v>
      </c>
      <c r="G3" s="1">
        <v>1</v>
      </c>
      <c r="H3" s="1">
        <v>1</v>
      </c>
      <c r="I3" s="1">
        <v>1</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0</v>
      </c>
      <c r="F9" s="1">
        <v>0</v>
      </c>
      <c r="G9" s="1">
        <v>0</v>
      </c>
      <c r="H9" s="1">
        <v>0</v>
      </c>
      <c r="I9" s="1">
        <v>0</v>
      </c>
    </row>
    <row r="10" spans="1:9" x14ac:dyDescent="0.25">
      <c r="A10" s="1">
        <f t="shared" si="1"/>
        <v>9</v>
      </c>
      <c r="B10" s="4" t="s">
        <v>13</v>
      </c>
      <c r="C10" s="1" t="s">
        <v>14</v>
      </c>
      <c r="D10" s="1">
        <v>2</v>
      </c>
      <c r="E10" s="1">
        <v>0</v>
      </c>
      <c r="F10" s="1">
        <v>0</v>
      </c>
      <c r="G10" s="1">
        <v>0</v>
      </c>
      <c r="H10" s="1">
        <v>0</v>
      </c>
      <c r="I10" s="1">
        <v>0</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11</v>
      </c>
      <c r="F14" s="1">
        <f t="shared" si="2"/>
        <v>11</v>
      </c>
      <c r="G14" s="1">
        <f>SUM(G2:G13)</f>
        <v>11</v>
      </c>
      <c r="H14" s="1">
        <f t="shared" si="2"/>
        <v>11</v>
      </c>
      <c r="I14" s="1">
        <f t="shared" si="2"/>
        <v>11</v>
      </c>
    </row>
    <row r="15" spans="1:9" x14ac:dyDescent="0.25">
      <c r="B15" s="9" t="s">
        <v>39</v>
      </c>
      <c r="C15" s="1" t="s">
        <v>29</v>
      </c>
      <c r="D15" s="5">
        <f>D14/$D$14</f>
        <v>1</v>
      </c>
      <c r="E15" s="5">
        <f t="shared" ref="E15:I15" si="3">E14/$D$14</f>
        <v>0.61111111111111116</v>
      </c>
      <c r="F15" s="5">
        <f t="shared" si="3"/>
        <v>0.61111111111111116</v>
      </c>
      <c r="G15" s="5">
        <f t="shared" si="3"/>
        <v>0.61111111111111116</v>
      </c>
      <c r="H15" s="5">
        <f t="shared" si="3"/>
        <v>0.61111111111111116</v>
      </c>
      <c r="I15" s="5">
        <f t="shared" si="3"/>
        <v>0.61111111111111116</v>
      </c>
    </row>
    <row r="16" spans="1:9" x14ac:dyDescent="0.25">
      <c r="C16" s="6" t="s">
        <v>30</v>
      </c>
      <c r="D16" s="7">
        <f>(SUMIFS(E15:I15,E15:I15,"&gt;0"))/(COUNTIF(E15:I15,"&gt;0"))</f>
        <v>0.61111111111111116</v>
      </c>
    </row>
    <row r="17" spans="3:4" x14ac:dyDescent="0.25">
      <c r="C17" s="6" t="s">
        <v>33</v>
      </c>
      <c r="D17" s="1">
        <f>_xlfn.STDEV.P(E15:I15)</f>
        <v>0</v>
      </c>
    </row>
    <row r="18" spans="3:4" x14ac:dyDescent="0.25">
      <c r="C18" s="6" t="s">
        <v>31</v>
      </c>
      <c r="D18" s="1">
        <f>_xlfn.QUARTILE.EXC(E15:I15,1)</f>
        <v>0.61111111111111116</v>
      </c>
    </row>
    <row r="19" spans="3:4" x14ac:dyDescent="0.25">
      <c r="C19" s="6" t="s">
        <v>36</v>
      </c>
      <c r="D19" s="7">
        <f>MEDIAN(E15:I15)</f>
        <v>0.61111111111111116</v>
      </c>
    </row>
    <row r="20" spans="3:4" x14ac:dyDescent="0.25">
      <c r="C20" s="6" t="s">
        <v>32</v>
      </c>
      <c r="D20" s="1">
        <f>_xlfn.QUARTILE.EXC(E15:I15,3)</f>
        <v>0.61111111111111116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0"/>
  <sheetViews>
    <sheetView topLeftCell="A10" workbookViewId="0">
      <selection activeCell="D17" sqref="D17"/>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8">
        <v>2</v>
      </c>
      <c r="F2" s="8">
        <v>2</v>
      </c>
      <c r="G2" s="8">
        <v>2</v>
      </c>
      <c r="H2" s="8">
        <v>2</v>
      </c>
      <c r="I2" s="8">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2</v>
      </c>
      <c r="F11" s="1">
        <v>2</v>
      </c>
      <c r="G11" s="1">
        <v>2</v>
      </c>
      <c r="H11" s="1">
        <v>2</v>
      </c>
      <c r="I11" s="1">
        <v>2</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 t="shared" ref="E14:I14" si="2">SUM(E2:E13)</f>
        <v>17</v>
      </c>
      <c r="F14" s="1">
        <f t="shared" si="2"/>
        <v>17</v>
      </c>
      <c r="G14" s="1">
        <f>SUM(G2:G13)</f>
        <v>17</v>
      </c>
      <c r="H14" s="1">
        <f t="shared" si="2"/>
        <v>17</v>
      </c>
      <c r="I14" s="1">
        <f t="shared" si="2"/>
        <v>17</v>
      </c>
    </row>
    <row r="15" spans="1:9" x14ac:dyDescent="0.25">
      <c r="B15" s="9" t="s">
        <v>40</v>
      </c>
      <c r="C15" s="1" t="s">
        <v>29</v>
      </c>
      <c r="D15" s="5">
        <f>D14/$D$14</f>
        <v>1</v>
      </c>
      <c r="E15" s="5">
        <f t="shared" ref="E15:I15" si="3">E14/$D$14</f>
        <v>0.94444444444444442</v>
      </c>
      <c r="F15" s="5">
        <f t="shared" si="3"/>
        <v>0.94444444444444442</v>
      </c>
      <c r="G15" s="5">
        <f t="shared" si="3"/>
        <v>0.94444444444444442</v>
      </c>
      <c r="H15" s="5">
        <f t="shared" si="3"/>
        <v>0.94444444444444442</v>
      </c>
      <c r="I15" s="5">
        <f t="shared" si="3"/>
        <v>0.94444444444444442</v>
      </c>
    </row>
    <row r="16" spans="1:9" x14ac:dyDescent="0.25">
      <c r="C16" s="6" t="s">
        <v>30</v>
      </c>
      <c r="D16" s="7">
        <f>(SUMIFS(E15:I15,E15:I15,"&gt;0"))/(COUNTIF(E15:I15,"&gt;0"))</f>
        <v>0.94444444444444442</v>
      </c>
    </row>
    <row r="17" spans="3:4" x14ac:dyDescent="0.25">
      <c r="C17" s="6" t="s">
        <v>33</v>
      </c>
      <c r="D17" s="1">
        <f>_xlfn.STDEV.P(E15:I15)</f>
        <v>0</v>
      </c>
    </row>
    <row r="18" spans="3:4" x14ac:dyDescent="0.25">
      <c r="C18" s="6" t="s">
        <v>31</v>
      </c>
      <c r="D18" s="1">
        <f>_xlfn.QUARTILE.EXC(E15:I15,1)</f>
        <v>0.94444444444444442</v>
      </c>
    </row>
    <row r="19" spans="3:4" x14ac:dyDescent="0.25">
      <c r="C19" s="6" t="s">
        <v>36</v>
      </c>
      <c r="D19" s="7">
        <f>MEDIAN(E15:I15)</f>
        <v>0.94444444444444442</v>
      </c>
    </row>
    <row r="20" spans="3:4" x14ac:dyDescent="0.25">
      <c r="C20" s="6" t="s">
        <v>32</v>
      </c>
      <c r="D20" s="1">
        <f>_xlfn.QUARTILE.EXC(E15:I15,3)</f>
        <v>0.94444444444444442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20"/>
  <sheetViews>
    <sheetView topLeftCell="A10" workbookViewId="0">
      <selection activeCell="D21" sqref="D21"/>
    </sheetView>
  </sheetViews>
  <sheetFormatPr defaultRowHeight="15" x14ac:dyDescent="0.25"/>
  <cols>
    <col min="2" max="2" width="68.28515625" customWidth="1"/>
    <col min="3" max="3" width="18.42578125" bestFit="1" customWidth="1"/>
    <col min="4" max="4" width="12"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8">
        <v>2</v>
      </c>
      <c r="F2" s="8">
        <v>2</v>
      </c>
      <c r="G2" s="8">
        <v>2</v>
      </c>
      <c r="H2" s="8">
        <v>2</v>
      </c>
      <c r="I2" s="8">
        <v>2</v>
      </c>
    </row>
    <row r="3" spans="1:9" ht="60" x14ac:dyDescent="0.25">
      <c r="A3" s="1">
        <f>A2+1</f>
        <v>2</v>
      </c>
      <c r="B3" s="4" t="s">
        <v>18</v>
      </c>
      <c r="C3" s="1" t="s">
        <v>6</v>
      </c>
      <c r="D3" s="1">
        <v>2</v>
      </c>
      <c r="E3" s="1">
        <v>2</v>
      </c>
      <c r="F3" s="1">
        <v>2</v>
      </c>
      <c r="G3" s="1">
        <v>2</v>
      </c>
      <c r="H3" s="1">
        <v>2</v>
      </c>
      <c r="I3" s="1">
        <v>2</v>
      </c>
    </row>
    <row r="4" spans="1:9" ht="60" x14ac:dyDescent="0.25">
      <c r="A4" s="1">
        <f t="shared" ref="A4:A13" si="1">A3+1</f>
        <v>3</v>
      </c>
      <c r="B4" s="4" t="s">
        <v>19</v>
      </c>
      <c r="C4" s="1" t="s">
        <v>7</v>
      </c>
      <c r="D4" s="1">
        <v>1</v>
      </c>
      <c r="E4" s="1">
        <v>1</v>
      </c>
      <c r="F4" s="1">
        <v>1</v>
      </c>
      <c r="G4" s="1">
        <v>1</v>
      </c>
      <c r="H4" s="1">
        <v>1</v>
      </c>
      <c r="I4" s="1">
        <v>1</v>
      </c>
    </row>
    <row r="5" spans="1:9" ht="45" x14ac:dyDescent="0.25">
      <c r="A5" s="1">
        <f t="shared" si="1"/>
        <v>4</v>
      </c>
      <c r="B5" s="4" t="s">
        <v>20</v>
      </c>
      <c r="C5" s="1" t="s">
        <v>8</v>
      </c>
      <c r="D5" s="1">
        <v>1</v>
      </c>
      <c r="E5" s="1">
        <v>1</v>
      </c>
      <c r="F5" s="1">
        <v>1</v>
      </c>
      <c r="G5" s="1">
        <v>1</v>
      </c>
      <c r="H5" s="1">
        <v>1</v>
      </c>
      <c r="I5" s="1">
        <v>1</v>
      </c>
    </row>
    <row r="6" spans="1:9" ht="60" x14ac:dyDescent="0.25">
      <c r="A6" s="1">
        <f t="shared" si="1"/>
        <v>5</v>
      </c>
      <c r="B6" s="4" t="s">
        <v>21</v>
      </c>
      <c r="C6" s="1" t="s">
        <v>9</v>
      </c>
      <c r="D6" s="1">
        <v>1</v>
      </c>
      <c r="E6" s="1">
        <v>1</v>
      </c>
      <c r="F6" s="1">
        <v>1</v>
      </c>
      <c r="G6" s="1">
        <v>1</v>
      </c>
      <c r="H6" s="1">
        <v>1</v>
      </c>
      <c r="I6" s="1">
        <v>1</v>
      </c>
    </row>
    <row r="7" spans="1:9" ht="75" x14ac:dyDescent="0.25">
      <c r="A7" s="1">
        <f t="shared" si="1"/>
        <v>6</v>
      </c>
      <c r="B7" s="4" t="s">
        <v>22</v>
      </c>
      <c r="C7" s="1" t="s">
        <v>10</v>
      </c>
      <c r="D7" s="1">
        <v>1</v>
      </c>
      <c r="E7" s="1">
        <v>1</v>
      </c>
      <c r="F7" s="1">
        <v>1</v>
      </c>
      <c r="G7" s="1">
        <v>1</v>
      </c>
      <c r="H7" s="1">
        <v>1</v>
      </c>
      <c r="I7" s="1">
        <v>1</v>
      </c>
    </row>
    <row r="8" spans="1:9" ht="60" x14ac:dyDescent="0.25">
      <c r="A8" s="1">
        <f t="shared" si="1"/>
        <v>7</v>
      </c>
      <c r="B8" s="4" t="s">
        <v>23</v>
      </c>
      <c r="C8" s="1" t="s">
        <v>11</v>
      </c>
      <c r="D8" s="1">
        <v>1</v>
      </c>
      <c r="E8" s="1">
        <v>1</v>
      </c>
      <c r="F8" s="1">
        <v>1</v>
      </c>
      <c r="G8" s="1">
        <v>1</v>
      </c>
      <c r="H8" s="1">
        <v>1</v>
      </c>
      <c r="I8" s="1">
        <v>1</v>
      </c>
    </row>
    <row r="9" spans="1:9" ht="90" x14ac:dyDescent="0.25">
      <c r="A9" s="1">
        <f t="shared" si="1"/>
        <v>8</v>
      </c>
      <c r="B9" s="4" t="s">
        <v>24</v>
      </c>
      <c r="C9" s="1" t="s">
        <v>12</v>
      </c>
      <c r="D9" s="1">
        <v>2</v>
      </c>
      <c r="E9" s="1">
        <v>2</v>
      </c>
      <c r="F9" s="1">
        <v>2</v>
      </c>
      <c r="G9" s="1">
        <v>2</v>
      </c>
      <c r="H9" s="1">
        <v>2</v>
      </c>
      <c r="I9" s="1">
        <v>2</v>
      </c>
    </row>
    <row r="10" spans="1:9" x14ac:dyDescent="0.25">
      <c r="A10" s="1">
        <f t="shared" si="1"/>
        <v>9</v>
      </c>
      <c r="B10" s="4" t="s">
        <v>13</v>
      </c>
      <c r="C10" s="1" t="s">
        <v>14</v>
      </c>
      <c r="D10" s="1">
        <v>2</v>
      </c>
      <c r="E10" s="1">
        <v>2</v>
      </c>
      <c r="F10" s="1">
        <v>2</v>
      </c>
      <c r="G10" s="1">
        <v>2</v>
      </c>
      <c r="H10" s="1">
        <v>2</v>
      </c>
      <c r="I10" s="1">
        <v>2</v>
      </c>
    </row>
    <row r="11" spans="1:9" ht="45" x14ac:dyDescent="0.25">
      <c r="A11" s="1">
        <f t="shared" si="1"/>
        <v>10</v>
      </c>
      <c r="B11" s="4" t="s">
        <v>25</v>
      </c>
      <c r="C11" s="1" t="s">
        <v>15</v>
      </c>
      <c r="D11" s="1">
        <v>2</v>
      </c>
      <c r="E11" s="1">
        <v>1</v>
      </c>
      <c r="F11" s="1">
        <v>1</v>
      </c>
      <c r="G11" s="1">
        <v>1</v>
      </c>
      <c r="H11" s="1">
        <v>1</v>
      </c>
      <c r="I11" s="1">
        <v>1</v>
      </c>
    </row>
    <row r="12" spans="1:9" ht="45" x14ac:dyDescent="0.25">
      <c r="A12" s="1">
        <f t="shared" si="1"/>
        <v>11</v>
      </c>
      <c r="B12" s="4" t="s">
        <v>26</v>
      </c>
      <c r="C12" s="1" t="s">
        <v>16</v>
      </c>
      <c r="D12" s="1">
        <v>2</v>
      </c>
      <c r="E12" s="1">
        <v>1</v>
      </c>
      <c r="F12" s="1">
        <v>1</v>
      </c>
      <c r="G12" s="1">
        <v>1</v>
      </c>
      <c r="H12" s="1">
        <v>1</v>
      </c>
      <c r="I12" s="1">
        <v>1</v>
      </c>
    </row>
    <row r="13" spans="1:9" ht="75" x14ac:dyDescent="0.25">
      <c r="A13" s="1">
        <f t="shared" si="1"/>
        <v>12</v>
      </c>
      <c r="B13" s="4" t="s">
        <v>27</v>
      </c>
      <c r="C13" s="1" t="s">
        <v>17</v>
      </c>
      <c r="D13" s="1">
        <v>1</v>
      </c>
      <c r="E13" s="1">
        <v>1</v>
      </c>
      <c r="F13" s="1">
        <v>1</v>
      </c>
      <c r="G13" s="1">
        <v>1</v>
      </c>
      <c r="H13" s="1">
        <v>1</v>
      </c>
      <c r="I13" s="1">
        <v>1</v>
      </c>
    </row>
    <row r="14" spans="1:9" x14ac:dyDescent="0.25">
      <c r="C14" s="1" t="s">
        <v>28</v>
      </c>
      <c r="D14" s="1">
        <f>SUM(D2:D13)</f>
        <v>18</v>
      </c>
      <c r="E14" s="1">
        <f>SUM(G2:G13)</f>
        <v>16</v>
      </c>
      <c r="F14" s="1">
        <f t="shared" ref="F14:I14" si="2">SUM(F2:F13)</f>
        <v>16</v>
      </c>
      <c r="G14" s="1">
        <f t="shared" si="2"/>
        <v>16</v>
      </c>
      <c r="H14" s="1">
        <f t="shared" si="2"/>
        <v>16</v>
      </c>
      <c r="I14" s="1">
        <f t="shared" si="2"/>
        <v>16</v>
      </c>
    </row>
    <row r="15" spans="1:9" x14ac:dyDescent="0.25">
      <c r="B15" s="9" t="s">
        <v>41</v>
      </c>
      <c r="C15" s="1" t="s">
        <v>29</v>
      </c>
      <c r="D15" s="5">
        <f>D14/$D$14</f>
        <v>1</v>
      </c>
      <c r="E15" s="5">
        <f t="shared" ref="E15:I15" si="3">E14/$D$14</f>
        <v>0.88888888888888884</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0.88888888888888895</v>
      </c>
    </row>
    <row r="17" spans="3:4" x14ac:dyDescent="0.25">
      <c r="C17" s="6" t="s">
        <v>33</v>
      </c>
      <c r="D17" s="1">
        <f>_xlfn.STDEV.P(E15:I15)</f>
        <v>1.1102230246251565E-16</v>
      </c>
    </row>
    <row r="18" spans="3:4" x14ac:dyDescent="0.25">
      <c r="C18" s="6" t="s">
        <v>31</v>
      </c>
      <c r="D18" s="1">
        <f>_xlfn.QUARTILE.EXC(E15:I15,1)</f>
        <v>0.88888888888888884</v>
      </c>
    </row>
    <row r="19" spans="3:4" x14ac:dyDescent="0.25">
      <c r="C19" s="6" t="s">
        <v>36</v>
      </c>
      <c r="D19" s="7">
        <f>MEDIAN(E15:I15)</f>
        <v>0.88888888888888884</v>
      </c>
    </row>
    <row r="20" spans="3:4" x14ac:dyDescent="0.25">
      <c r="C20" s="6" t="s">
        <v>32</v>
      </c>
      <c r="D20" s="1">
        <f>_xlfn.QUARTILE.EXC(E15:I15,3)</f>
        <v>0.88888888888888884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20"/>
  <sheetViews>
    <sheetView topLeftCell="A7" workbookViewId="0">
      <selection activeCell="D20" sqref="D20"/>
    </sheetView>
  </sheetViews>
  <sheetFormatPr defaultRowHeight="15" x14ac:dyDescent="0.25"/>
  <cols>
    <col min="2" max="2" width="68.28515625" customWidth="1"/>
    <col min="3" max="3" width="18.42578125" bestFit="1" customWidth="1"/>
  </cols>
  <sheetData>
    <row r="1" spans="1:9" x14ac:dyDescent="0.25">
      <c r="A1" s="1" t="s">
        <v>0</v>
      </c>
      <c r="B1" s="1" t="s">
        <v>1</v>
      </c>
      <c r="C1" s="1" t="s">
        <v>2</v>
      </c>
      <c r="D1" s="1" t="s">
        <v>3</v>
      </c>
      <c r="E1" s="1">
        <v>2019</v>
      </c>
      <c r="F1" s="1">
        <f>E1-1</f>
        <v>2018</v>
      </c>
      <c r="G1" s="1">
        <f t="shared" ref="G1:I1" si="0">F1-1</f>
        <v>2017</v>
      </c>
      <c r="H1" s="1">
        <f t="shared" si="0"/>
        <v>2016</v>
      </c>
      <c r="I1" s="1">
        <f t="shared" si="0"/>
        <v>2015</v>
      </c>
    </row>
    <row r="2" spans="1:9" ht="45" x14ac:dyDescent="0.25">
      <c r="A2" s="2">
        <v>1</v>
      </c>
      <c r="B2" s="3" t="s">
        <v>4</v>
      </c>
      <c r="C2" s="2" t="s">
        <v>5</v>
      </c>
      <c r="D2" s="2">
        <v>2</v>
      </c>
      <c r="E2" s="8"/>
      <c r="F2" s="8">
        <v>2</v>
      </c>
      <c r="G2" s="8">
        <v>2</v>
      </c>
      <c r="H2" s="8">
        <v>2</v>
      </c>
      <c r="I2" s="8">
        <v>2</v>
      </c>
    </row>
    <row r="3" spans="1:9" ht="60" x14ac:dyDescent="0.25">
      <c r="A3" s="1">
        <f>A2+1</f>
        <v>2</v>
      </c>
      <c r="B3" s="4" t="s">
        <v>18</v>
      </c>
      <c r="C3" s="1" t="s">
        <v>6</v>
      </c>
      <c r="D3" s="1">
        <v>2</v>
      </c>
      <c r="E3" s="1"/>
      <c r="F3" s="1">
        <v>1</v>
      </c>
      <c r="G3" s="1">
        <v>1</v>
      </c>
      <c r="H3" s="1">
        <v>1</v>
      </c>
      <c r="I3" s="1">
        <v>1</v>
      </c>
    </row>
    <row r="4" spans="1:9" ht="60" x14ac:dyDescent="0.25">
      <c r="A4" s="1">
        <f t="shared" ref="A4:A13" si="1">A3+1</f>
        <v>3</v>
      </c>
      <c r="B4" s="4" t="s">
        <v>19</v>
      </c>
      <c r="C4" s="1" t="s">
        <v>7</v>
      </c>
      <c r="D4" s="1">
        <v>1</v>
      </c>
      <c r="E4" s="1"/>
      <c r="F4" s="1">
        <v>1</v>
      </c>
      <c r="G4" s="1">
        <v>1</v>
      </c>
      <c r="H4" s="1">
        <v>1</v>
      </c>
      <c r="I4" s="1">
        <v>1</v>
      </c>
    </row>
    <row r="5" spans="1:9" ht="45" x14ac:dyDescent="0.25">
      <c r="A5" s="1">
        <f t="shared" si="1"/>
        <v>4</v>
      </c>
      <c r="B5" s="4" t="s">
        <v>20</v>
      </c>
      <c r="C5" s="1" t="s">
        <v>8</v>
      </c>
      <c r="D5" s="1">
        <v>1</v>
      </c>
      <c r="E5" s="1"/>
      <c r="F5" s="1">
        <v>1</v>
      </c>
      <c r="G5" s="1">
        <v>1</v>
      </c>
      <c r="H5" s="1">
        <v>1</v>
      </c>
      <c r="I5" s="1">
        <v>1</v>
      </c>
    </row>
    <row r="6" spans="1:9" ht="60" x14ac:dyDescent="0.25">
      <c r="A6" s="1">
        <f t="shared" si="1"/>
        <v>5</v>
      </c>
      <c r="B6" s="4" t="s">
        <v>21</v>
      </c>
      <c r="C6" s="1" t="s">
        <v>9</v>
      </c>
      <c r="D6" s="1">
        <v>1</v>
      </c>
      <c r="E6" s="1"/>
      <c r="F6" s="1">
        <v>1</v>
      </c>
      <c r="G6" s="1">
        <v>1</v>
      </c>
      <c r="H6" s="1">
        <v>1</v>
      </c>
      <c r="I6" s="1">
        <v>1</v>
      </c>
    </row>
    <row r="7" spans="1:9" ht="75" x14ac:dyDescent="0.25">
      <c r="A7" s="1">
        <f t="shared" si="1"/>
        <v>6</v>
      </c>
      <c r="B7" s="4" t="s">
        <v>22</v>
      </c>
      <c r="C7" s="1" t="s">
        <v>10</v>
      </c>
      <c r="D7" s="1">
        <v>1</v>
      </c>
      <c r="E7" s="1"/>
      <c r="F7" s="1">
        <v>1</v>
      </c>
      <c r="G7" s="1">
        <v>1</v>
      </c>
      <c r="H7" s="1">
        <v>1</v>
      </c>
      <c r="I7" s="1">
        <v>1</v>
      </c>
    </row>
    <row r="8" spans="1:9" ht="60" x14ac:dyDescent="0.25">
      <c r="A8" s="1">
        <f t="shared" si="1"/>
        <v>7</v>
      </c>
      <c r="B8" s="4" t="s">
        <v>23</v>
      </c>
      <c r="C8" s="1" t="s">
        <v>11</v>
      </c>
      <c r="D8" s="1">
        <v>1</v>
      </c>
      <c r="E8" s="1"/>
      <c r="F8" s="1">
        <v>1</v>
      </c>
      <c r="G8" s="1">
        <v>1</v>
      </c>
      <c r="H8" s="1">
        <v>1</v>
      </c>
      <c r="I8" s="1">
        <v>1</v>
      </c>
    </row>
    <row r="9" spans="1:9" ht="90" x14ac:dyDescent="0.25">
      <c r="A9" s="1">
        <f t="shared" si="1"/>
        <v>8</v>
      </c>
      <c r="B9" s="4" t="s">
        <v>24</v>
      </c>
      <c r="C9" s="1" t="s">
        <v>12</v>
      </c>
      <c r="D9" s="1">
        <v>2</v>
      </c>
      <c r="E9" s="1"/>
      <c r="F9" s="1">
        <v>2</v>
      </c>
      <c r="G9" s="1">
        <v>2</v>
      </c>
      <c r="H9" s="1">
        <v>2</v>
      </c>
      <c r="I9" s="1">
        <v>2</v>
      </c>
    </row>
    <row r="10" spans="1:9" x14ac:dyDescent="0.25">
      <c r="A10" s="1">
        <f t="shared" si="1"/>
        <v>9</v>
      </c>
      <c r="B10" s="4" t="s">
        <v>13</v>
      </c>
      <c r="C10" s="1" t="s">
        <v>14</v>
      </c>
      <c r="D10" s="1">
        <v>2</v>
      </c>
      <c r="E10" s="1"/>
      <c r="F10" s="1">
        <v>2</v>
      </c>
      <c r="G10" s="1">
        <v>2</v>
      </c>
      <c r="H10" s="1">
        <v>2</v>
      </c>
      <c r="I10" s="1">
        <v>2</v>
      </c>
    </row>
    <row r="11" spans="1:9" ht="45" x14ac:dyDescent="0.25">
      <c r="A11" s="1">
        <f t="shared" si="1"/>
        <v>10</v>
      </c>
      <c r="B11" s="4" t="s">
        <v>25</v>
      </c>
      <c r="C11" s="1" t="s">
        <v>15</v>
      </c>
      <c r="D11" s="1">
        <v>2</v>
      </c>
      <c r="E11" s="1"/>
      <c r="F11" s="1">
        <v>2</v>
      </c>
      <c r="G11" s="1">
        <v>2</v>
      </c>
      <c r="H11" s="1">
        <v>2</v>
      </c>
      <c r="I11" s="1">
        <v>2</v>
      </c>
    </row>
    <row r="12" spans="1:9" ht="45" x14ac:dyDescent="0.25">
      <c r="A12" s="1">
        <f t="shared" si="1"/>
        <v>11</v>
      </c>
      <c r="B12" s="4" t="s">
        <v>26</v>
      </c>
      <c r="C12" s="1" t="s">
        <v>16</v>
      </c>
      <c r="D12" s="1">
        <v>2</v>
      </c>
      <c r="E12" s="1"/>
      <c r="F12" s="1">
        <v>1</v>
      </c>
      <c r="G12" s="1">
        <v>1</v>
      </c>
      <c r="H12" s="1">
        <v>1</v>
      </c>
      <c r="I12" s="1">
        <v>1</v>
      </c>
    </row>
    <row r="13" spans="1:9" ht="75" x14ac:dyDescent="0.25">
      <c r="A13" s="1">
        <f t="shared" si="1"/>
        <v>12</v>
      </c>
      <c r="B13" s="4" t="s">
        <v>27</v>
      </c>
      <c r="C13" s="1" t="s">
        <v>17</v>
      </c>
      <c r="D13" s="1">
        <v>1</v>
      </c>
      <c r="E13" s="1"/>
      <c r="F13" s="1">
        <v>1</v>
      </c>
      <c r="G13" s="1">
        <v>1</v>
      </c>
      <c r="H13" s="1">
        <v>1</v>
      </c>
      <c r="I13" s="1">
        <v>1</v>
      </c>
    </row>
    <row r="14" spans="1:9" x14ac:dyDescent="0.25">
      <c r="C14" s="1" t="s">
        <v>28</v>
      </c>
      <c r="D14" s="1">
        <f>SUM(D2:D13)</f>
        <v>18</v>
      </c>
      <c r="E14" s="1">
        <f t="shared" ref="E14:I14" si="2">SUM(E2:E13)</f>
        <v>0</v>
      </c>
      <c r="F14" s="1">
        <f t="shared" si="2"/>
        <v>16</v>
      </c>
      <c r="G14" s="1">
        <f>SUM(G2:G13)</f>
        <v>16</v>
      </c>
      <c r="H14" s="1">
        <f t="shared" si="2"/>
        <v>16</v>
      </c>
      <c r="I14" s="1">
        <f t="shared" si="2"/>
        <v>16</v>
      </c>
    </row>
    <row r="15" spans="1:9" x14ac:dyDescent="0.25">
      <c r="B15" s="9" t="s">
        <v>42</v>
      </c>
      <c r="C15" s="1" t="s">
        <v>29</v>
      </c>
      <c r="D15" s="5">
        <f>D14/$D$14</f>
        <v>1</v>
      </c>
      <c r="E15" s="5">
        <f t="shared" ref="E15:I15" si="3">E14/$D$14</f>
        <v>0</v>
      </c>
      <c r="F15" s="5">
        <f t="shared" si="3"/>
        <v>0.88888888888888884</v>
      </c>
      <c r="G15" s="5">
        <f t="shared" si="3"/>
        <v>0.88888888888888884</v>
      </c>
      <c r="H15" s="5">
        <f t="shared" si="3"/>
        <v>0.88888888888888884</v>
      </c>
      <c r="I15" s="5">
        <f t="shared" si="3"/>
        <v>0.88888888888888884</v>
      </c>
    </row>
    <row r="16" spans="1:9" x14ac:dyDescent="0.25">
      <c r="C16" s="6" t="s">
        <v>30</v>
      </c>
      <c r="D16" s="7">
        <f>(SUMIFS(E15:I15,E15:I15,"&gt;0"))/(COUNTIF(E15:I15,"&gt;0"))</f>
        <v>0.88888888888888884</v>
      </c>
    </row>
    <row r="17" spans="3:4" x14ac:dyDescent="0.25">
      <c r="C17" s="6" t="s">
        <v>33</v>
      </c>
      <c r="D17" s="1">
        <f>_xlfn.STDEV.P(F15:I15)</f>
        <v>0</v>
      </c>
    </row>
    <row r="18" spans="3:4" x14ac:dyDescent="0.25">
      <c r="C18" s="6" t="s">
        <v>31</v>
      </c>
      <c r="D18" s="1">
        <f>_xlfn.QUARTILE.EXC(F15:I15,1)</f>
        <v>0.88888888888888884</v>
      </c>
    </row>
    <row r="19" spans="3:4" x14ac:dyDescent="0.25">
      <c r="C19" s="6" t="s">
        <v>36</v>
      </c>
      <c r="D19" s="7">
        <f>MEDIAN(F15:I15)</f>
        <v>0.88888888888888884</v>
      </c>
    </row>
    <row r="20" spans="3:4" x14ac:dyDescent="0.25">
      <c r="C20" s="6" t="s">
        <v>32</v>
      </c>
      <c r="D20" s="1">
        <f>_xlfn.QUARTILE.EXC(F15:I15,3)</f>
        <v>0.88888888888888884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Industrials Analysis</vt:lpstr>
      <vt:lpstr>Adcorp</vt:lpstr>
      <vt:lpstr>Afrimat</vt:lpstr>
      <vt:lpstr>ARB</vt:lpstr>
      <vt:lpstr>Argent</vt:lpstr>
      <vt:lpstr>AVeng</vt:lpstr>
      <vt:lpstr>Barloworld</vt:lpstr>
      <vt:lpstr>Bowcalf</vt:lpstr>
      <vt:lpstr>Calgro M3</vt:lpstr>
      <vt:lpstr>Cartrack</vt:lpstr>
      <vt:lpstr>CIL</vt:lpstr>
      <vt:lpstr>CSG</vt:lpstr>
      <vt:lpstr>Elb group</vt:lpstr>
      <vt:lpstr>Ellies</vt:lpstr>
      <vt:lpstr>ENX group</vt:lpstr>
      <vt:lpstr>Grindrod</vt:lpstr>
      <vt:lpstr>Hudaco</vt:lpstr>
      <vt:lpstr>Imperial</vt:lpstr>
      <vt:lpstr>Invicta</vt:lpstr>
      <vt:lpstr>KAP</vt:lpstr>
      <vt:lpstr>KayDav</vt:lpstr>
      <vt:lpstr>Marshall</vt:lpstr>
      <vt:lpstr>Metrofile</vt:lpstr>
      <vt:lpstr>Mixtel</vt:lpstr>
      <vt:lpstr>MPact</vt:lpstr>
      <vt:lpstr>M&amp;R Holdings</vt:lpstr>
      <vt:lpstr>Nampak</vt:lpstr>
      <vt:lpstr>Novus</vt:lpstr>
      <vt:lpstr>Onelogistix</vt:lpstr>
      <vt:lpstr>PPC</vt:lpstr>
      <vt:lpstr>Primserv</vt:lpstr>
      <vt:lpstr>Raubex</vt:lpstr>
      <vt:lpstr>Reunert</vt:lpstr>
      <vt:lpstr>Santova</vt:lpstr>
      <vt:lpstr>Sephaku</vt:lpstr>
      <vt:lpstr>Stefstock</vt:lpstr>
      <vt:lpstr>Super Group</vt:lpstr>
      <vt:lpstr>Bidvest</vt:lpstr>
      <vt:lpstr>Trenpaco</vt:lpstr>
      <vt:lpstr>Trencor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Wesley Baartzes</dc:creator>
  <cp:lastModifiedBy>Wesley Baartzes</cp:lastModifiedBy>
  <dcterms:created xsi:type="dcterms:W3CDTF">2020-07-23T17:38:35Z</dcterms:created>
  <dcterms:modified xsi:type="dcterms:W3CDTF">2020-08-08T21:48:56Z</dcterms:modified>
</cp:coreProperties>
</file>