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asemin\Documents\University\Masters\Data\"/>
    </mc:Choice>
  </mc:AlternateContent>
  <xr:revisionPtr revIDLastSave="0" documentId="13_ncr:1_{69F93F9A-3325-4D26-BCD7-FAAE1AE5653F}" xr6:coauthVersionLast="47" xr6:coauthVersionMax="47" xr10:uidLastSave="{00000000-0000-0000-0000-000000000000}"/>
  <bookViews>
    <workbookView xWindow="-110" yWindow="-110" windowWidth="21820" windowHeight="14020" activeTab="8" xr2:uid="{572ADA6F-0DDC-42EC-9B5E-C4053B026B58}"/>
  </bookViews>
  <sheets>
    <sheet name="O2_35_1" sheetId="4" r:id="rId1"/>
    <sheet name="O2_35_2" sheetId="5" r:id="rId2"/>
    <sheet name="O2_35_3" sheetId="6" r:id="rId3"/>
    <sheet name="O2_21_1" sheetId="1" r:id="rId4"/>
    <sheet name="O2_21_2" sheetId="2" r:id="rId5"/>
    <sheet name="O2_21_3" sheetId="3" r:id="rId6"/>
    <sheet name="O2_7_1" sheetId="7" r:id="rId7"/>
    <sheet name="O2_7_2" sheetId="8" r:id="rId8"/>
    <sheet name="O2_7_3" sheetId="9" r:id="rId9"/>
    <sheet name="CN ratio" sheetId="10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" i="8" l="1"/>
  <c r="A6" i="8"/>
  <c r="A4" i="8"/>
  <c r="A13" i="8"/>
  <c r="C10" i="9"/>
  <c r="C9" i="9"/>
  <c r="C8" i="9"/>
  <c r="C3" i="9"/>
  <c r="C5" i="9"/>
  <c r="C4" i="9"/>
  <c r="C6" i="9"/>
  <c r="C7" i="9"/>
  <c r="C7" i="7"/>
  <c r="C4" i="7"/>
  <c r="C3" i="7"/>
  <c r="C9" i="7"/>
  <c r="C8" i="7"/>
  <c r="C6" i="7"/>
  <c r="C5" i="7"/>
  <c r="D12" i="10"/>
  <c r="C12" i="10"/>
  <c r="B12" i="10"/>
  <c r="D11" i="10"/>
  <c r="C11" i="10"/>
  <c r="B11" i="10"/>
  <c r="D10" i="10"/>
  <c r="C10" i="10"/>
  <c r="B10" i="10" s="1"/>
  <c r="B13" i="10" s="1"/>
  <c r="D8" i="10"/>
  <c r="C8" i="10"/>
  <c r="B8" i="10" s="1"/>
  <c r="D7" i="10"/>
  <c r="C7" i="10"/>
  <c r="B7" i="10" s="1"/>
  <c r="D6" i="10"/>
  <c r="C6" i="10"/>
  <c r="B6" i="10"/>
  <c r="D4" i="10"/>
  <c r="C4" i="10"/>
  <c r="B4" i="10"/>
  <c r="D3" i="10"/>
  <c r="C3" i="10"/>
  <c r="B3" i="10"/>
  <c r="C2" i="10"/>
  <c r="B2" i="10" s="1"/>
  <c r="B5" i="10" s="1"/>
  <c r="B9" i="10" l="1"/>
  <c r="B12" i="6" l="1"/>
  <c r="C6" i="4"/>
  <c r="C5" i="4"/>
  <c r="B12" i="1"/>
  <c r="B13" i="1"/>
</calcChain>
</file>

<file path=xl/sharedStrings.xml><?xml version="1.0" encoding="utf-8"?>
<sst xmlns="http://schemas.openxmlformats.org/spreadsheetml/2006/main" count="62" uniqueCount="20">
  <si>
    <t>Biomass (g/L)</t>
  </si>
  <si>
    <t>Glucose (g/L)</t>
  </si>
  <si>
    <t>Malic acid (g/L)</t>
  </si>
  <si>
    <t>Time (h)</t>
  </si>
  <si>
    <t>Concentration readings</t>
  </si>
  <si>
    <t>Sample</t>
  </si>
  <si>
    <t>C:N</t>
  </si>
  <si>
    <t>NPOC (mg/L)</t>
  </si>
  <si>
    <t>N (F) (mg/L)</t>
  </si>
  <si>
    <t>Avg</t>
  </si>
  <si>
    <t>O2_21_1</t>
  </si>
  <si>
    <t>O2_21_2</t>
  </si>
  <si>
    <t>O2_21_3</t>
  </si>
  <si>
    <t>O2_35_2</t>
  </si>
  <si>
    <t>O2_35_3</t>
  </si>
  <si>
    <t>O2_35_1</t>
  </si>
  <si>
    <t>O2_7_1</t>
  </si>
  <si>
    <t>O2_7_2</t>
  </si>
  <si>
    <t>O2_7_3</t>
  </si>
  <si>
    <t>*Seen as an outlier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</si>
</sst>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8" formatCode="0.000"/>
    <numFmt numFmtId="169" formatCode="0.0"/>
  </numFmts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7"/>
      <color rgb="FF000000"/>
      <name val="Courier New"/>
      <family val="3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3">
    <border>
      <left/>
      <right/>
      <top/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 applyAlignment="1">
      <alignment horizontal="left" vertical="center"/>
    </xf>
    <xf numFmtId="168" fontId="0" fillId="0" borderId="0" xfId="0" applyNumberFormat="1"/>
    <xf numFmtId="0" fontId="1" fillId="0" borderId="0" xfId="0" applyFont="1" applyFill="1"/>
    <xf numFmtId="0" fontId="3" fillId="0" borderId="0" xfId="0" applyFont="1" applyAlignment="1">
      <alignment horizontal="left" vertical="center"/>
    </xf>
    <xf numFmtId="0" fontId="0" fillId="2" borderId="0" xfId="0" applyFill="1" applyAlignment="1">
      <alignment horizontal="left"/>
    </xf>
    <xf numFmtId="169" fontId="0" fillId="0" borderId="0" xfId="0" applyNumberFormat="1" applyAlignment="1">
      <alignment horizontal="left"/>
    </xf>
    <xf numFmtId="168" fontId="0" fillId="0" borderId="0" xfId="0" applyNumberFormat="1" applyAlignment="1">
      <alignment horizontal="left"/>
    </xf>
    <xf numFmtId="168" fontId="3" fillId="0" borderId="0" xfId="0" applyNumberFormat="1" applyFont="1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Font="1"/>
    <xf numFmtId="169" fontId="3" fillId="0" borderId="0" xfId="0" applyNumberFormat="1" applyFont="1" applyAlignment="1">
      <alignment horizontal="left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0" fillId="3" borderId="0" xfId="0" applyFill="1" applyAlignment="1">
      <alignment horizontal="center"/>
    </xf>
    <xf numFmtId="2" fontId="0" fillId="3" borderId="0" xfId="0" applyNumberFormat="1" applyFill="1" applyAlignment="1">
      <alignment horizontal="center"/>
    </xf>
    <xf numFmtId="0" fontId="0" fillId="3" borderId="2" xfId="0" applyFill="1" applyBorder="1" applyAlignment="1">
      <alignment horizontal="center"/>
    </xf>
    <xf numFmtId="2" fontId="0" fillId="3" borderId="2" xfId="0" applyNumberFormat="1" applyFill="1" applyBorder="1" applyAlignment="1">
      <alignment horizontal="center"/>
    </xf>
    <xf numFmtId="0" fontId="0" fillId="4" borderId="0" xfId="0" applyFill="1" applyAlignment="1">
      <alignment horizontal="center"/>
    </xf>
    <xf numFmtId="2" fontId="0" fillId="4" borderId="0" xfId="0" applyNumberFormat="1" applyFill="1" applyAlignment="1">
      <alignment horizontal="center"/>
    </xf>
  </cellXfs>
  <cellStyles count="1">
    <cellStyle name="Normal" xfId="0" builtinId="0"/>
  </cellStyles>
  <dxfs count="0"/>
  <tableStyles count="1" defaultTableStyle="TableStyleMedium2" defaultPivotStyle="PivotStyleLight16">
    <tableStyle name="Invisible" pivot="0" table="0" count="0" xr9:uid="{D7E230C7-EBA4-43C5-9483-65F0B935BA4A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907DB0-F75B-427C-8493-A4CE68A79C9A}">
  <dimension ref="A1:D12"/>
  <sheetViews>
    <sheetView workbookViewId="0">
      <selection activeCell="H26" sqref="H26"/>
    </sheetView>
  </sheetViews>
  <sheetFormatPr defaultRowHeight="14.5" x14ac:dyDescent="0.35"/>
  <cols>
    <col min="2" max="2" width="12" bestFit="1" customWidth="1"/>
  </cols>
  <sheetData>
    <row r="1" spans="1:4" x14ac:dyDescent="0.35">
      <c r="A1" s="10" t="s">
        <v>4</v>
      </c>
    </row>
    <row r="2" spans="1:4" x14ac:dyDescent="0.35">
      <c r="A2" s="5" t="s">
        <v>3</v>
      </c>
      <c r="B2" s="5" t="s">
        <v>0</v>
      </c>
      <c r="C2" s="5" t="s">
        <v>1</v>
      </c>
      <c r="D2" s="5" t="s">
        <v>2</v>
      </c>
    </row>
    <row r="3" spans="1:4" x14ac:dyDescent="0.35">
      <c r="A3" s="11">
        <v>1E-3</v>
      </c>
      <c r="B3" s="7">
        <v>5.9999999999999995E-4</v>
      </c>
      <c r="C3" s="7">
        <v>4.5199999999999996</v>
      </c>
      <c r="D3" s="7">
        <v>1.34E-2</v>
      </c>
    </row>
    <row r="4" spans="1:4" x14ac:dyDescent="0.35">
      <c r="A4" s="6">
        <v>13.36</v>
      </c>
      <c r="B4" s="7">
        <v>0.12972</v>
      </c>
      <c r="C4" s="7">
        <v>3.41</v>
      </c>
      <c r="D4" s="7">
        <v>1.34E-2</v>
      </c>
    </row>
    <row r="5" spans="1:4" x14ac:dyDescent="0.35">
      <c r="A5" s="6">
        <v>14.61</v>
      </c>
      <c r="B5" s="7">
        <v>0.17604</v>
      </c>
      <c r="C5" s="7">
        <f>3.205</f>
        <v>3.2050000000000001</v>
      </c>
      <c r="D5" s="7">
        <v>2.7017279882885398E-2</v>
      </c>
    </row>
    <row r="6" spans="1:4" x14ac:dyDescent="0.35">
      <c r="A6" s="6">
        <v>16.61</v>
      </c>
      <c r="B6" s="7">
        <v>0.30257999999999902</v>
      </c>
      <c r="C6" s="7">
        <f>2.575</f>
        <v>2.5750000000000002</v>
      </c>
      <c r="D6" s="7">
        <v>4.1347965029969701E-2</v>
      </c>
    </row>
    <row r="7" spans="1:4" x14ac:dyDescent="0.35">
      <c r="A7" s="6">
        <v>18.61</v>
      </c>
      <c r="B7" s="7">
        <v>0.50363999999999998</v>
      </c>
      <c r="C7" s="7">
        <v>1.0900000000000001</v>
      </c>
      <c r="D7" s="7">
        <v>7.3833806321502493E-2</v>
      </c>
    </row>
    <row r="8" spans="1:4" x14ac:dyDescent="0.35">
      <c r="A8" s="6">
        <v>20.86</v>
      </c>
      <c r="B8" s="7">
        <v>0.69557999999999998</v>
      </c>
      <c r="C8" s="7">
        <v>0.19500000000000001</v>
      </c>
      <c r="D8" s="7">
        <v>5.9324757042971098E-2</v>
      </c>
    </row>
    <row r="9" spans="1:4" x14ac:dyDescent="0.35">
      <c r="A9" s="6">
        <v>22.36</v>
      </c>
      <c r="B9" s="7">
        <v>0.83828999999999898</v>
      </c>
      <c r="C9" s="7">
        <v>0</v>
      </c>
      <c r="D9" s="7">
        <v>5.4353592294439403E-2</v>
      </c>
    </row>
    <row r="10" spans="1:4" x14ac:dyDescent="0.35">
      <c r="B10" s="2"/>
      <c r="C10" s="2"/>
      <c r="D10" s="2"/>
    </row>
    <row r="12" spans="1:4" x14ac:dyDescent="0.35">
      <c r="C12" s="1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BB8EF7-B98D-4906-92C5-61CCDA13DE8B}">
  <dimension ref="A1:E14"/>
  <sheetViews>
    <sheetView workbookViewId="0">
      <selection activeCell="H16" sqref="H16"/>
    </sheetView>
  </sheetViews>
  <sheetFormatPr defaultRowHeight="14.5" x14ac:dyDescent="0.35"/>
  <cols>
    <col min="1" max="1" width="8.1796875" bestFit="1" customWidth="1"/>
    <col min="2" max="2" width="6" customWidth="1"/>
    <col min="3" max="3" width="11.453125" bestFit="1" customWidth="1"/>
    <col min="4" max="4" width="10.6328125" bestFit="1" customWidth="1"/>
  </cols>
  <sheetData>
    <row r="1" spans="1:5" ht="15" thickTop="1" x14ac:dyDescent="0.35">
      <c r="A1" s="12" t="s">
        <v>5</v>
      </c>
      <c r="B1" s="12" t="s">
        <v>6</v>
      </c>
      <c r="C1" s="12" t="s">
        <v>7</v>
      </c>
      <c r="D1" s="12" t="s">
        <v>8</v>
      </c>
    </row>
    <row r="2" spans="1:5" x14ac:dyDescent="0.35">
      <c r="A2" s="13" t="s">
        <v>10</v>
      </c>
      <c r="B2" s="14">
        <f>C2/D2</f>
        <v>0.78764663634187215</v>
      </c>
      <c r="C2" s="14">
        <f>0.03/0.002*6.58</f>
        <v>98.7</v>
      </c>
      <c r="D2" s="14">
        <v>125.31</v>
      </c>
    </row>
    <row r="3" spans="1:5" x14ac:dyDescent="0.35">
      <c r="A3" s="19" t="s">
        <v>11</v>
      </c>
      <c r="B3" s="20">
        <f t="shared" ref="B3:B4" si="0">C3/D3</f>
        <v>3.9871525085834532</v>
      </c>
      <c r="C3" s="20">
        <f>0.03/0.002*24</f>
        <v>360</v>
      </c>
      <c r="D3" s="20">
        <f>90.29</f>
        <v>90.29</v>
      </c>
      <c r="E3" t="s">
        <v>19</v>
      </c>
    </row>
    <row r="4" spans="1:5" x14ac:dyDescent="0.35">
      <c r="A4" s="13" t="s">
        <v>12</v>
      </c>
      <c r="B4" s="14">
        <f t="shared" si="0"/>
        <v>1.130659767141009</v>
      </c>
      <c r="C4" s="14">
        <f>0.03/0.002*8.74</f>
        <v>131.1</v>
      </c>
      <c r="D4" s="14">
        <f>115.95</f>
        <v>115.95</v>
      </c>
    </row>
    <row r="5" spans="1:5" x14ac:dyDescent="0.35">
      <c r="A5" s="15" t="s">
        <v>9</v>
      </c>
      <c r="B5" s="16">
        <f>AVERAGE(B2:B4)</f>
        <v>1.9684863040221112</v>
      </c>
      <c r="C5" s="16"/>
      <c r="D5" s="16"/>
    </row>
    <row r="6" spans="1:5" x14ac:dyDescent="0.35">
      <c r="A6" s="13" t="s">
        <v>15</v>
      </c>
      <c r="B6" s="14">
        <f>C6/D6</f>
        <v>1.5070387750061742</v>
      </c>
      <c r="C6" s="14">
        <f>10.17*0.03/0.0025</f>
        <v>122.03999999999999</v>
      </c>
      <c r="D6" s="14">
        <f>80.98</f>
        <v>80.98</v>
      </c>
    </row>
    <row r="7" spans="1:5" x14ac:dyDescent="0.35">
      <c r="A7" s="13" t="s">
        <v>13</v>
      </c>
      <c r="B7" s="14">
        <f t="shared" ref="B7:B8" si="1">C7/D7</f>
        <v>1.0400534621022679</v>
      </c>
      <c r="C7" s="14">
        <f>0.03/0.002*8.041</f>
        <v>120.61500000000001</v>
      </c>
      <c r="D7" s="14">
        <f>115.97</f>
        <v>115.97</v>
      </c>
    </row>
    <row r="8" spans="1:5" x14ac:dyDescent="0.35">
      <c r="A8" s="13" t="s">
        <v>14</v>
      </c>
      <c r="B8" s="14">
        <f t="shared" si="1"/>
        <v>0.89928410316759833</v>
      </c>
      <c r="C8" s="14">
        <f>9.17*0.03/0.003</f>
        <v>91.7</v>
      </c>
      <c r="D8" s="14">
        <f>101.97</f>
        <v>101.97</v>
      </c>
    </row>
    <row r="9" spans="1:5" x14ac:dyDescent="0.35">
      <c r="A9" s="15" t="s">
        <v>9</v>
      </c>
      <c r="B9" s="16">
        <f>AVERAGE(B6:B8)</f>
        <v>1.1487921134253469</v>
      </c>
      <c r="C9" s="16"/>
      <c r="D9" s="16"/>
    </row>
    <row r="10" spans="1:5" x14ac:dyDescent="0.35">
      <c r="A10" s="13" t="s">
        <v>16</v>
      </c>
      <c r="B10" s="14">
        <f>C10/D10</f>
        <v>1.829691456438151</v>
      </c>
      <c r="C10" s="14">
        <f>0.03/0.003*19.51</f>
        <v>195.10000000000002</v>
      </c>
      <c r="D10" s="14">
        <f>106.63</f>
        <v>106.63</v>
      </c>
    </row>
    <row r="11" spans="1:5" x14ac:dyDescent="0.35">
      <c r="A11" s="13" t="s">
        <v>17</v>
      </c>
      <c r="B11" s="14">
        <f t="shared" ref="B11:B12" si="2">C11/D11</f>
        <v>1.3209997207483941</v>
      </c>
      <c r="C11" s="14">
        <f>0.03/0.003*9.461</f>
        <v>94.61</v>
      </c>
      <c r="D11" s="14">
        <f>71.62</f>
        <v>71.62</v>
      </c>
    </row>
    <row r="12" spans="1:5" x14ac:dyDescent="0.35">
      <c r="A12" s="13" t="s">
        <v>18</v>
      </c>
      <c r="B12" s="14">
        <f t="shared" si="2"/>
        <v>0.87913784584980237</v>
      </c>
      <c r="C12" s="14">
        <f>0.03/0.002*4.745</f>
        <v>71.174999999999997</v>
      </c>
      <c r="D12" s="14">
        <f>80.96</f>
        <v>80.959999999999994</v>
      </c>
    </row>
    <row r="13" spans="1:5" ht="15" thickBot="1" x14ac:dyDescent="0.4">
      <c r="A13" s="17" t="s">
        <v>9</v>
      </c>
      <c r="B13" s="18">
        <f>AVERAGE(B10:B12)</f>
        <v>1.3432763410121158</v>
      </c>
      <c r="C13" s="18"/>
      <c r="D13" s="18"/>
    </row>
    <row r="14" spans="1:5" ht="15" thickTop="1" x14ac:dyDescent="0.35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798CBA-CBC8-4873-BA11-93634A8CA54B}">
  <dimension ref="A1:H14"/>
  <sheetViews>
    <sheetView workbookViewId="0">
      <selection activeCell="H13" sqref="H13"/>
    </sheetView>
  </sheetViews>
  <sheetFormatPr defaultColWidth="11.08984375" defaultRowHeight="14.5" x14ac:dyDescent="0.35"/>
  <sheetData>
    <row r="1" spans="1:8" x14ac:dyDescent="0.35">
      <c r="A1" t="s">
        <v>4</v>
      </c>
    </row>
    <row r="2" spans="1:8" x14ac:dyDescent="0.35">
      <c r="A2" s="5" t="s">
        <v>3</v>
      </c>
      <c r="B2" s="5" t="s">
        <v>0</v>
      </c>
      <c r="C2" s="5" t="s">
        <v>1</v>
      </c>
      <c r="D2" s="5" t="s">
        <v>2</v>
      </c>
    </row>
    <row r="3" spans="1:8" x14ac:dyDescent="0.35">
      <c r="A3" s="6">
        <v>0</v>
      </c>
      <c r="B3" s="7">
        <v>5.9999999999999995E-4</v>
      </c>
      <c r="C3" s="7">
        <v>5.01</v>
      </c>
      <c r="D3" s="8">
        <v>1.34E-2</v>
      </c>
    </row>
    <row r="4" spans="1:8" x14ac:dyDescent="0.35">
      <c r="A4" s="6">
        <v>3</v>
      </c>
      <c r="B4" s="7">
        <v>1.0529999999999999E-2</v>
      </c>
      <c r="C4" s="7">
        <v>4.8</v>
      </c>
      <c r="D4" s="8">
        <v>1.34E-2</v>
      </c>
      <c r="H4" s="1"/>
    </row>
    <row r="5" spans="1:8" x14ac:dyDescent="0.35">
      <c r="A5" s="6">
        <v>5</v>
      </c>
      <c r="B5" s="7">
        <v>1.8869999999999901E-2</v>
      </c>
      <c r="C5" s="7">
        <v>4.78</v>
      </c>
      <c r="D5" s="8">
        <v>1.34E-2</v>
      </c>
    </row>
    <row r="6" spans="1:8" x14ac:dyDescent="0.35">
      <c r="A6" s="6">
        <v>7.75</v>
      </c>
      <c r="B6" s="7">
        <v>3.492E-2</v>
      </c>
      <c r="C6" s="7">
        <v>4.6500000000000004</v>
      </c>
      <c r="D6" s="8">
        <v>1.34E-2</v>
      </c>
      <c r="G6" s="1"/>
    </row>
    <row r="7" spans="1:8" x14ac:dyDescent="0.35">
      <c r="A7" s="6">
        <v>9.75</v>
      </c>
      <c r="B7" s="7">
        <v>8.5139999999999993E-2</v>
      </c>
      <c r="C7" s="7">
        <v>4.42</v>
      </c>
      <c r="D7" s="8">
        <v>1.34E-2</v>
      </c>
    </row>
    <row r="8" spans="1:8" x14ac:dyDescent="0.35">
      <c r="A8" s="6">
        <v>12.75</v>
      </c>
      <c r="B8" s="7">
        <v>0.19094999999999901</v>
      </c>
      <c r="C8" s="7">
        <v>3.93</v>
      </c>
      <c r="D8" s="8">
        <v>1.34E-2</v>
      </c>
    </row>
    <row r="9" spans="1:8" x14ac:dyDescent="0.35">
      <c r="A9" s="6">
        <v>13.75</v>
      </c>
      <c r="B9" s="7">
        <v>0.22001999999999999</v>
      </c>
      <c r="C9" s="7">
        <v>3.5</v>
      </c>
      <c r="D9" s="8">
        <v>1.9867330652628499E-2</v>
      </c>
    </row>
    <row r="10" spans="1:8" x14ac:dyDescent="0.35">
      <c r="A10" s="6">
        <v>15.75</v>
      </c>
      <c r="B10" s="7">
        <v>0.33707999999999999</v>
      </c>
      <c r="C10" s="7">
        <v>2.9</v>
      </c>
      <c r="D10" s="8">
        <v>2.8818562390086601E-2</v>
      </c>
    </row>
    <row r="11" spans="1:8" x14ac:dyDescent="0.35">
      <c r="A11" s="6">
        <v>16.75</v>
      </c>
      <c r="B11" s="7">
        <v>0.41300999999999999</v>
      </c>
      <c r="C11" s="7">
        <v>2.57</v>
      </c>
      <c r="D11" s="8">
        <v>5.1362571894572898E-2</v>
      </c>
    </row>
    <row r="12" spans="1:8" x14ac:dyDescent="0.35">
      <c r="A12" s="6">
        <v>18.75</v>
      </c>
      <c r="B12" s="7">
        <v>0.62120999999999904</v>
      </c>
      <c r="C12" s="7">
        <v>1.79</v>
      </c>
      <c r="D12" s="8">
        <v>6.3846036792494898E-2</v>
      </c>
    </row>
    <row r="13" spans="1:8" x14ac:dyDescent="0.35">
      <c r="A13" s="6">
        <v>20.75</v>
      </c>
      <c r="B13" s="7">
        <v>0.78857999999999995</v>
      </c>
      <c r="C13" s="7">
        <v>0.87</v>
      </c>
      <c r="D13" s="8">
        <v>7.4974937120127802E-2</v>
      </c>
    </row>
    <row r="14" spans="1:8" x14ac:dyDescent="0.35">
      <c r="A14" s="6">
        <v>22.75</v>
      </c>
      <c r="B14" s="7">
        <v>0.96293999999999902</v>
      </c>
      <c r="C14" s="7">
        <v>0</v>
      </c>
      <c r="D14" s="8">
        <v>7.4974937120127802E-2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095206-1404-41E8-91B7-AB2F1D9C2E27}">
  <dimension ref="A1:F12"/>
  <sheetViews>
    <sheetView workbookViewId="0">
      <selection activeCell="I18" sqref="I18"/>
    </sheetView>
  </sheetViews>
  <sheetFormatPr defaultRowHeight="14.5" x14ac:dyDescent="0.35"/>
  <cols>
    <col min="1" max="1" width="9.7265625" customWidth="1"/>
    <col min="2" max="2" width="12" bestFit="1" customWidth="1"/>
    <col min="3" max="3" width="11.6328125" bestFit="1" customWidth="1"/>
    <col min="4" max="4" width="13.453125" bestFit="1" customWidth="1"/>
  </cols>
  <sheetData>
    <row r="1" spans="1:6" x14ac:dyDescent="0.35">
      <c r="A1" s="9" t="s">
        <v>4</v>
      </c>
      <c r="B1" s="9"/>
      <c r="C1" s="9"/>
      <c r="D1" s="9"/>
      <c r="E1" s="9"/>
    </row>
    <row r="2" spans="1:6" x14ac:dyDescent="0.35">
      <c r="A2" s="5" t="s">
        <v>3</v>
      </c>
      <c r="B2" s="5" t="s">
        <v>0</v>
      </c>
      <c r="C2" s="5" t="s">
        <v>1</v>
      </c>
      <c r="D2" s="5" t="s">
        <v>2</v>
      </c>
      <c r="E2" s="9"/>
    </row>
    <row r="3" spans="1:6" x14ac:dyDescent="0.35">
      <c r="A3" s="6">
        <v>0</v>
      </c>
      <c r="B3" s="7">
        <v>5.9999999999999995E-4</v>
      </c>
      <c r="C3" s="4">
        <v>5.26</v>
      </c>
      <c r="D3" s="7">
        <v>1.34E-2</v>
      </c>
      <c r="E3" s="9"/>
    </row>
    <row r="4" spans="1:6" x14ac:dyDescent="0.35">
      <c r="A4" s="6">
        <v>10.5</v>
      </c>
      <c r="B4" s="7">
        <v>4.9139999999999899E-2</v>
      </c>
      <c r="C4" s="7">
        <v>4</v>
      </c>
      <c r="D4" s="7">
        <v>1.34E-2</v>
      </c>
      <c r="E4" s="9"/>
    </row>
    <row r="5" spans="1:6" x14ac:dyDescent="0.35">
      <c r="A5" s="6">
        <v>12.5</v>
      </c>
      <c r="B5" s="7">
        <v>0.14238000000000001</v>
      </c>
      <c r="C5" s="7">
        <v>3.6</v>
      </c>
      <c r="D5" s="7">
        <v>2.4889111208339799E-2</v>
      </c>
      <c r="E5" s="9"/>
    </row>
    <row r="6" spans="1:6" x14ac:dyDescent="0.35">
      <c r="A6" s="6">
        <v>14.5</v>
      </c>
      <c r="B6" s="7">
        <v>0.22172999999999901</v>
      </c>
      <c r="C6" s="7">
        <v>3.3</v>
      </c>
      <c r="D6" s="7">
        <v>3.9232818648683998E-2</v>
      </c>
      <c r="E6" s="9"/>
      <c r="F6" s="1"/>
    </row>
    <row r="7" spans="1:6" x14ac:dyDescent="0.35">
      <c r="A7" s="6">
        <v>16.5</v>
      </c>
      <c r="B7" s="7">
        <v>0.31772999999999901</v>
      </c>
      <c r="C7" s="7">
        <v>3.34</v>
      </c>
      <c r="D7" s="7">
        <v>5.2483787215253201E-2</v>
      </c>
      <c r="E7" s="9"/>
    </row>
    <row r="8" spans="1:6" x14ac:dyDescent="0.35">
      <c r="A8" s="6">
        <v>18.5</v>
      </c>
      <c r="B8" s="7">
        <v>0.45794999999999902</v>
      </c>
      <c r="C8" s="7">
        <v>2.81</v>
      </c>
      <c r="D8" s="7">
        <v>6.0902943504610202E-2</v>
      </c>
      <c r="E8" s="9"/>
    </row>
    <row r="9" spans="1:6" x14ac:dyDescent="0.35">
      <c r="A9" s="6">
        <v>20.5</v>
      </c>
      <c r="B9" s="7">
        <v>0.61700999999999995</v>
      </c>
      <c r="C9" s="7">
        <v>1.82</v>
      </c>
      <c r="D9" s="7">
        <v>7.1763357671996597E-2</v>
      </c>
      <c r="E9" s="9"/>
    </row>
    <row r="10" spans="1:6" x14ac:dyDescent="0.35">
      <c r="A10" s="6">
        <v>22.5</v>
      </c>
      <c r="B10" s="7">
        <v>0.79434000000000005</v>
      </c>
      <c r="C10" s="7">
        <v>1.24</v>
      </c>
      <c r="D10" s="7">
        <v>6.7204284770141301E-2</v>
      </c>
      <c r="E10" s="9"/>
    </row>
    <row r="11" spans="1:6" x14ac:dyDescent="0.35">
      <c r="A11" s="6">
        <v>24.5</v>
      </c>
      <c r="B11" s="7">
        <v>0.95666999999999902</v>
      </c>
      <c r="C11" s="7">
        <v>0.45</v>
      </c>
      <c r="D11" s="7">
        <v>5.542235415427E-2</v>
      </c>
      <c r="E11" s="9"/>
    </row>
    <row r="12" spans="1:6" x14ac:dyDescent="0.35">
      <c r="A12" s="6">
        <v>26</v>
      </c>
      <c r="B12" s="7">
        <f>1.05621</f>
        <v>1.0562100000000001</v>
      </c>
      <c r="C12" s="7">
        <v>0</v>
      </c>
      <c r="D12" s="7">
        <v>4.9473194960719197E-2</v>
      </c>
      <c r="E12" s="9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D88D29-3FA1-4B20-A784-4E6711DD2AC2}">
  <dimension ref="A1:F13"/>
  <sheetViews>
    <sheetView workbookViewId="0">
      <selection sqref="A1:D2"/>
    </sheetView>
  </sheetViews>
  <sheetFormatPr defaultRowHeight="14.5" x14ac:dyDescent="0.35"/>
  <cols>
    <col min="1" max="1" width="8.453125" customWidth="1"/>
    <col min="2" max="2" width="12" bestFit="1" customWidth="1"/>
    <col min="3" max="3" width="11.6328125" bestFit="1" customWidth="1"/>
    <col min="4" max="4" width="13.453125" bestFit="1" customWidth="1"/>
  </cols>
  <sheetData>
    <row r="1" spans="1:6" x14ac:dyDescent="0.35">
      <c r="A1" t="s">
        <v>4</v>
      </c>
    </row>
    <row r="2" spans="1:6" x14ac:dyDescent="0.35">
      <c r="A2" s="5" t="s">
        <v>3</v>
      </c>
      <c r="B2" s="5" t="s">
        <v>0</v>
      </c>
      <c r="C2" s="5" t="s">
        <v>1</v>
      </c>
      <c r="D2" s="5" t="s">
        <v>2</v>
      </c>
    </row>
    <row r="3" spans="1:6" x14ac:dyDescent="0.35">
      <c r="A3" s="6">
        <v>0</v>
      </c>
      <c r="B3" s="7">
        <v>5.9999999999999995E-4</v>
      </c>
      <c r="C3" s="7">
        <v>4.6500000000000004</v>
      </c>
      <c r="D3" s="7">
        <v>1.34E-2</v>
      </c>
    </row>
    <row r="4" spans="1:6" x14ac:dyDescent="0.35">
      <c r="A4" s="6">
        <v>2</v>
      </c>
      <c r="B4" s="7">
        <v>5.9999999999999995E-4</v>
      </c>
      <c r="C4" s="7">
        <v>3.8</v>
      </c>
      <c r="D4" s="7">
        <v>2.4943625709144299E-2</v>
      </c>
    </row>
    <row r="5" spans="1:6" x14ac:dyDescent="0.35">
      <c r="A5" s="6">
        <v>8.8000000000000007</v>
      </c>
      <c r="B5" s="7">
        <v>8.2319999999999893E-2</v>
      </c>
      <c r="C5" s="7">
        <v>3.47</v>
      </c>
      <c r="D5" s="7">
        <v>4.6942404165671303E-2</v>
      </c>
    </row>
    <row r="6" spans="1:6" x14ac:dyDescent="0.35">
      <c r="A6" s="6">
        <v>10.8</v>
      </c>
      <c r="B6" s="7">
        <v>0.16292999999999999</v>
      </c>
      <c r="C6" s="7">
        <v>3.08</v>
      </c>
      <c r="D6" s="7">
        <v>4.9042114421311303E-2</v>
      </c>
      <c r="F6" s="1"/>
    </row>
    <row r="7" spans="1:6" x14ac:dyDescent="0.35">
      <c r="A7" s="6">
        <v>12.8</v>
      </c>
      <c r="B7" s="7">
        <v>0.25235999999999997</v>
      </c>
      <c r="C7" s="7">
        <v>2.64</v>
      </c>
      <c r="D7" s="7">
        <v>5.0126930918863402E-2</v>
      </c>
    </row>
    <row r="8" spans="1:6" x14ac:dyDescent="0.35">
      <c r="A8" s="6">
        <v>14.8</v>
      </c>
      <c r="B8" s="7">
        <v>0.386099999999999</v>
      </c>
      <c r="C8" s="7">
        <v>2.2000000000000002</v>
      </c>
      <c r="D8" s="7">
        <v>5.4472642706728698E-2</v>
      </c>
    </row>
    <row r="9" spans="1:6" x14ac:dyDescent="0.35">
      <c r="A9" s="6">
        <v>16.8</v>
      </c>
      <c r="B9" s="7">
        <v>0.55457999999999996</v>
      </c>
      <c r="C9" s="7">
        <v>1.72</v>
      </c>
      <c r="D9" s="7">
        <v>5.7914037957169998E-2</v>
      </c>
    </row>
    <row r="10" spans="1:6" x14ac:dyDescent="0.35">
      <c r="A10" s="6">
        <v>18.8</v>
      </c>
      <c r="B10" s="7">
        <v>0.75953999999999999</v>
      </c>
      <c r="C10" s="7">
        <v>1.1299999999999999</v>
      </c>
      <c r="D10" s="7">
        <v>5.0678304858569098E-2</v>
      </c>
    </row>
    <row r="11" spans="1:6" x14ac:dyDescent="0.35">
      <c r="A11" s="6">
        <v>20.8</v>
      </c>
      <c r="B11" s="7">
        <v>0.89984999999999904</v>
      </c>
      <c r="C11" s="7">
        <v>0.46</v>
      </c>
      <c r="D11" s="7">
        <v>4.6027097859840903E-2</v>
      </c>
    </row>
    <row r="12" spans="1:6" x14ac:dyDescent="0.35">
      <c r="A12" s="6">
        <v>22.8</v>
      </c>
      <c r="B12" s="7">
        <f>1.00638</f>
        <v>1.0063800000000001</v>
      </c>
      <c r="C12" s="7">
        <v>0.56999999999999995</v>
      </c>
      <c r="D12" s="7">
        <v>4.2634074607257197E-2</v>
      </c>
    </row>
    <row r="13" spans="1:6" x14ac:dyDescent="0.35">
      <c r="A13" s="6">
        <v>32.200000000000003</v>
      </c>
      <c r="B13" s="7">
        <f>1.02753</f>
        <v>1.0275300000000001</v>
      </c>
      <c r="C13" s="7">
        <v>0</v>
      </c>
      <c r="D13" s="7">
        <v>4.1894334666247299E-2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6E1711-2144-43A1-BFA4-9CF2014DA115}">
  <dimension ref="A1:D13"/>
  <sheetViews>
    <sheetView zoomScale="93" zoomScaleNormal="93" workbookViewId="0">
      <selection activeCell="A5" sqref="A5"/>
    </sheetView>
  </sheetViews>
  <sheetFormatPr defaultColWidth="14.453125" defaultRowHeight="14.5" x14ac:dyDescent="0.35"/>
  <cols>
    <col min="1" max="1" width="7.54296875" customWidth="1"/>
  </cols>
  <sheetData>
    <row r="1" spans="1:4" x14ac:dyDescent="0.35">
      <c r="A1" t="s">
        <v>4</v>
      </c>
    </row>
    <row r="2" spans="1:4" x14ac:dyDescent="0.35">
      <c r="A2" s="5" t="s">
        <v>3</v>
      </c>
      <c r="B2" s="5" t="s">
        <v>0</v>
      </c>
      <c r="C2" s="5" t="s">
        <v>1</v>
      </c>
      <c r="D2" s="5" t="s">
        <v>2</v>
      </c>
    </row>
    <row r="3" spans="1:4" x14ac:dyDescent="0.35">
      <c r="A3" s="6">
        <v>0</v>
      </c>
      <c r="B3" s="7">
        <v>5.9999999999999995E-4</v>
      </c>
      <c r="C3" s="8">
        <v>4.7</v>
      </c>
      <c r="D3" s="7">
        <v>1.34E-2</v>
      </c>
    </row>
    <row r="4" spans="1:4" x14ac:dyDescent="0.35">
      <c r="A4" s="6">
        <v>3.5</v>
      </c>
      <c r="B4" s="7">
        <v>5.9999999999999995E-4</v>
      </c>
      <c r="C4" s="7">
        <v>4.53</v>
      </c>
      <c r="D4" s="7">
        <v>2.3155439185609202E-2</v>
      </c>
    </row>
    <row r="5" spans="1:4" x14ac:dyDescent="0.35">
      <c r="A5" s="6">
        <v>7.5</v>
      </c>
      <c r="B5" s="7">
        <v>3.8429999999999999E-2</v>
      </c>
      <c r="C5" s="7">
        <v>3.91</v>
      </c>
      <c r="D5" s="7">
        <v>2.47262815163138E-2</v>
      </c>
    </row>
    <row r="6" spans="1:4" x14ac:dyDescent="0.35">
      <c r="A6" s="6">
        <v>9.6999999999999993</v>
      </c>
      <c r="B6" s="7">
        <v>0.10824</v>
      </c>
      <c r="C6" s="7">
        <v>3.05</v>
      </c>
      <c r="D6" s="7">
        <v>7.3833806321502493E-2</v>
      </c>
    </row>
    <row r="7" spans="1:4" x14ac:dyDescent="0.35">
      <c r="A7" s="6">
        <v>11.5</v>
      </c>
      <c r="B7" s="7">
        <v>0.17415</v>
      </c>
      <c r="C7" s="7">
        <v>2.62</v>
      </c>
      <c r="D7" s="7">
        <v>6.7646844359407807E-2</v>
      </c>
    </row>
    <row r="8" spans="1:4" x14ac:dyDescent="0.35">
      <c r="A8" s="6">
        <v>13.5</v>
      </c>
      <c r="B8" s="7">
        <v>0.28628999999999999</v>
      </c>
      <c r="C8" s="7">
        <v>2.2999999999999998</v>
      </c>
      <c r="D8" s="7">
        <v>7.3833806321502493E-2</v>
      </c>
    </row>
    <row r="9" spans="1:4" x14ac:dyDescent="0.35">
      <c r="A9" s="6">
        <v>15.5</v>
      </c>
      <c r="B9" s="7">
        <v>0.44585999999999998</v>
      </c>
      <c r="C9" s="7">
        <v>1.95</v>
      </c>
      <c r="D9" s="7">
        <v>7.2235940070638702E-2</v>
      </c>
    </row>
    <row r="10" spans="1:4" x14ac:dyDescent="0.35">
      <c r="A10" s="6">
        <v>17.5</v>
      </c>
      <c r="B10" s="7">
        <v>0.63195000000000001</v>
      </c>
      <c r="C10" s="7">
        <v>1.35</v>
      </c>
      <c r="D10" s="7">
        <v>6.06370266282628E-2</v>
      </c>
    </row>
    <row r="11" spans="1:4" x14ac:dyDescent="0.35">
      <c r="A11" s="6">
        <v>19</v>
      </c>
      <c r="B11" s="7">
        <v>0.73884000000000005</v>
      </c>
      <c r="C11" s="7">
        <v>0.96</v>
      </c>
      <c r="D11" s="7">
        <v>5.9324757042971098E-2</v>
      </c>
    </row>
    <row r="12" spans="1:4" x14ac:dyDescent="0.35">
      <c r="A12" s="6">
        <v>21</v>
      </c>
      <c r="B12" s="7">
        <v>0.84440999999999999</v>
      </c>
      <c r="C12" s="7">
        <v>0.25</v>
      </c>
      <c r="D12" s="7">
        <v>5.2026474132464001E-2</v>
      </c>
    </row>
    <row r="13" spans="1:4" x14ac:dyDescent="0.35">
      <c r="A13" s="6">
        <v>21.5</v>
      </c>
      <c r="B13" s="7">
        <v>0.94799999999999995</v>
      </c>
      <c r="C13" s="7">
        <v>0</v>
      </c>
      <c r="D13" s="7">
        <v>4.4638633540687797E-2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670216-8B70-4C1C-8A12-0D4FC5471899}">
  <dimension ref="A1:G13"/>
  <sheetViews>
    <sheetView workbookViewId="0">
      <selection activeCell="G19" sqref="G19"/>
    </sheetView>
  </sheetViews>
  <sheetFormatPr defaultColWidth="9.6328125" defaultRowHeight="14.5" x14ac:dyDescent="0.35"/>
  <cols>
    <col min="2" max="2" width="12" bestFit="1" customWidth="1"/>
    <col min="4" max="4" width="13.26953125" customWidth="1"/>
  </cols>
  <sheetData>
    <row r="1" spans="1:7" x14ac:dyDescent="0.35">
      <c r="A1" t="s">
        <v>4</v>
      </c>
    </row>
    <row r="2" spans="1:7" x14ac:dyDescent="0.35">
      <c r="A2" s="5" t="s">
        <v>3</v>
      </c>
      <c r="B2" s="5" t="s">
        <v>0</v>
      </c>
      <c r="C2" s="5" t="s">
        <v>1</v>
      </c>
      <c r="D2" s="5" t="s">
        <v>2</v>
      </c>
      <c r="E2" s="3"/>
    </row>
    <row r="3" spans="1:7" x14ac:dyDescent="0.35">
      <c r="A3" s="9">
        <v>0</v>
      </c>
      <c r="B3" s="7">
        <v>5.9999999999999995E-4</v>
      </c>
      <c r="C3" s="7">
        <v>4.76</v>
      </c>
      <c r="D3" s="7">
        <v>1.34E-2</v>
      </c>
      <c r="E3" s="1"/>
    </row>
    <row r="4" spans="1:7" x14ac:dyDescent="0.35">
      <c r="A4" s="9">
        <v>5.0999999999999996</v>
      </c>
      <c r="B4" s="7">
        <v>5.9999999999999995E-4</v>
      </c>
      <c r="C4" s="7">
        <v>4.47</v>
      </c>
      <c r="D4" s="7">
        <v>2.2654323278926799E-2</v>
      </c>
    </row>
    <row r="5" spans="1:7" x14ac:dyDescent="0.35">
      <c r="A5" s="9">
        <v>7.1</v>
      </c>
      <c r="B5" s="7">
        <v>2.724E-2</v>
      </c>
      <c r="C5" s="7">
        <v>3.15</v>
      </c>
      <c r="D5" s="7">
        <v>5.9324757042971098E-2</v>
      </c>
      <c r="G5" s="1"/>
    </row>
    <row r="6" spans="1:7" x14ac:dyDescent="0.35">
      <c r="A6" s="9">
        <v>9.1</v>
      </c>
      <c r="B6" s="7">
        <v>9.9629999999999996E-2</v>
      </c>
      <c r="C6" s="7">
        <v>2.91</v>
      </c>
      <c r="D6" s="7">
        <v>5.8040886796503197E-2</v>
      </c>
    </row>
    <row r="7" spans="1:7" x14ac:dyDescent="0.35">
      <c r="A7" s="9">
        <v>10.6</v>
      </c>
      <c r="B7" s="7">
        <v>0.15620999999999999</v>
      </c>
      <c r="C7" s="7">
        <v>2.86</v>
      </c>
      <c r="D7" s="7">
        <v>7.2235940070638702E-2</v>
      </c>
    </row>
    <row r="8" spans="1:7" x14ac:dyDescent="0.35">
      <c r="A8" s="9">
        <v>12.6</v>
      </c>
      <c r="B8" s="7">
        <v>0.24869999999999901</v>
      </c>
      <c r="C8" s="7">
        <v>2.4900000000000002</v>
      </c>
      <c r="D8" s="7">
        <v>5.8040886796503197E-2</v>
      </c>
    </row>
    <row r="9" spans="1:7" x14ac:dyDescent="0.35">
      <c r="A9" s="9">
        <v>15.1</v>
      </c>
      <c r="B9" s="7">
        <v>0.39506999999999998</v>
      </c>
      <c r="C9" s="7">
        <v>1.88</v>
      </c>
      <c r="D9" s="7">
        <v>6.6182872569728504E-2</v>
      </c>
    </row>
    <row r="10" spans="1:7" x14ac:dyDescent="0.35">
      <c r="A10" s="9">
        <v>17.100000000000001</v>
      </c>
      <c r="B10" s="7">
        <v>0.52886999999999995</v>
      </c>
      <c r="C10" s="7">
        <v>1.4</v>
      </c>
      <c r="D10" s="7">
        <v>6.06370266282628E-2</v>
      </c>
    </row>
    <row r="11" spans="1:7" x14ac:dyDescent="0.35">
      <c r="A11" s="9">
        <v>19.100000000000001</v>
      </c>
      <c r="B11" s="7">
        <v>0.66054000000000002</v>
      </c>
      <c r="C11" s="7">
        <v>0.83</v>
      </c>
      <c r="D11" s="7">
        <v>6.3349290495991695E-2</v>
      </c>
    </row>
    <row r="12" spans="1:7" x14ac:dyDescent="0.35">
      <c r="A12" s="9">
        <v>21.1</v>
      </c>
      <c r="B12" s="7">
        <v>0.74856</v>
      </c>
      <c r="C12" s="7">
        <v>0.3</v>
      </c>
      <c r="D12" s="7">
        <v>5.6784801287671403E-2</v>
      </c>
    </row>
    <row r="13" spans="1:7" x14ac:dyDescent="0.35">
      <c r="A13" s="9">
        <v>22.85</v>
      </c>
      <c r="B13" s="7">
        <v>0.82281000000000004</v>
      </c>
      <c r="C13" s="7">
        <v>0</v>
      </c>
      <c r="D13" s="7">
        <v>5.0900548878039097E-2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40677C-7986-41F0-8006-067E55C66173}">
  <dimension ref="A1:F14"/>
  <sheetViews>
    <sheetView workbookViewId="0">
      <selection activeCell="H18" sqref="H18"/>
    </sheetView>
  </sheetViews>
  <sheetFormatPr defaultColWidth="10.1796875" defaultRowHeight="14.5" x14ac:dyDescent="0.35"/>
  <sheetData>
    <row r="1" spans="1:6" x14ac:dyDescent="0.35">
      <c r="A1" t="s">
        <v>4</v>
      </c>
    </row>
    <row r="2" spans="1:6" x14ac:dyDescent="0.35">
      <c r="A2" s="5" t="s">
        <v>3</v>
      </c>
      <c r="B2" s="5" t="s">
        <v>0</v>
      </c>
      <c r="C2" s="5" t="s">
        <v>1</v>
      </c>
      <c r="D2" s="5" t="s">
        <v>2</v>
      </c>
      <c r="F2" s="1"/>
    </row>
    <row r="3" spans="1:6" x14ac:dyDescent="0.35">
      <c r="A3" s="6">
        <v>0</v>
      </c>
      <c r="B3" s="7">
        <v>5.9999999999999995E-4</v>
      </c>
      <c r="C3" s="7">
        <f>4.977</f>
        <v>4.9770000000000003</v>
      </c>
      <c r="D3" s="7">
        <v>1.34E-2</v>
      </c>
    </row>
    <row r="4" spans="1:6" x14ac:dyDescent="0.35">
      <c r="A4" s="6">
        <v>11.65</v>
      </c>
      <c r="B4" s="7">
        <v>5.6789999999999903E-2</v>
      </c>
      <c r="C4" s="7">
        <f>3.633</f>
        <v>3.633</v>
      </c>
      <c r="D4" s="7">
        <v>4.95815558621557E-2</v>
      </c>
    </row>
    <row r="5" spans="1:6" x14ac:dyDescent="0.35">
      <c r="A5" s="6">
        <v>13.65</v>
      </c>
      <c r="B5" s="7">
        <v>0.118769999999999</v>
      </c>
      <c r="C5" s="7">
        <f>3.276</f>
        <v>3.2759999999999998</v>
      </c>
      <c r="D5" s="7">
        <v>5.19127698418759E-2</v>
      </c>
    </row>
    <row r="6" spans="1:6" x14ac:dyDescent="0.35">
      <c r="A6" s="6">
        <v>15.65</v>
      </c>
      <c r="B6" s="7">
        <v>0.17066999999999999</v>
      </c>
      <c r="C6" s="7">
        <f>2.9295</f>
        <v>2.9295</v>
      </c>
      <c r="D6" s="7">
        <v>4.68090769928972E-2</v>
      </c>
    </row>
    <row r="7" spans="1:6" x14ac:dyDescent="0.35">
      <c r="A7" s="6">
        <v>17.399999999999999</v>
      </c>
      <c r="B7" s="7">
        <v>0.21986999999999901</v>
      </c>
      <c r="C7" s="7">
        <f>2.583</f>
        <v>2.5830000000000002</v>
      </c>
      <c r="D7" s="7">
        <v>5.1460432271129702E-2</v>
      </c>
    </row>
    <row r="8" spans="1:6" x14ac:dyDescent="0.35">
      <c r="A8" s="6">
        <v>19.399999999999999</v>
      </c>
      <c r="B8" s="7">
        <v>0.28910999999999998</v>
      </c>
      <c r="C8" s="7">
        <f>2.037</f>
        <v>2.0369999999999999</v>
      </c>
      <c r="D8" s="7">
        <v>5.3177304966622298E-2</v>
      </c>
    </row>
    <row r="9" spans="1:6" x14ac:dyDescent="0.35">
      <c r="A9" s="6">
        <v>21.4</v>
      </c>
      <c r="B9" s="7">
        <v>0.35255999999999998</v>
      </c>
      <c r="C9" s="7">
        <f>1.4175</f>
        <v>1.4175</v>
      </c>
      <c r="D9" s="7">
        <v>5.0622895639952301E-2</v>
      </c>
    </row>
    <row r="10" spans="1:6" x14ac:dyDescent="0.35">
      <c r="A10" s="6">
        <v>23.4</v>
      </c>
      <c r="B10" s="7">
        <v>0.43808999999999998</v>
      </c>
      <c r="C10" s="7">
        <v>0.46200000000000002</v>
      </c>
      <c r="D10" s="7">
        <v>5.8295418592924898E-2</v>
      </c>
    </row>
    <row r="11" spans="1:6" x14ac:dyDescent="0.35">
      <c r="A11" s="6">
        <v>25.4</v>
      </c>
      <c r="B11" s="7">
        <v>0.51629999999999998</v>
      </c>
      <c r="C11" s="7">
        <v>0</v>
      </c>
      <c r="D11" s="7">
        <v>4.9257183111211598E-2</v>
      </c>
    </row>
    <row r="12" spans="1:6" x14ac:dyDescent="0.35">
      <c r="A12" s="6">
        <v>26.9</v>
      </c>
      <c r="B12" s="7">
        <v>0.50027999999999995</v>
      </c>
      <c r="C12" s="7">
        <v>0</v>
      </c>
      <c r="D12" s="7">
        <v>5.25987422024531E-2</v>
      </c>
    </row>
    <row r="13" spans="1:6" x14ac:dyDescent="0.35">
      <c r="A13" s="6">
        <v>29.5</v>
      </c>
      <c r="B13" s="7">
        <v>0.56942999999999999</v>
      </c>
      <c r="C13" s="7">
        <v>0</v>
      </c>
      <c r="D13" s="7">
        <v>5.0678304858569098E-2</v>
      </c>
    </row>
    <row r="14" spans="1:6" x14ac:dyDescent="0.35">
      <c r="B14" s="2"/>
      <c r="C14" s="2"/>
      <c r="D14" s="2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1C2F34-64DC-4354-8425-88A64EB3229B}">
  <dimension ref="A1:G13"/>
  <sheetViews>
    <sheetView workbookViewId="0">
      <selection activeCell="K20" sqref="K20"/>
    </sheetView>
  </sheetViews>
  <sheetFormatPr defaultRowHeight="14.5" x14ac:dyDescent="0.35"/>
  <cols>
    <col min="1" max="1" width="10.26953125" customWidth="1"/>
  </cols>
  <sheetData>
    <row r="1" spans="1:7" x14ac:dyDescent="0.35">
      <c r="A1" t="s">
        <v>4</v>
      </c>
    </row>
    <row r="2" spans="1:7" x14ac:dyDescent="0.35">
      <c r="A2" s="5" t="s">
        <v>3</v>
      </c>
      <c r="B2" s="5" t="s">
        <v>0</v>
      </c>
      <c r="C2" s="5" t="s">
        <v>1</v>
      </c>
      <c r="D2" s="5" t="s">
        <v>2</v>
      </c>
    </row>
    <row r="3" spans="1:7" x14ac:dyDescent="0.35">
      <c r="A3" s="6">
        <v>0</v>
      </c>
      <c r="B3" s="7">
        <v>5.9999999999999995E-4</v>
      </c>
      <c r="C3" s="7">
        <v>5.12</v>
      </c>
      <c r="D3" s="7">
        <v>1.34E-2</v>
      </c>
    </row>
    <row r="4" spans="1:7" x14ac:dyDescent="0.35">
      <c r="A4" s="6">
        <f>11.83</f>
        <v>11.83</v>
      </c>
      <c r="B4" s="7">
        <v>0.12</v>
      </c>
      <c r="C4" s="7">
        <v>4</v>
      </c>
      <c r="D4" s="7">
        <v>0.10804105642379</v>
      </c>
    </row>
    <row r="5" spans="1:7" x14ac:dyDescent="0.35">
      <c r="A5" s="6">
        <f>13.83</f>
        <v>13.83</v>
      </c>
      <c r="B5" s="7">
        <v>0.186</v>
      </c>
      <c r="C5" s="7">
        <v>3.46</v>
      </c>
      <c r="D5" s="7">
        <v>0.10206663731243899</v>
      </c>
    </row>
    <row r="6" spans="1:7" x14ac:dyDescent="0.35">
      <c r="A6" s="6">
        <f>15.83</f>
        <v>15.83</v>
      </c>
      <c r="B6" s="7">
        <v>0.23399999999999899</v>
      </c>
      <c r="C6" s="7">
        <v>3.15</v>
      </c>
      <c r="D6" s="7">
        <v>8.8536279596632003E-2</v>
      </c>
    </row>
    <row r="7" spans="1:7" x14ac:dyDescent="0.35">
      <c r="A7" s="6">
        <v>17.829999999999998</v>
      </c>
      <c r="B7" s="7">
        <v>0.27600000000000002</v>
      </c>
      <c r="C7" s="7">
        <v>2.72</v>
      </c>
      <c r="D7" s="7">
        <v>8.4007224992237797E-2</v>
      </c>
      <c r="G7" s="1"/>
    </row>
    <row r="8" spans="1:7" x14ac:dyDescent="0.35">
      <c r="A8" s="6">
        <v>19.829999999999998</v>
      </c>
      <c r="B8" s="7">
        <v>0.33600000000000002</v>
      </c>
      <c r="C8" s="7">
        <v>2.44</v>
      </c>
      <c r="D8" s="7">
        <v>9.1090644755533204E-2</v>
      </c>
    </row>
    <row r="9" spans="1:7" x14ac:dyDescent="0.35">
      <c r="A9" s="6">
        <v>21.83</v>
      </c>
      <c r="B9" s="7">
        <v>0.38400000000000001</v>
      </c>
      <c r="C9" s="7">
        <v>2.23</v>
      </c>
      <c r="D9" s="7">
        <v>8.8536279596632003E-2</v>
      </c>
    </row>
    <row r="10" spans="1:7" x14ac:dyDescent="0.35">
      <c r="A10" s="6">
        <v>23.08</v>
      </c>
      <c r="B10" s="7">
        <v>0.40799999999999997</v>
      </c>
      <c r="C10" s="7">
        <v>1.73</v>
      </c>
      <c r="D10" s="7">
        <v>8.0586626139686104E-2</v>
      </c>
    </row>
    <row r="11" spans="1:7" x14ac:dyDescent="0.35">
      <c r="A11" s="6">
        <v>23.83</v>
      </c>
      <c r="B11" s="7">
        <v>0.44999999999999901</v>
      </c>
      <c r="C11" s="7">
        <v>1.51</v>
      </c>
      <c r="D11" s="7">
        <v>7.5797969671779306E-2</v>
      </c>
    </row>
    <row r="12" spans="1:7" x14ac:dyDescent="0.35">
      <c r="A12" s="6">
        <v>25.83</v>
      </c>
      <c r="B12" s="7">
        <v>0.49199999999999899</v>
      </c>
      <c r="C12" s="7">
        <v>1.22</v>
      </c>
      <c r="D12" s="7">
        <v>8.1117312304812797E-2</v>
      </c>
    </row>
    <row r="13" spans="1:7" x14ac:dyDescent="0.35">
      <c r="A13" s="6">
        <f>30.23</f>
        <v>30.23</v>
      </c>
      <c r="B13" s="7">
        <v>0.65400000000000003</v>
      </c>
      <c r="C13" s="7">
        <v>0</v>
      </c>
      <c r="D13" s="7">
        <v>6.06370266282628E-2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25FF14-B510-4167-86A4-81313380A0E4}">
  <dimension ref="A1:G12"/>
  <sheetViews>
    <sheetView tabSelected="1" workbookViewId="0">
      <selection activeCell="F14" sqref="F14"/>
    </sheetView>
  </sheetViews>
  <sheetFormatPr defaultColWidth="9.7265625" defaultRowHeight="14.5" x14ac:dyDescent="0.35"/>
  <sheetData>
    <row r="1" spans="1:7" x14ac:dyDescent="0.35">
      <c r="A1" t="s">
        <v>4</v>
      </c>
    </row>
    <row r="2" spans="1:7" x14ac:dyDescent="0.35">
      <c r="A2" s="5" t="s">
        <v>3</v>
      </c>
      <c r="B2" s="5" t="s">
        <v>0</v>
      </c>
      <c r="C2" s="5" t="s">
        <v>1</v>
      </c>
      <c r="D2" s="5" t="s">
        <v>2</v>
      </c>
    </row>
    <row r="3" spans="1:7" x14ac:dyDescent="0.35">
      <c r="A3" s="9">
        <v>0</v>
      </c>
      <c r="B3" s="7">
        <v>5.9999999999999995E-4</v>
      </c>
      <c r="C3" s="7">
        <f>4.158</f>
        <v>4.1580000000000004</v>
      </c>
      <c r="D3" s="7">
        <v>1.34E-2</v>
      </c>
      <c r="G3" s="6"/>
    </row>
    <row r="4" spans="1:7" x14ac:dyDescent="0.35">
      <c r="A4" s="6">
        <v>9.5</v>
      </c>
      <c r="B4" s="7">
        <v>4.2449999999999898E-2</v>
      </c>
      <c r="C4" s="7">
        <f>3.2235</f>
        <v>3.2235</v>
      </c>
      <c r="D4" s="7">
        <v>7.2711634560614802E-2</v>
      </c>
    </row>
    <row r="5" spans="1:7" x14ac:dyDescent="0.35">
      <c r="A5" s="6">
        <v>11.5</v>
      </c>
      <c r="B5" s="7">
        <v>8.2799999999999999E-2</v>
      </c>
      <c r="C5" s="7">
        <f>2.95575</f>
        <v>2.9557500000000001</v>
      </c>
      <c r="D5" s="7">
        <v>7.2235940070638702E-2</v>
      </c>
    </row>
    <row r="6" spans="1:7" x14ac:dyDescent="0.35">
      <c r="A6" s="6">
        <v>13.5</v>
      </c>
      <c r="B6" s="7">
        <v>0.12672</v>
      </c>
      <c r="C6" s="7">
        <f>2.66175</f>
        <v>2.6617500000000001</v>
      </c>
      <c r="D6" s="7">
        <v>7.1450021619414897E-2</v>
      </c>
    </row>
    <row r="7" spans="1:7" x14ac:dyDescent="0.35">
      <c r="A7" s="6">
        <v>15.5</v>
      </c>
      <c r="B7" s="7">
        <v>0.17696999999999999</v>
      </c>
      <c r="C7" s="7">
        <f>2.40345</f>
        <v>2.4034499999999999</v>
      </c>
      <c r="D7" s="7">
        <v>6.9143199352138904E-2</v>
      </c>
    </row>
    <row r="8" spans="1:7" x14ac:dyDescent="0.35">
      <c r="A8" s="6">
        <v>17.5</v>
      </c>
      <c r="B8" s="7">
        <v>0.21672</v>
      </c>
      <c r="C8" s="7">
        <f>2.1273</f>
        <v>2.1273</v>
      </c>
      <c r="D8" s="7">
        <v>6.7351481992472997E-2</v>
      </c>
    </row>
    <row r="9" spans="1:7" x14ac:dyDescent="0.35">
      <c r="A9" s="6">
        <v>19.5</v>
      </c>
      <c r="B9" s="7">
        <v>0.26787</v>
      </c>
      <c r="C9" s="7">
        <f>1.554</f>
        <v>1.554</v>
      </c>
      <c r="D9" s="7">
        <v>4.0100652538347298E-2</v>
      </c>
    </row>
    <row r="10" spans="1:7" x14ac:dyDescent="0.35">
      <c r="A10" s="6">
        <v>21.5</v>
      </c>
      <c r="B10" s="7">
        <v>0.32066999999999901</v>
      </c>
      <c r="C10" s="7">
        <f>1.386</f>
        <v>1.3859999999999999</v>
      </c>
      <c r="D10" s="7">
        <v>3.12485197467612E-2</v>
      </c>
    </row>
    <row r="11" spans="1:7" x14ac:dyDescent="0.35">
      <c r="A11" s="6">
        <v>23.5</v>
      </c>
      <c r="B11" s="7">
        <v>0.36488999999999999</v>
      </c>
      <c r="C11" s="7">
        <v>0.98804999999999998</v>
      </c>
      <c r="D11" s="7">
        <v>4.2447923999533801E-2</v>
      </c>
    </row>
    <row r="12" spans="1:7" x14ac:dyDescent="0.35">
      <c r="A12" s="6">
        <v>29</v>
      </c>
      <c r="B12" s="7">
        <v>0.49539</v>
      </c>
      <c r="C12" s="7">
        <v>0</v>
      </c>
      <c r="D12" s="7">
        <v>4.9908064701176903E-2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O2_35_1</vt:lpstr>
      <vt:lpstr>O2_35_2</vt:lpstr>
      <vt:lpstr>O2_35_3</vt:lpstr>
      <vt:lpstr>O2_21_1</vt:lpstr>
      <vt:lpstr>O2_21_2</vt:lpstr>
      <vt:lpstr>O2_21_3</vt:lpstr>
      <vt:lpstr>O2_7_1</vt:lpstr>
      <vt:lpstr>O2_7_2</vt:lpstr>
      <vt:lpstr>O2_7_3</vt:lpstr>
      <vt:lpstr>CN ratio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Yasemin</dc:creator>
  <cp:lastModifiedBy>Yasemin</cp:lastModifiedBy>
  <dcterms:created xsi:type="dcterms:W3CDTF">2021-11-13T15:21:38Z</dcterms:created>
  <dcterms:modified xsi:type="dcterms:W3CDTF">2021-11-13T16:01:31Z</dcterms:modified>
</cp:coreProperties>
</file>