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Tuks\Post graduate\My trail\Data analysis\FCR\"/>
    </mc:Choice>
  </mc:AlternateContent>
  <xr:revisionPtr revIDLastSave="0" documentId="13_ncr:1_{AC6DED57-767C-42BF-B034-979D2B0CCFE5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Data" sheetId="1" r:id="rId1"/>
    <sheet name="FCR individual" sheetId="2" r:id="rId2"/>
    <sheet name="FCR per pen" sheetId="3" r:id="rId3"/>
    <sheet name="FCR Pen SGF" sheetId="4" r:id="rId4"/>
  </sheets>
  <externalReferences>
    <externalReference r:id="rId5"/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3" l="1"/>
  <c r="Q17" i="3"/>
  <c r="Q5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3" i="3"/>
  <c r="R2" i="3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3" i="4"/>
  <c r="O2" i="3"/>
  <c r="H22" i="4"/>
  <c r="J22" i="4" s="1"/>
  <c r="H21" i="4"/>
  <c r="J21" i="4" s="1"/>
  <c r="H20" i="4"/>
  <c r="J20" i="4" s="1"/>
  <c r="H19" i="4"/>
  <c r="H18" i="4"/>
  <c r="J18" i="4" s="1"/>
  <c r="H17" i="4"/>
  <c r="H16" i="4"/>
  <c r="J16" i="4" s="1"/>
  <c r="H15" i="4"/>
  <c r="J15" i="4" s="1"/>
  <c r="H14" i="4"/>
  <c r="J14" i="4" s="1"/>
  <c r="H13" i="4"/>
  <c r="J13" i="4" s="1"/>
  <c r="H12" i="4"/>
  <c r="J12" i="4" s="1"/>
  <c r="H11" i="4"/>
  <c r="H10" i="4"/>
  <c r="J10" i="4" s="1"/>
  <c r="H9" i="4"/>
  <c r="J9" i="4" s="1"/>
  <c r="H8" i="4"/>
  <c r="J8" i="4" s="1"/>
  <c r="H7" i="4"/>
  <c r="J7" i="4" s="1"/>
  <c r="H6" i="4"/>
  <c r="J6" i="4" s="1"/>
  <c r="H5" i="4"/>
  <c r="J5" i="4" s="1"/>
  <c r="H4" i="4"/>
  <c r="J4" i="4" s="1"/>
  <c r="D29" i="4" s="1"/>
  <c r="H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J17" i="4" l="1"/>
  <c r="J3" i="4"/>
  <c r="J11" i="4"/>
  <c r="D27" i="4" s="1"/>
  <c r="J19" i="4"/>
  <c r="D30" i="4"/>
  <c r="D28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3" i="4"/>
  <c r="G19" i="4" l="1"/>
  <c r="G18" i="4"/>
  <c r="G17" i="4"/>
  <c r="G16" i="4"/>
  <c r="G11" i="4"/>
  <c r="G10" i="4"/>
  <c r="G9" i="4"/>
  <c r="G8" i="4"/>
  <c r="G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O21" i="3"/>
  <c r="L21" i="3"/>
  <c r="I21" i="3"/>
  <c r="F21" i="3"/>
  <c r="C21" i="3"/>
  <c r="O20" i="3"/>
  <c r="L20" i="3"/>
  <c r="I20" i="3"/>
  <c r="F20" i="3"/>
  <c r="C20" i="3"/>
  <c r="O19" i="3"/>
  <c r="L19" i="3"/>
  <c r="I19" i="3"/>
  <c r="F19" i="3"/>
  <c r="C19" i="3"/>
  <c r="O18" i="3"/>
  <c r="L18" i="3"/>
  <c r="I18" i="3"/>
  <c r="F18" i="3"/>
  <c r="C18" i="3"/>
  <c r="O17" i="3"/>
  <c r="L17" i="3"/>
  <c r="I17" i="3"/>
  <c r="F17" i="3"/>
  <c r="C17" i="3"/>
  <c r="O16" i="3"/>
  <c r="L16" i="3"/>
  <c r="I16" i="3"/>
  <c r="F16" i="3"/>
  <c r="C16" i="3"/>
  <c r="O15" i="3"/>
  <c r="L15" i="3"/>
  <c r="I15" i="3"/>
  <c r="F15" i="3"/>
  <c r="C15" i="3"/>
  <c r="O14" i="3"/>
  <c r="L14" i="3"/>
  <c r="I14" i="3"/>
  <c r="F14" i="3"/>
  <c r="C14" i="3"/>
  <c r="O13" i="3"/>
  <c r="L13" i="3"/>
  <c r="I13" i="3"/>
  <c r="F13" i="3"/>
  <c r="C13" i="3"/>
  <c r="O12" i="3"/>
  <c r="L12" i="3"/>
  <c r="I12" i="3"/>
  <c r="F12" i="3"/>
  <c r="C12" i="3"/>
  <c r="O11" i="3"/>
  <c r="L11" i="3"/>
  <c r="I11" i="3"/>
  <c r="F11" i="3"/>
  <c r="C11" i="3"/>
  <c r="O10" i="3"/>
  <c r="L10" i="3"/>
  <c r="I10" i="3"/>
  <c r="F10" i="3"/>
  <c r="C10" i="3"/>
  <c r="O9" i="3"/>
  <c r="L9" i="3"/>
  <c r="I9" i="3"/>
  <c r="F9" i="3"/>
  <c r="C9" i="3"/>
  <c r="O8" i="3"/>
  <c r="L8" i="3"/>
  <c r="I8" i="3"/>
  <c r="F8" i="3"/>
  <c r="C8" i="3"/>
  <c r="O7" i="3"/>
  <c r="L7" i="3"/>
  <c r="I7" i="3"/>
  <c r="F7" i="3"/>
  <c r="C7" i="3"/>
  <c r="O6" i="3"/>
  <c r="L6" i="3"/>
  <c r="I6" i="3"/>
  <c r="F6" i="3"/>
  <c r="C6" i="3"/>
  <c r="O5" i="3"/>
  <c r="L5" i="3"/>
  <c r="I5" i="3"/>
  <c r="F5" i="3"/>
  <c r="C5" i="3"/>
  <c r="O4" i="3"/>
  <c r="L4" i="3"/>
  <c r="I4" i="3"/>
  <c r="F4" i="3"/>
  <c r="C4" i="3"/>
  <c r="O3" i="3"/>
  <c r="L3" i="3"/>
  <c r="I3" i="3"/>
  <c r="F3" i="3"/>
  <c r="C3" i="3"/>
  <c r="L2" i="3"/>
  <c r="I2" i="3"/>
  <c r="F2" i="3"/>
  <c r="C2" i="3"/>
  <c r="N11" i="3"/>
  <c r="K11" i="3"/>
  <c r="H11" i="3"/>
  <c r="E11" i="3"/>
  <c r="B11" i="3"/>
  <c r="N10" i="3"/>
  <c r="K10" i="3"/>
  <c r="H10" i="3"/>
  <c r="E10" i="3"/>
  <c r="B10" i="3"/>
  <c r="N9" i="3"/>
  <c r="K9" i="3"/>
  <c r="H9" i="3"/>
  <c r="E9" i="3"/>
  <c r="B9" i="3"/>
  <c r="N8" i="3"/>
  <c r="K8" i="3"/>
  <c r="H8" i="3"/>
  <c r="E8" i="3"/>
  <c r="B8" i="3"/>
  <c r="N7" i="3"/>
  <c r="K7" i="3"/>
  <c r="H7" i="3"/>
  <c r="E7" i="3"/>
  <c r="B7" i="3"/>
  <c r="N6" i="3"/>
  <c r="K6" i="3"/>
  <c r="H6" i="3"/>
  <c r="E6" i="3"/>
  <c r="B6" i="3"/>
  <c r="N5" i="3"/>
  <c r="K5" i="3"/>
  <c r="H5" i="3"/>
  <c r="E5" i="3"/>
  <c r="B5" i="3"/>
  <c r="N4" i="3"/>
  <c r="K4" i="3"/>
  <c r="H4" i="3"/>
  <c r="E4" i="3"/>
  <c r="B4" i="3"/>
  <c r="N3" i="3"/>
  <c r="K3" i="3"/>
  <c r="H3" i="3"/>
  <c r="E3" i="3"/>
  <c r="B3" i="3"/>
  <c r="N2" i="3"/>
  <c r="K2" i="3"/>
  <c r="H2" i="3"/>
  <c r="E2" i="3"/>
  <c r="B2" i="3"/>
  <c r="N21" i="3"/>
  <c r="K21" i="3"/>
  <c r="H21" i="3"/>
  <c r="E21" i="3"/>
  <c r="B21" i="3"/>
  <c r="K195" i="1"/>
  <c r="K194" i="1"/>
  <c r="K193" i="1"/>
  <c r="K192" i="1"/>
  <c r="K191" i="1"/>
  <c r="K190" i="1"/>
  <c r="N20" i="3"/>
  <c r="K20" i="3"/>
  <c r="H20" i="3"/>
  <c r="E20" i="3"/>
  <c r="B20" i="3"/>
  <c r="K185" i="1"/>
  <c r="K184" i="1"/>
  <c r="K183" i="1"/>
  <c r="K182" i="1"/>
  <c r="K181" i="1"/>
  <c r="K180" i="1"/>
  <c r="N19" i="3"/>
  <c r="K19" i="3"/>
  <c r="H19" i="3"/>
  <c r="E19" i="3"/>
  <c r="B19" i="3"/>
  <c r="K175" i="1"/>
  <c r="K174" i="1"/>
  <c r="K173" i="1"/>
  <c r="K172" i="1"/>
  <c r="K171" i="1"/>
  <c r="K170" i="1"/>
  <c r="N18" i="3"/>
  <c r="K18" i="3"/>
  <c r="H18" i="3"/>
  <c r="E18" i="3"/>
  <c r="B18" i="3"/>
  <c r="K165" i="1"/>
  <c r="K164" i="1"/>
  <c r="K163" i="1"/>
  <c r="K162" i="1"/>
  <c r="K161" i="1"/>
  <c r="N17" i="3"/>
  <c r="K17" i="3"/>
  <c r="H17" i="3"/>
  <c r="E17" i="3"/>
  <c r="B17" i="3"/>
  <c r="K156" i="1"/>
  <c r="K155" i="1"/>
  <c r="K154" i="1"/>
  <c r="K153" i="1"/>
  <c r="K152" i="1"/>
  <c r="N16" i="3"/>
  <c r="K16" i="3"/>
  <c r="H16" i="3"/>
  <c r="E16" i="3"/>
  <c r="B16" i="3"/>
  <c r="K147" i="1"/>
  <c r="K146" i="1"/>
  <c r="K145" i="1"/>
  <c r="K144" i="1"/>
  <c r="K143" i="1"/>
  <c r="K142" i="1"/>
  <c r="N15" i="3"/>
  <c r="K15" i="3"/>
  <c r="H15" i="3"/>
  <c r="E15" i="3"/>
  <c r="B15" i="3"/>
  <c r="K137" i="1"/>
  <c r="K136" i="1"/>
  <c r="K135" i="1"/>
  <c r="K134" i="1"/>
  <c r="K133" i="1"/>
  <c r="K132" i="1"/>
  <c r="N14" i="3"/>
  <c r="K14" i="3"/>
  <c r="H14" i="3"/>
  <c r="E14" i="3"/>
  <c r="B14" i="3"/>
  <c r="K127" i="1"/>
  <c r="K126" i="1"/>
  <c r="K125" i="1"/>
  <c r="K124" i="1"/>
  <c r="K123" i="1"/>
  <c r="K122" i="1"/>
  <c r="N13" i="3"/>
  <c r="K13" i="3"/>
  <c r="H13" i="3"/>
  <c r="E13" i="3"/>
  <c r="B13" i="3"/>
  <c r="K117" i="1"/>
  <c r="K116" i="1"/>
  <c r="K115" i="1"/>
  <c r="K114" i="1"/>
  <c r="K113" i="1"/>
  <c r="K112" i="1"/>
  <c r="N12" i="3"/>
  <c r="K12" i="3"/>
  <c r="H12" i="3"/>
  <c r="E12" i="3"/>
  <c r="B12" i="3"/>
  <c r="K107" i="1"/>
  <c r="K106" i="1"/>
  <c r="K105" i="1"/>
  <c r="K104" i="1"/>
  <c r="K103" i="1"/>
  <c r="K102" i="1"/>
  <c r="D17" i="4" l="1"/>
  <c r="D4" i="4"/>
  <c r="C27" i="4"/>
  <c r="D12" i="4"/>
  <c r="D6" i="4"/>
  <c r="D9" i="4"/>
  <c r="G7" i="4"/>
  <c r="G15" i="4"/>
  <c r="D21" i="4"/>
  <c r="D13" i="4"/>
  <c r="G5" i="4"/>
  <c r="G13" i="4"/>
  <c r="D16" i="4"/>
  <c r="D8" i="4"/>
  <c r="D22" i="4"/>
  <c r="D14" i="4"/>
  <c r="G4" i="4"/>
  <c r="G12" i="4"/>
  <c r="G20" i="4"/>
  <c r="G21" i="4"/>
  <c r="G6" i="4"/>
  <c r="G14" i="4"/>
  <c r="G22" i="4"/>
  <c r="D18" i="4"/>
  <c r="D10" i="4"/>
  <c r="D15" i="4"/>
  <c r="D7" i="4"/>
  <c r="D5" i="4"/>
  <c r="D20" i="4"/>
  <c r="D19" i="4"/>
  <c r="D11" i="4"/>
  <c r="D3" i="4"/>
  <c r="P5" i="3"/>
  <c r="P9" i="3"/>
  <c r="P13" i="3"/>
  <c r="P17" i="3"/>
  <c r="P21" i="3"/>
  <c r="P20" i="3"/>
  <c r="P19" i="3"/>
  <c r="P18" i="3"/>
  <c r="P16" i="3"/>
  <c r="P15" i="3"/>
  <c r="P12" i="3"/>
  <c r="P11" i="3"/>
  <c r="P10" i="3"/>
  <c r="P8" i="3"/>
  <c r="P7" i="3"/>
  <c r="P6" i="3"/>
  <c r="P4" i="3"/>
  <c r="P3" i="3"/>
  <c r="P2" i="3"/>
  <c r="B28" i="4" l="1"/>
  <c r="B29" i="4"/>
  <c r="C29" i="4"/>
  <c r="B27" i="4"/>
  <c r="E27" i="4" s="1"/>
  <c r="C30" i="4"/>
  <c r="B30" i="4"/>
  <c r="C28" i="4"/>
  <c r="F25" i="3"/>
  <c r="P14" i="3"/>
  <c r="F27" i="3" s="1"/>
  <c r="F28" i="3"/>
  <c r="F26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Q21" i="3"/>
  <c r="M2" i="3"/>
  <c r="K3" i="1"/>
  <c r="Q13" i="3"/>
  <c r="E28" i="4" l="1"/>
  <c r="E30" i="4"/>
  <c r="E29" i="4"/>
  <c r="Q15" i="3"/>
  <c r="Q2" i="3"/>
  <c r="Q7" i="3"/>
  <c r="Q11" i="3"/>
  <c r="E26" i="3"/>
  <c r="E28" i="3"/>
  <c r="Q6" i="3"/>
  <c r="Q10" i="3"/>
  <c r="Q9" i="3"/>
  <c r="Q14" i="3"/>
  <c r="Q16" i="3"/>
  <c r="Q19" i="3"/>
  <c r="E27" i="3"/>
  <c r="E25" i="3"/>
  <c r="Q8" i="3"/>
  <c r="Q12" i="3"/>
  <c r="Q4" i="3"/>
  <c r="Q195" i="1"/>
  <c r="Q185" i="1"/>
  <c r="Q175" i="1"/>
  <c r="Q165" i="1"/>
  <c r="Q156" i="1"/>
  <c r="Q147" i="1"/>
  <c r="K196" i="1" l="1"/>
  <c r="K186" i="1"/>
  <c r="K176" i="1"/>
  <c r="K157" i="1"/>
  <c r="Q137" i="1"/>
  <c r="K128" i="1"/>
  <c r="K118" i="1"/>
  <c r="K108" i="1"/>
  <c r="Q127" i="1"/>
  <c r="Q117" i="1"/>
  <c r="Q107" i="1"/>
  <c r="J19" i="3"/>
  <c r="J15" i="3"/>
  <c r="J14" i="3"/>
  <c r="J13" i="3"/>
  <c r="J196" i="1"/>
  <c r="J186" i="1"/>
  <c r="J176" i="1"/>
  <c r="J166" i="1"/>
  <c r="J157" i="1"/>
  <c r="J148" i="1"/>
  <c r="J138" i="1"/>
  <c r="J128" i="1"/>
  <c r="J118" i="1"/>
  <c r="J108" i="1"/>
  <c r="J2" i="3"/>
  <c r="J11" i="3"/>
  <c r="J7" i="3"/>
  <c r="Q97" i="1"/>
  <c r="K93" i="1"/>
  <c r="K94" i="1"/>
  <c r="K95" i="1"/>
  <c r="K96" i="1"/>
  <c r="K97" i="1"/>
  <c r="K92" i="1"/>
  <c r="Q87" i="1"/>
  <c r="K83" i="1"/>
  <c r="K84" i="1"/>
  <c r="K85" i="1"/>
  <c r="K86" i="1"/>
  <c r="K87" i="1"/>
  <c r="K82" i="1"/>
  <c r="Q77" i="1"/>
  <c r="K73" i="1"/>
  <c r="K74" i="1"/>
  <c r="K75" i="1"/>
  <c r="K76" i="1"/>
  <c r="K77" i="1"/>
  <c r="K72" i="1"/>
  <c r="Q67" i="1"/>
  <c r="K63" i="1"/>
  <c r="K64" i="1"/>
  <c r="K65" i="1"/>
  <c r="K66" i="1"/>
  <c r="K67" i="1"/>
  <c r="K62" i="1"/>
  <c r="Q57" i="1"/>
  <c r="K53" i="1"/>
  <c r="K54" i="1"/>
  <c r="K55" i="1"/>
  <c r="K56" i="1"/>
  <c r="K57" i="1"/>
  <c r="K52" i="1"/>
  <c r="Q47" i="1"/>
  <c r="K44" i="1"/>
  <c r="K45" i="1"/>
  <c r="K46" i="1"/>
  <c r="K47" i="1"/>
  <c r="K43" i="1"/>
  <c r="Q38" i="1"/>
  <c r="K34" i="1"/>
  <c r="K35" i="1"/>
  <c r="K36" i="1"/>
  <c r="K37" i="1"/>
  <c r="K38" i="1"/>
  <c r="K33" i="1"/>
  <c r="Q28" i="1"/>
  <c r="K24" i="1"/>
  <c r="K25" i="1"/>
  <c r="K26" i="1"/>
  <c r="K27" i="1"/>
  <c r="K28" i="1"/>
  <c r="K23" i="1"/>
  <c r="Q18" i="1"/>
  <c r="K14" i="1"/>
  <c r="K15" i="1"/>
  <c r="K16" i="1"/>
  <c r="K17" i="1"/>
  <c r="K18" i="1"/>
  <c r="K13" i="1"/>
  <c r="J88" i="1"/>
  <c r="J98" i="1"/>
  <c r="J78" i="1"/>
  <c r="J68" i="1"/>
  <c r="J58" i="1"/>
  <c r="J48" i="1"/>
  <c r="J39" i="1"/>
  <c r="J29" i="1"/>
  <c r="J19" i="1"/>
  <c r="Q8" i="1"/>
  <c r="K4" i="1"/>
  <c r="K5" i="1"/>
  <c r="K6" i="1"/>
  <c r="K7" i="1"/>
  <c r="K8" i="1"/>
  <c r="I3" i="1"/>
  <c r="J9" i="1"/>
  <c r="J20" i="3" l="1"/>
  <c r="J17" i="3"/>
  <c r="J12" i="3"/>
  <c r="K138" i="1"/>
  <c r="J4" i="3"/>
  <c r="J5" i="3"/>
  <c r="J9" i="3"/>
  <c r="J8" i="3"/>
  <c r="J6" i="3"/>
  <c r="J10" i="3"/>
  <c r="D26" i="3" l="1"/>
  <c r="J21" i="3" l="1"/>
  <c r="J16" i="3" l="1"/>
  <c r="D28" i="3" s="1"/>
  <c r="K148" i="1" l="1"/>
  <c r="E166" i="1" l="1"/>
  <c r="P166" i="1" s="1"/>
  <c r="F166" i="1"/>
  <c r="G166" i="1" s="1"/>
  <c r="H166" i="1"/>
  <c r="E157" i="1"/>
  <c r="P157" i="1" s="1"/>
  <c r="F157" i="1"/>
  <c r="H157" i="1"/>
  <c r="I157" i="1" s="1"/>
  <c r="H48" i="1"/>
  <c r="K48" i="1" s="1"/>
  <c r="F48" i="1"/>
  <c r="E48" i="1"/>
  <c r="P48" i="1" s="1"/>
  <c r="E19" i="1"/>
  <c r="P19" i="1" s="1"/>
  <c r="H196" i="1"/>
  <c r="F196" i="1"/>
  <c r="E196" i="1"/>
  <c r="P196" i="1" s="1"/>
  <c r="H186" i="1"/>
  <c r="F186" i="1"/>
  <c r="E186" i="1"/>
  <c r="P186" i="1" s="1"/>
  <c r="H176" i="1"/>
  <c r="F176" i="1"/>
  <c r="E176" i="1"/>
  <c r="P176" i="1" s="1"/>
  <c r="H148" i="1"/>
  <c r="F148" i="1"/>
  <c r="E148" i="1"/>
  <c r="P148" i="1" s="1"/>
  <c r="H138" i="1"/>
  <c r="F138" i="1"/>
  <c r="E138" i="1"/>
  <c r="H128" i="1"/>
  <c r="F128" i="1"/>
  <c r="E128" i="1"/>
  <c r="P128" i="1" s="1"/>
  <c r="H118" i="1"/>
  <c r="F118" i="1"/>
  <c r="E118" i="1"/>
  <c r="P118" i="1" s="1"/>
  <c r="H108" i="1"/>
  <c r="F108" i="1"/>
  <c r="E108" i="1"/>
  <c r="P108" i="1" s="1"/>
  <c r="H98" i="1"/>
  <c r="K98" i="1" s="1"/>
  <c r="F98" i="1"/>
  <c r="E98" i="1"/>
  <c r="P98" i="1" s="1"/>
  <c r="H88" i="1"/>
  <c r="K88" i="1" s="1"/>
  <c r="F88" i="1"/>
  <c r="E88" i="1"/>
  <c r="P88" i="1" s="1"/>
  <c r="H78" i="1"/>
  <c r="K78" i="1" s="1"/>
  <c r="F78" i="1"/>
  <c r="E78" i="1"/>
  <c r="P78" i="1" s="1"/>
  <c r="H68" i="1"/>
  <c r="K68" i="1" s="1"/>
  <c r="F68" i="1"/>
  <c r="E68" i="1"/>
  <c r="P68" i="1" s="1"/>
  <c r="H58" i="1"/>
  <c r="K58" i="1" s="1"/>
  <c r="F58" i="1"/>
  <c r="E58" i="1"/>
  <c r="P58" i="1" s="1"/>
  <c r="H39" i="1"/>
  <c r="K39" i="1" s="1"/>
  <c r="F39" i="1"/>
  <c r="E39" i="1"/>
  <c r="P39" i="1" s="1"/>
  <c r="E37" i="3" s="1"/>
  <c r="H29" i="1"/>
  <c r="K29" i="1" s="1"/>
  <c r="F29" i="1"/>
  <c r="E29" i="1"/>
  <c r="P29" i="1" s="1"/>
  <c r="H19" i="1"/>
  <c r="K19" i="1" s="1"/>
  <c r="D36" i="3" s="1"/>
  <c r="F19" i="1"/>
  <c r="H9" i="1"/>
  <c r="K9" i="1" s="1"/>
  <c r="F9" i="1"/>
  <c r="E9" i="1"/>
  <c r="P9" i="1" s="1"/>
  <c r="G19" i="1" l="1"/>
  <c r="G128" i="1"/>
  <c r="G88" i="1"/>
  <c r="I138" i="1"/>
  <c r="G186" i="1"/>
  <c r="I196" i="1"/>
  <c r="D37" i="3"/>
  <c r="G157" i="1"/>
  <c r="G78" i="1"/>
  <c r="G118" i="1"/>
  <c r="G176" i="1"/>
  <c r="E36" i="3"/>
  <c r="D35" i="3"/>
  <c r="G68" i="1"/>
  <c r="G138" i="1"/>
  <c r="P138" i="1"/>
  <c r="E35" i="3" s="1"/>
  <c r="G29" i="1"/>
  <c r="E34" i="3"/>
  <c r="G196" i="1"/>
  <c r="B36" i="3" s="1"/>
  <c r="G48" i="1"/>
  <c r="G39" i="1"/>
  <c r="G108" i="1"/>
  <c r="G148" i="1"/>
  <c r="I39" i="1"/>
  <c r="I58" i="1"/>
  <c r="I186" i="1"/>
  <c r="G58" i="1"/>
  <c r="G98" i="1"/>
  <c r="I98" i="1"/>
  <c r="I78" i="1"/>
  <c r="I118" i="1"/>
  <c r="I166" i="1"/>
  <c r="I19" i="1"/>
  <c r="I48" i="1"/>
  <c r="I88" i="1"/>
  <c r="I128" i="1"/>
  <c r="I68" i="1"/>
  <c r="I108" i="1"/>
  <c r="I148" i="1"/>
  <c r="I176" i="1"/>
  <c r="G9" i="1"/>
  <c r="I9" i="1"/>
  <c r="I29" i="1"/>
  <c r="S20" i="3"/>
  <c r="S19" i="3"/>
  <c r="S16" i="3"/>
  <c r="S15" i="3"/>
  <c r="S14" i="3"/>
  <c r="S11" i="3"/>
  <c r="S10" i="3"/>
  <c r="S7" i="3"/>
  <c r="S6" i="3"/>
  <c r="G171" i="1"/>
  <c r="G172" i="1"/>
  <c r="G173" i="1"/>
  <c r="G174" i="1"/>
  <c r="G175" i="1"/>
  <c r="G170" i="1"/>
  <c r="G103" i="1"/>
  <c r="G104" i="1"/>
  <c r="G105" i="1"/>
  <c r="G106" i="1"/>
  <c r="G107" i="1"/>
  <c r="G102" i="1"/>
  <c r="G83" i="1"/>
  <c r="G84" i="1"/>
  <c r="G85" i="1"/>
  <c r="G86" i="1"/>
  <c r="G87" i="1"/>
  <c r="G82" i="1"/>
  <c r="S4" i="3" l="1"/>
  <c r="S5" i="3"/>
  <c r="G28" i="3" s="1"/>
  <c r="S9" i="3"/>
  <c r="S13" i="3"/>
  <c r="S17" i="3"/>
  <c r="S21" i="3"/>
  <c r="S8" i="3"/>
  <c r="D2" i="3"/>
  <c r="S2" i="3"/>
  <c r="B34" i="3"/>
  <c r="B35" i="3"/>
  <c r="C35" i="3"/>
  <c r="C37" i="3"/>
  <c r="B37" i="3"/>
  <c r="C34" i="3"/>
  <c r="C36" i="3"/>
  <c r="D9" i="3"/>
  <c r="D10" i="3"/>
  <c r="D14" i="3"/>
  <c r="D11" i="3"/>
  <c r="D15" i="3"/>
  <c r="D16" i="3"/>
  <c r="D17" i="3"/>
  <c r="D20" i="3"/>
  <c r="D6" i="3"/>
  <c r="D19" i="3"/>
  <c r="D4" i="3"/>
  <c r="D8" i="3"/>
  <c r="G2" i="3"/>
  <c r="D13" i="3"/>
  <c r="D12" i="3"/>
  <c r="G14" i="3"/>
  <c r="G15" i="3"/>
  <c r="D7" i="3"/>
  <c r="G13" i="3"/>
  <c r="D21" i="3"/>
  <c r="D5" i="3"/>
  <c r="G11" i="3"/>
  <c r="G10" i="3"/>
  <c r="G9" i="3"/>
  <c r="G8" i="3"/>
  <c r="G7" i="3"/>
  <c r="G6" i="3"/>
  <c r="G21" i="3"/>
  <c r="G5" i="3"/>
  <c r="G20" i="3"/>
  <c r="G4" i="3"/>
  <c r="G19" i="3"/>
  <c r="G17" i="3"/>
  <c r="B26" i="3" l="1"/>
  <c r="B28" i="3"/>
  <c r="G191" i="1"/>
  <c r="G192" i="1"/>
  <c r="G193" i="1"/>
  <c r="G194" i="1"/>
  <c r="G195" i="1"/>
  <c r="G190" i="1"/>
  <c r="G181" i="1"/>
  <c r="G182" i="1"/>
  <c r="G183" i="1"/>
  <c r="G184" i="1"/>
  <c r="G185" i="1"/>
  <c r="G180" i="1"/>
  <c r="G162" i="1"/>
  <c r="G163" i="1"/>
  <c r="G164" i="1"/>
  <c r="G165" i="1"/>
  <c r="G161" i="1"/>
  <c r="G153" i="1"/>
  <c r="G154" i="1"/>
  <c r="G155" i="1"/>
  <c r="G156" i="1"/>
  <c r="G152" i="1"/>
  <c r="G143" i="1"/>
  <c r="G144" i="1"/>
  <c r="G145" i="1"/>
  <c r="G146" i="1"/>
  <c r="G147" i="1"/>
  <c r="G142" i="1"/>
  <c r="G133" i="1"/>
  <c r="G134" i="1"/>
  <c r="G135" i="1"/>
  <c r="G136" i="1"/>
  <c r="G137" i="1"/>
  <c r="G132" i="1"/>
  <c r="G123" i="1"/>
  <c r="G124" i="1"/>
  <c r="G125" i="1"/>
  <c r="G126" i="1"/>
  <c r="G127" i="1"/>
  <c r="G122" i="1"/>
  <c r="G113" i="1"/>
  <c r="G114" i="1"/>
  <c r="G115" i="1"/>
  <c r="G116" i="1"/>
  <c r="G117" i="1"/>
  <c r="G112" i="1"/>
  <c r="G93" i="1"/>
  <c r="G94" i="1"/>
  <c r="G95" i="1"/>
  <c r="G96" i="1"/>
  <c r="G97" i="1"/>
  <c r="G92" i="1"/>
  <c r="G73" i="1"/>
  <c r="G74" i="1"/>
  <c r="G75" i="1"/>
  <c r="G76" i="1"/>
  <c r="G77" i="1"/>
  <c r="G72" i="1"/>
  <c r="G63" i="1"/>
  <c r="G64" i="1"/>
  <c r="G65" i="1"/>
  <c r="G66" i="1"/>
  <c r="G67" i="1"/>
  <c r="G62" i="1"/>
  <c r="G53" i="1"/>
  <c r="G54" i="1"/>
  <c r="G55" i="1"/>
  <c r="G56" i="1"/>
  <c r="G57" i="1"/>
  <c r="G52" i="1"/>
  <c r="G44" i="1"/>
  <c r="G45" i="1"/>
  <c r="G46" i="1"/>
  <c r="G47" i="1"/>
  <c r="G43" i="1"/>
  <c r="G34" i="1"/>
  <c r="G35" i="1"/>
  <c r="G36" i="1"/>
  <c r="G37" i="1"/>
  <c r="G38" i="1"/>
  <c r="G33" i="1"/>
  <c r="G24" i="1"/>
  <c r="G25" i="1"/>
  <c r="G26" i="1"/>
  <c r="G27" i="1"/>
  <c r="G28" i="1"/>
  <c r="G23" i="1"/>
  <c r="G15" i="1"/>
  <c r="G16" i="1"/>
  <c r="G17" i="1"/>
  <c r="G18" i="1"/>
  <c r="G13" i="1"/>
  <c r="G14" i="1"/>
  <c r="G8" i="1"/>
  <c r="G7" i="1"/>
  <c r="G6" i="1"/>
  <c r="G5" i="1"/>
  <c r="G4" i="1"/>
  <c r="G3" i="1"/>
  <c r="I191" i="1" l="1"/>
  <c r="I192" i="1"/>
  <c r="I193" i="1"/>
  <c r="I194" i="1"/>
  <c r="I195" i="1"/>
  <c r="I190" i="1"/>
  <c r="I181" i="1"/>
  <c r="I182" i="1"/>
  <c r="I183" i="1"/>
  <c r="I184" i="1"/>
  <c r="I185" i="1"/>
  <c r="I180" i="1"/>
  <c r="I171" i="1"/>
  <c r="I172" i="1"/>
  <c r="I173" i="1"/>
  <c r="I174" i="1"/>
  <c r="I175" i="1"/>
  <c r="I170" i="1"/>
  <c r="I162" i="1"/>
  <c r="I163" i="1"/>
  <c r="I164" i="1"/>
  <c r="I165" i="1"/>
  <c r="I161" i="1"/>
  <c r="I153" i="1"/>
  <c r="I154" i="1"/>
  <c r="I155" i="1"/>
  <c r="I156" i="1"/>
  <c r="I152" i="1"/>
  <c r="I143" i="1"/>
  <c r="I144" i="1"/>
  <c r="I145" i="1"/>
  <c r="I146" i="1"/>
  <c r="I147" i="1"/>
  <c r="I142" i="1"/>
  <c r="I133" i="1"/>
  <c r="I134" i="1"/>
  <c r="I135" i="1"/>
  <c r="I136" i="1"/>
  <c r="I137" i="1"/>
  <c r="I132" i="1"/>
  <c r="I123" i="1"/>
  <c r="I124" i="1"/>
  <c r="I125" i="1"/>
  <c r="I126" i="1"/>
  <c r="I127" i="1"/>
  <c r="I122" i="1"/>
  <c r="I113" i="1"/>
  <c r="I114" i="1"/>
  <c r="I115" i="1"/>
  <c r="I116" i="1"/>
  <c r="I117" i="1"/>
  <c r="I112" i="1"/>
  <c r="I103" i="1"/>
  <c r="I104" i="1"/>
  <c r="I105" i="1"/>
  <c r="I106" i="1"/>
  <c r="I107" i="1"/>
  <c r="I102" i="1"/>
  <c r="I93" i="1"/>
  <c r="I94" i="1"/>
  <c r="I95" i="1"/>
  <c r="I96" i="1"/>
  <c r="I97" i="1"/>
  <c r="I92" i="1"/>
  <c r="I83" i="1"/>
  <c r="I84" i="1"/>
  <c r="I85" i="1"/>
  <c r="I86" i="1"/>
  <c r="I87" i="1"/>
  <c r="I82" i="1"/>
  <c r="I73" i="1"/>
  <c r="I74" i="1"/>
  <c r="I75" i="1"/>
  <c r="I76" i="1"/>
  <c r="I77" i="1"/>
  <c r="I72" i="1"/>
  <c r="I63" i="1"/>
  <c r="I64" i="1"/>
  <c r="I65" i="1"/>
  <c r="I66" i="1"/>
  <c r="I67" i="1"/>
  <c r="I62" i="1"/>
  <c r="I53" i="1"/>
  <c r="I54" i="1"/>
  <c r="I55" i="1"/>
  <c r="I56" i="1"/>
  <c r="I57" i="1"/>
  <c r="I52" i="1"/>
  <c r="I44" i="1"/>
  <c r="I45" i="1"/>
  <c r="I46" i="1"/>
  <c r="I47" i="1"/>
  <c r="I43" i="1"/>
  <c r="I34" i="1"/>
  <c r="I35" i="1"/>
  <c r="I36" i="1"/>
  <c r="I37" i="1"/>
  <c r="I38" i="1"/>
  <c r="I33" i="1"/>
  <c r="B6" i="2"/>
  <c r="B4" i="2"/>
  <c r="B5" i="2"/>
  <c r="B3" i="2"/>
  <c r="B13" i="2" l="1"/>
  <c r="H6" i="2"/>
  <c r="I24" i="1"/>
  <c r="I25" i="1"/>
  <c r="I26" i="1"/>
  <c r="I27" i="1"/>
  <c r="I28" i="1"/>
  <c r="I23" i="1"/>
  <c r="I14" i="1"/>
  <c r="I15" i="1"/>
  <c r="I16" i="1"/>
  <c r="I17" i="1"/>
  <c r="I18" i="1"/>
  <c r="I13" i="1"/>
  <c r="I4" i="1"/>
  <c r="I5" i="1"/>
  <c r="I6" i="1"/>
  <c r="I7" i="1"/>
  <c r="I8" i="1"/>
  <c r="B11" i="2" l="1"/>
  <c r="H4" i="2" s="1"/>
  <c r="G16" i="3"/>
  <c r="C28" i="3" s="1"/>
  <c r="B10" i="2"/>
  <c r="H3" i="2" s="1"/>
  <c r="B12" i="2"/>
  <c r="H5" i="2" s="1"/>
  <c r="G18" i="3" l="1"/>
  <c r="C25" i="3" s="1"/>
  <c r="J18" i="3"/>
  <c r="D25" i="3" s="1"/>
  <c r="K166" i="1" l="1"/>
  <c r="D34" i="3" s="1"/>
  <c r="J3" i="3" l="1"/>
  <c r="D27" i="3" s="1"/>
  <c r="G3" i="3" l="1"/>
  <c r="C27" i="3" s="1"/>
  <c r="Q18" i="3" l="1"/>
  <c r="S18" i="3" s="1"/>
  <c r="G25" i="3" s="1"/>
  <c r="D18" i="3" l="1"/>
  <c r="B25" i="3" s="1"/>
  <c r="Q3" i="3" l="1"/>
  <c r="S3" i="3" s="1"/>
  <c r="G27" i="3" s="1"/>
  <c r="D3" i="3" l="1"/>
  <c r="B27" i="3" s="1"/>
  <c r="G12" i="3" l="1"/>
  <c r="C26" i="3" s="1"/>
  <c r="S12" i="3"/>
  <c r="G2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tc={78CAE2C2-2D84-4EFF-961A-7AFB4462EE51}</author>
  </authors>
  <commentList>
    <comment ref="G3" authorId="0" shapeId="0" xr:uid="{78CAE2C2-2D84-4EFF-961A-7AFB4462EE51}">
      <text>
        <t>[Threaded comment]
Your version of Excel allows you to read this threaded comment; however, any edits to it will get removed if the file is opened in a newer version of Excel. Learn more: https://go.microsoft.com/fwlink/?linkid=870924
Comment:
    vat totale feed consumed vanaf 21/10-10/11 plus die adaptation se intake se starter en dan ook 12.5 kg se hooi vir elke pen plus minus (6bale x250 / 120 = 12.5kg, wat in die geval 187.68 +19.24 + 12.5kg
DM is dan deel ek dit deur die initial weight gain van 16/10-11/11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tc={DDFB3F4F-60FE-493D-9D77-4523B89952E4}</author>
    <author>tc={2A9AD65E-1B63-46AA-8BC7-137B36DCA126}</author>
    <author>tc={10696F82-1CB7-468D-9322-EDBA58899388}</author>
    <author>tc={7181CAC5-5362-4B00-B8A9-AE5CD0CA078C}</author>
  </authors>
  <commentList>
    <comment ref="B24" authorId="0" shapeId="0" xr:uid="{DDFB3F4F-60FE-493D-9D77-4523B89952E4}">
      <text>
        <t>[Threaded comment]
Your version of Excel allows you to read this threaded comment; however, any edits to it will get removed if the file is opened in a newer version of Excel. Learn more: https://go.microsoft.com/fwlink/?linkid=870924
Comment:
    16/10-10/11</t>
      </text>
    </comment>
    <comment ref="C24" authorId="1" shapeId="0" xr:uid="{2A9AD65E-1B63-46AA-8BC7-137B36DCA126}">
      <text>
        <t>[Threaded comment]
Your version of Excel allows you to read this threaded comment; however, any edits to it will get removed if the file is opened in a newer version of Excel. Learn more: https://go.microsoft.com/fwlink/?linkid=870924
Comment:
    11/11-02/12</t>
      </text>
    </comment>
    <comment ref="D24" authorId="2" shapeId="0" xr:uid="{10696F82-1CB7-468D-9322-EDBA58899388}">
      <text>
        <t>[Threaded comment]
Your version of Excel allows you to read this threaded comment; however, any edits to it will get removed if the file is opened in a newer version of Excel. Learn more: https://go.microsoft.com/fwlink/?linkid=870924
Comment:
    3/12-22/12</t>
      </text>
    </comment>
    <comment ref="G24" authorId="3" shapeId="0" xr:uid="{7181CAC5-5362-4B00-B8A9-AE5CD0CA078C}">
      <text>
        <t>[Threaded comment]
Your version of Excel allows you to read this threaded comment; however, any edits to it will get removed if the file is opened in a newer version of Excel. Learn more: https://go.microsoft.com/fwlink/?linkid=870924
Comment:
    16/10-22/12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tc={AD05EAF2-3A5C-45D9-861F-0AED21C460D9}</author>
    <author>tc={8D421A84-FB7D-44BD-BFC3-82602DE3E4CF}</author>
    <author>tc={4C55A599-A55E-412C-B457-3184744B9ADB}</author>
  </authors>
  <commentList>
    <comment ref="B26" authorId="0" shapeId="0" xr:uid="{AD05EAF2-3A5C-45D9-861F-0AED21C460D9}">
      <text>
        <t>[Threaded comment]
Your version of Excel allows you to read this threaded comment; however, any edits to it will get removed if the file is opened in a newer version of Excel. Learn more: https://go.microsoft.com/fwlink/?linkid=870924
Comment:
    16/10-10/11</t>
      </text>
    </comment>
    <comment ref="C26" authorId="1" shapeId="0" xr:uid="{8D421A84-FB7D-44BD-BFC3-82602DE3E4CF}">
      <text>
        <t>[Threaded comment]
Your version of Excel allows you to read this threaded comment; however, any edits to it will get removed if the file is opened in a newer version of Excel. Learn more: https://go.microsoft.com/fwlink/?linkid=870924
Comment:
    11/11-02/12</t>
      </text>
    </comment>
    <comment ref="D26" authorId="2" shapeId="0" xr:uid="{4C55A599-A55E-412C-B457-3184744B9ADB}">
      <text>
        <t>[Threaded comment]
Your version of Excel allows you to read this threaded comment; however, any edits to it will get removed if the file is opened in a newer version of Excel. Learn more: https://go.microsoft.com/fwlink/?linkid=870924
Comment:
    3/12-22/12</t>
      </text>
    </comment>
  </commentList>
</comments>
</file>

<file path=xl/sharedStrings.xml><?xml version="1.0" encoding="utf-8"?>
<sst xmlns="http://schemas.openxmlformats.org/spreadsheetml/2006/main" count="542" uniqueCount="79">
  <si>
    <t>ID</t>
  </si>
  <si>
    <t>Treatment</t>
  </si>
  <si>
    <t>treatment colour</t>
  </si>
  <si>
    <t>Pen number</t>
  </si>
  <si>
    <t>Starting weights</t>
  </si>
  <si>
    <t>Weight 11/11</t>
  </si>
  <si>
    <t>Weight 3/12</t>
  </si>
  <si>
    <t>Rooi</t>
  </si>
  <si>
    <t>FCR</t>
  </si>
  <si>
    <t>Pen 1</t>
  </si>
  <si>
    <t>Pen 2</t>
  </si>
  <si>
    <t>Groen</t>
  </si>
  <si>
    <t>Pen 3</t>
  </si>
  <si>
    <t>Blou</t>
  </si>
  <si>
    <t>Pen 4</t>
  </si>
  <si>
    <t>Pen 5</t>
  </si>
  <si>
    <t>Pen 6</t>
  </si>
  <si>
    <t>Pen 7</t>
  </si>
  <si>
    <t>Pen 8</t>
  </si>
  <si>
    <t>Pen 9</t>
  </si>
  <si>
    <t>Pen 10</t>
  </si>
  <si>
    <t>Geel</t>
  </si>
  <si>
    <t>Pen 12</t>
  </si>
  <si>
    <t>Pen 15</t>
  </si>
  <si>
    <t>Pen 13</t>
  </si>
  <si>
    <t>Pen 14</t>
  </si>
  <si>
    <t>Pen 16</t>
  </si>
  <si>
    <t>Pen 17</t>
  </si>
  <si>
    <t>Pen 18</t>
  </si>
  <si>
    <t>Pen 19</t>
  </si>
  <si>
    <t>Pen 20</t>
  </si>
  <si>
    <t>Pen 21</t>
  </si>
  <si>
    <t>FCR 16/10-10/11</t>
  </si>
  <si>
    <t>FCR 11/11-02/12</t>
  </si>
  <si>
    <t>FCR 16/10-02/12</t>
  </si>
  <si>
    <t>Pen no</t>
  </si>
  <si>
    <t>Intake 16/10-10/11</t>
  </si>
  <si>
    <t>weight gain 16/10-10/11</t>
  </si>
  <si>
    <t>Intake 11/11-02/12</t>
  </si>
  <si>
    <t>Weight gain 11/11-02/12</t>
  </si>
  <si>
    <t>Total</t>
  </si>
  <si>
    <t>FCR TOT</t>
  </si>
  <si>
    <t>FCR Starter</t>
  </si>
  <si>
    <t>FCR Total period</t>
  </si>
  <si>
    <t>Weight 23/12</t>
  </si>
  <si>
    <t>Intake 3/12-22/12</t>
  </si>
  <si>
    <t>weight 3/12-22/12</t>
  </si>
  <si>
    <t>FCR 3/12-22/12</t>
  </si>
  <si>
    <t>CALCULATIONS WORKED BASED ON INDIVIDUAL ANIMALS FCR</t>
  </si>
  <si>
    <t>CALCULATIONS BASED ON PEN WEIGHT, INTAKE AND FCR</t>
  </si>
  <si>
    <t>FCR Grower 2</t>
  </si>
  <si>
    <t>FCR Grower1</t>
  </si>
  <si>
    <t>Weight 24/1</t>
  </si>
  <si>
    <t>Weight 27/2</t>
  </si>
  <si>
    <t>Intake 23/12-23/1</t>
  </si>
  <si>
    <t>weight 23/12-23/1</t>
  </si>
  <si>
    <t>FCR 23/12-23/1</t>
  </si>
  <si>
    <t>Intake 24/1-27/2</t>
  </si>
  <si>
    <t>weight 24/1-27/2</t>
  </si>
  <si>
    <t>FCR 24/1-27/2</t>
  </si>
  <si>
    <t>Intake 16/10-27/2</t>
  </si>
  <si>
    <t>weight 16/10-27/2</t>
  </si>
  <si>
    <t>fcr 16/10-27/2</t>
  </si>
  <si>
    <t>FCR Grower2</t>
  </si>
  <si>
    <t>FCR Grower 3</t>
  </si>
  <si>
    <t>FCR Finisher</t>
  </si>
  <si>
    <t>FCR Total Period</t>
  </si>
  <si>
    <t xml:space="preserve">Starter </t>
  </si>
  <si>
    <t>16/10-10/11</t>
  </si>
  <si>
    <t>Grower</t>
  </si>
  <si>
    <t>11/11-23/1</t>
  </si>
  <si>
    <t>Finisher</t>
  </si>
  <si>
    <t>24/1-27/2</t>
  </si>
  <si>
    <t>Starter</t>
  </si>
  <si>
    <t xml:space="preserve">Intake </t>
  </si>
  <si>
    <t xml:space="preserve">weight gain </t>
  </si>
  <si>
    <t xml:space="preserve">FCR </t>
  </si>
  <si>
    <t xml:space="preserve">Weight gain </t>
  </si>
  <si>
    <t>Weight 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</si>
</sst>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0000"/>
      </right>
      <top style="thin">
        <color auto="1"/>
      </top>
      <bottom style="thin">
        <color auto="1"/>
      </bottom>
      <diagonal/>
    </border>
    <border>
      <left/>
      <right style="thin">
        <color rgb="FFFF0000"/>
      </right>
      <top/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auto="1"/>
      </bottom>
      <diagonal/>
    </border>
    <border>
      <left/>
      <right/>
      <top style="thin">
        <color rgb="FFFF0000"/>
      </top>
      <bottom style="thin">
        <color auto="1"/>
      </bottom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 style="thin">
        <color auto="1"/>
      </right>
      <top style="thin">
        <color auto="1"/>
      </top>
      <bottom style="thin">
        <color rgb="FFFF0000"/>
      </bottom>
      <diagonal/>
    </border>
  </borders>
  <cellStyleXfs count="5">
    <xf numFmtId="0" fontId="0" fillId="0" borderId="0"/>
    <xf numFmtId="0" fontId="7" fillId="6" borderId="0"/>
    <xf numFmtId="0" fontId="9" fillId="6" borderId="0"/>
    <xf numFmtId="0" fontId="13" fillId="6" borderId="0"/>
    <xf numFmtId="0" fontId="7" fillId="6" borderId="0"/>
  </cellStyleXfs>
  <cellXfs count="10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right"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2" fontId="4" fillId="5" borderId="5" xfId="0" applyNumberFormat="1" applyFont="1" applyFill="1" applyBorder="1" applyAlignment="1" applyProtection="1">
      <alignment horizontal="right" vertical="center" wrapText="1"/>
    </xf>
    <xf numFmtId="0" fontId="1" fillId="2" borderId="6" xfId="0" applyFont="1" applyFill="1" applyBorder="1" applyAlignment="1" applyProtection="1">
      <alignment horizontal="center" vertical="center"/>
    </xf>
    <xf numFmtId="2" fontId="0" fillId="0" borderId="0" xfId="0" applyNumberFormat="1"/>
    <xf numFmtId="0" fontId="6" fillId="9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right" wrapText="1"/>
    </xf>
    <xf numFmtId="0" fontId="6" fillId="6" borderId="8" xfId="1" applyFont="1" applyFill="1" applyBorder="1" applyAlignment="1">
      <alignment wrapText="1"/>
    </xf>
    <xf numFmtId="0" fontId="6" fillId="9" borderId="9" xfId="1" applyFont="1" applyFill="1" applyBorder="1" applyAlignment="1">
      <alignment horizontal="center"/>
    </xf>
    <xf numFmtId="2" fontId="6" fillId="6" borderId="8" xfId="1" applyNumberFormat="1" applyFont="1" applyFill="1" applyBorder="1" applyAlignment="1">
      <alignment horizontal="right" wrapText="1"/>
    </xf>
    <xf numFmtId="0" fontId="8" fillId="9" borderId="7" xfId="2" applyFont="1" applyFill="1" applyBorder="1" applyAlignment="1">
      <alignment horizontal="center"/>
    </xf>
    <xf numFmtId="0" fontId="8" fillId="6" borderId="8" xfId="2" applyFont="1" applyFill="1" applyBorder="1" applyAlignment="1">
      <alignment horizontal="right" wrapText="1"/>
    </xf>
    <xf numFmtId="0" fontId="8" fillId="6" borderId="8" xfId="2" applyFont="1" applyFill="1" applyBorder="1" applyAlignment="1">
      <alignment wrapText="1"/>
    </xf>
    <xf numFmtId="0" fontId="8" fillId="9" borderId="9" xfId="2" applyFont="1" applyFill="1" applyBorder="1" applyAlignment="1">
      <alignment horizontal="center"/>
    </xf>
    <xf numFmtId="2" fontId="8" fillId="6" borderId="8" xfId="2" applyNumberFormat="1" applyFont="1" applyFill="1" applyBorder="1" applyAlignment="1">
      <alignment horizontal="right" wrapText="1"/>
    </xf>
    <xf numFmtId="2" fontId="9" fillId="6" borderId="0" xfId="2" applyNumberFormat="1"/>
    <xf numFmtId="164" fontId="0" fillId="0" borderId="0" xfId="0" applyNumberFormat="1"/>
    <xf numFmtId="0" fontId="0" fillId="7" borderId="0" xfId="0" applyFill="1"/>
    <xf numFmtId="0" fontId="0" fillId="10" borderId="0" xfId="0" applyFill="1"/>
    <xf numFmtId="0" fontId="0" fillId="8" borderId="0" xfId="0" applyFill="1"/>
    <xf numFmtId="0" fontId="0" fillId="11" borderId="0" xfId="0" applyFill="1"/>
    <xf numFmtId="0" fontId="0" fillId="0" borderId="0" xfId="0" applyAlignment="1">
      <alignment horizontal="center"/>
    </xf>
    <xf numFmtId="0" fontId="0" fillId="13" borderId="0" xfId="0" applyFill="1"/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1" fillId="3" borderId="0" xfId="0" applyFont="1" applyFill="1" applyBorder="1" applyAlignment="1" applyProtection="1">
      <alignment horizontal="right" vertical="center" wrapText="1"/>
    </xf>
    <xf numFmtId="0" fontId="1" fillId="4" borderId="0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right" vertical="center" wrapText="1"/>
    </xf>
    <xf numFmtId="1" fontId="1" fillId="3" borderId="0" xfId="0" applyNumberFormat="1" applyFont="1" applyFill="1" applyBorder="1" applyAlignment="1" applyProtection="1">
      <alignment horizontal="right" vertical="center" wrapText="1"/>
    </xf>
    <xf numFmtId="2" fontId="1" fillId="5" borderId="5" xfId="0" applyNumberFormat="1" applyFont="1" applyFill="1" applyBorder="1" applyAlignment="1" applyProtection="1">
      <alignment horizontal="right" vertical="center" wrapText="1"/>
    </xf>
    <xf numFmtId="2" fontId="10" fillId="0" borderId="0" xfId="0" applyNumberFormat="1" applyFont="1"/>
    <xf numFmtId="2" fontId="11" fillId="6" borderId="8" xfId="1" applyNumberFormat="1" applyFont="1" applyFill="1" applyBorder="1" applyAlignment="1">
      <alignment horizontal="right" wrapText="1"/>
    </xf>
    <xf numFmtId="2" fontId="11" fillId="6" borderId="8" xfId="2" applyNumberFormat="1" applyFont="1" applyFill="1" applyBorder="1" applyAlignment="1">
      <alignment horizontal="right" wrapText="1"/>
    </xf>
    <xf numFmtId="2" fontId="12" fillId="6" borderId="0" xfId="2" applyNumberFormat="1" applyFont="1"/>
    <xf numFmtId="0" fontId="0" fillId="0" borderId="1" xfId="0" applyBorder="1"/>
    <xf numFmtId="0" fontId="10" fillId="0" borderId="1" xfId="0" applyFont="1" applyBorder="1"/>
    <xf numFmtId="0" fontId="0" fillId="7" borderId="1" xfId="0" applyFill="1" applyBorder="1"/>
    <xf numFmtId="2" fontId="0" fillId="0" borderId="1" xfId="0" applyNumberFormat="1" applyBorder="1"/>
    <xf numFmtId="0" fontId="0" fillId="10" borderId="1" xfId="0" applyFill="1" applyBorder="1"/>
    <xf numFmtId="0" fontId="0" fillId="8" borderId="1" xfId="0" applyFill="1" applyBorder="1"/>
    <xf numFmtId="0" fontId="0" fillId="11" borderId="1" xfId="0" applyFill="1" applyBorder="1"/>
    <xf numFmtId="0" fontId="6" fillId="9" borderId="0" xfId="1" applyFont="1" applyFill="1" applyBorder="1" applyAlignment="1">
      <alignment horizontal="center"/>
    </xf>
    <xf numFmtId="0" fontId="0" fillId="0" borderId="0" xfId="0" applyNumberFormat="1"/>
    <xf numFmtId="0" fontId="14" fillId="9" borderId="7" xfId="3" applyFont="1" applyFill="1" applyBorder="1" applyAlignment="1">
      <alignment horizontal="center"/>
    </xf>
    <xf numFmtId="0" fontId="14" fillId="6" borderId="8" xfId="3" applyFont="1" applyFill="1" applyBorder="1" applyAlignment="1">
      <alignment horizontal="right" wrapText="1"/>
    </xf>
    <xf numFmtId="0" fontId="6" fillId="9" borderId="0" xfId="2" applyFont="1" applyFill="1" applyBorder="1" applyAlignment="1">
      <alignment horizontal="center"/>
    </xf>
    <xf numFmtId="1" fontId="10" fillId="0" borderId="0" xfId="0" applyNumberFormat="1" applyFont="1"/>
    <xf numFmtId="1" fontId="11" fillId="6" borderId="8" xfId="3" applyNumberFormat="1" applyFont="1" applyFill="1" applyBorder="1" applyAlignment="1">
      <alignment horizontal="right" wrapText="1"/>
    </xf>
    <xf numFmtId="0" fontId="10" fillId="0" borderId="0" xfId="0" applyFont="1"/>
    <xf numFmtId="0" fontId="11" fillId="6" borderId="8" xfId="3" applyFont="1" applyFill="1" applyBorder="1" applyAlignment="1">
      <alignment horizontal="right" wrapText="1"/>
    </xf>
    <xf numFmtId="0" fontId="0" fillId="13" borderId="10" xfId="0" applyFill="1" applyBorder="1"/>
    <xf numFmtId="2" fontId="0" fillId="14" borderId="10" xfId="0" applyNumberFormat="1" applyFill="1" applyBorder="1"/>
    <xf numFmtId="0" fontId="0" fillId="14" borderId="10" xfId="0" applyFill="1" applyBorder="1"/>
    <xf numFmtId="2" fontId="0" fillId="15" borderId="10" xfId="0" applyNumberFormat="1" applyFill="1" applyBorder="1"/>
    <xf numFmtId="1" fontId="0" fillId="15" borderId="10" xfId="0" applyNumberFormat="1" applyFill="1" applyBorder="1"/>
    <xf numFmtId="1" fontId="0" fillId="14" borderId="10" xfId="0" applyNumberFormat="1" applyFill="1" applyBorder="1"/>
    <xf numFmtId="0" fontId="6" fillId="9" borderId="7" xfId="4" applyFont="1" applyFill="1" applyBorder="1" applyAlignment="1">
      <alignment horizontal="center"/>
    </xf>
    <xf numFmtId="0" fontId="6" fillId="6" borderId="8" xfId="4" applyFont="1" applyFill="1" applyBorder="1" applyAlignment="1">
      <alignment horizontal="right" wrapText="1"/>
    </xf>
    <xf numFmtId="1" fontId="11" fillId="6" borderId="8" xfId="4" applyNumberFormat="1" applyFont="1" applyFill="1" applyBorder="1" applyAlignment="1">
      <alignment horizontal="right" wrapText="1"/>
    </xf>
    <xf numFmtId="0" fontId="11" fillId="6" borderId="8" xfId="4" applyFont="1" applyFill="1" applyBorder="1" applyAlignment="1">
      <alignment horizontal="right" wrapText="1"/>
    </xf>
    <xf numFmtId="1" fontId="12" fillId="6" borderId="0" xfId="4" applyNumberFormat="1" applyFont="1"/>
    <xf numFmtId="0" fontId="0" fillId="0" borderId="0" xfId="0" applyFill="1"/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2" fontId="0" fillId="14" borderId="1" xfId="0" applyNumberFormat="1" applyFill="1" applyBorder="1"/>
    <xf numFmtId="2" fontId="0" fillId="0" borderId="0" xfId="0" applyNumberFormat="1" applyBorder="1"/>
    <xf numFmtId="0" fontId="10" fillId="16" borderId="12" xfId="0" applyFont="1" applyFill="1" applyBorder="1"/>
    <xf numFmtId="2" fontId="0" fillId="0" borderId="13" xfId="0" applyNumberFormat="1" applyBorder="1"/>
    <xf numFmtId="2" fontId="0" fillId="0" borderId="15" xfId="0" applyNumberFormat="1" applyBorder="1"/>
    <xf numFmtId="2" fontId="0" fillId="0" borderId="14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0" fillId="16" borderId="10" xfId="0" applyFont="1" applyFill="1" applyBorder="1"/>
    <xf numFmtId="0" fontId="0" fillId="7" borderId="20" xfId="0" applyFill="1" applyBorder="1"/>
    <xf numFmtId="0" fontId="0" fillId="10" borderId="20" xfId="0" applyFill="1" applyBorder="1"/>
    <xf numFmtId="0" fontId="0" fillId="8" borderId="20" xfId="0" applyFill="1" applyBorder="1"/>
    <xf numFmtId="0" fontId="0" fillId="11" borderId="21" xfId="0" applyFill="1" applyBorder="1"/>
    <xf numFmtId="16" fontId="0" fillId="0" borderId="0" xfId="0" applyNumberFormat="1"/>
    <xf numFmtId="0" fontId="0" fillId="13" borderId="10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5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5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5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17" borderId="11" xfId="0" applyFill="1" applyBorder="1" applyAlignment="1">
      <alignment horizontal="center"/>
    </xf>
    <xf numFmtId="0" fontId="0" fillId="18" borderId="11" xfId="0" applyFill="1" applyBorder="1" applyAlignment="1">
      <alignment horizontal="center"/>
    </xf>
    <xf numFmtId="0" fontId="0" fillId="19" borderId="0" xfId="0" applyFill="1" applyAlignment="1">
      <alignment horizontal="center"/>
    </xf>
  </cellXfs>
  <cellStyles count="5">
    <cellStyle name="Normal" xfId="0" builtinId="0"/>
    <cellStyle name="Normal_Data" xfId="3" xr:uid="{D3370C1A-D22B-41B9-A488-A9511890F85A}"/>
    <cellStyle name="Normal_Data_1" xfId="4" xr:uid="{13CF7655-7426-4814-8AA4-269670D1EEED}"/>
    <cellStyle name="Normal_Pen 1" xfId="1" xr:uid="{3804A8D8-7958-447B-BFCA-F4CABFE658A0}"/>
    <cellStyle name="Normal_Pen 1_1" xfId="2" xr:uid="{71D1F648-5C37-408B-B305-C1759A4C252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FCR</a:t>
            </a:r>
            <a:r>
              <a:rPr lang="en-ZA" baseline="0"/>
              <a:t> 16/10-10/11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584-4904-BA6B-FB5A768E5BF6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584-4904-BA6B-FB5A768E5BF6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584-4904-BA6B-FB5A768E5BF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584-4904-BA6B-FB5A768E5BF6}"/>
              </c:ext>
            </c:extLst>
          </c:dPt>
          <c:val>
            <c:numRef>
              <c:f>'FCR individual'!$B$3:$B$6</c:f>
              <c:numCache>
                <c:formatCode>0.00</c:formatCode>
                <c:ptCount val="4"/>
                <c:pt idx="0">
                  <c:v>3.6205808181885764</c:v>
                </c:pt>
                <c:pt idx="1">
                  <c:v>3.7848992962802583</c:v>
                </c:pt>
                <c:pt idx="2">
                  <c:v>3.7755847769156317</c:v>
                </c:pt>
                <c:pt idx="3">
                  <c:v>3.3569176329549379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4-4904-BA6B-FB5A768E5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1287992"/>
        <c:axId val="711288320"/>
      </c:barChart>
      <c:catAx>
        <c:axId val="711287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88320"/>
        <c:crosses val="autoZero"/>
        <c:auto val="1"/>
        <c:lblAlgn val="ctr"/>
        <c:lblOffset val="100"/>
        <c:noMultiLvlLbl val="0"/>
      </c:catAx>
      <c:valAx>
        <c:axId val="71128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FCR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87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FCR</a:t>
            </a:r>
            <a:r>
              <a:rPr lang="en-ZA" baseline="0"/>
              <a:t> 11/11-02/12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5D-4FA2-8472-53AE84A0E37E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5D-4FA2-8472-53AE84A0E37E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65D-4FA2-8472-53AE84A0E37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5D-4FA2-8472-53AE84A0E37E}"/>
              </c:ext>
            </c:extLst>
          </c:dPt>
          <c:val>
            <c:numRef>
              <c:f>'FCR individual'!$B$10:$B$13</c:f>
              <c:numCache>
                <c:formatCode>0.00</c:formatCode>
                <c:ptCount val="4"/>
                <c:pt idx="0">
                  <c:v>6.1485177373454052</c:v>
                </c:pt>
                <c:pt idx="1">
                  <c:v>14.962785732271749</c:v>
                </c:pt>
                <c:pt idx="2">
                  <c:v>11.6398725573727</c:v>
                </c:pt>
                <c:pt idx="3">
                  <c:v>6.9558640164010228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5D-4FA2-8472-53AE84A0E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1297504"/>
        <c:axId val="711298488"/>
      </c:barChart>
      <c:catAx>
        <c:axId val="711297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98488"/>
        <c:crosses val="autoZero"/>
        <c:auto val="1"/>
        <c:lblAlgn val="ctr"/>
        <c:lblOffset val="100"/>
        <c:noMultiLvlLbl val="0"/>
      </c:catAx>
      <c:valAx>
        <c:axId val="711298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FCR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9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FCR</a:t>
            </a:r>
            <a:r>
              <a:rPr lang="en-ZA" baseline="0"/>
              <a:t> 16/10-02/12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5D-4942-AA49-1F37E5E37C98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85D-4942-AA49-1F37E5E37C98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85D-4942-AA49-1F37E5E37C9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85D-4942-AA49-1F37E5E37C98}"/>
              </c:ext>
            </c:extLst>
          </c:dPt>
          <c:val>
            <c:numRef>
              <c:f>'FCR individual'!$H$3:$H$6</c:f>
              <c:numCache>
                <c:formatCode>0.00</c:formatCode>
                <c:ptCount val="4"/>
                <c:pt idx="0">
                  <c:v>4.8845492777669905</c:v>
                </c:pt>
                <c:pt idx="1">
                  <c:v>9.3738425142760029</c:v>
                </c:pt>
                <c:pt idx="2">
                  <c:v>7.7077286671441652</c:v>
                </c:pt>
                <c:pt idx="3">
                  <c:v>5.1563908246779802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D-4942-AA49-1F37E5E37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717288"/>
        <c:axId val="177714992"/>
      </c:barChart>
      <c:catAx>
        <c:axId val="177717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14992"/>
        <c:crosses val="autoZero"/>
        <c:auto val="1"/>
        <c:lblAlgn val="ctr"/>
        <c:lblOffset val="100"/>
        <c:noMultiLvlLbl val="0"/>
      </c:catAx>
      <c:valAx>
        <c:axId val="177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FCR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17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0</xdr:row>
      <xdr:rowOff>157162</xdr:rowOff>
    </xdr:from>
    <xdr:to>
      <xdr:col>17</xdr:col>
      <xdr:colOff>257175</xdr:colOff>
      <xdr:row>15</xdr:row>
      <xdr:rowOff>42862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8A1CFE-575D-4D26-8FDF-5C3355A7A8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571500</xdr:colOff>
      <xdr:row>15</xdr:row>
      <xdr:rowOff>80962</xdr:rowOff>
    </xdr:from>
    <xdr:to>
      <xdr:col>17</xdr:col>
      <xdr:colOff>266700</xdr:colOff>
      <xdr:row>29</xdr:row>
      <xdr:rowOff>157162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ADB9C4-42F3-49E0-AA7D-74DB8DACDE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600075</xdr:colOff>
      <xdr:row>30</xdr:row>
      <xdr:rowOff>42862</xdr:rowOff>
    </xdr:from>
    <xdr:to>
      <xdr:col>17</xdr:col>
      <xdr:colOff>295275</xdr:colOff>
      <xdr:row>44</xdr:row>
      <xdr:rowOff>119062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BE33F7D-8FAC-4821-A61E-4B8F0F300F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Tuks/Post%20graduate/My%20trail/Data%20capturing/Pen%20feed%20intakes-Loui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Tuks/Post%20graduate/My%20trail/Data%20analysis/ADG/ADG%20-%20Ger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Tuks/Post%20graduate/My%20trail/Data%20analysis/ADG/ADG%20-%20Gert(total%20perio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ptatio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</sheetNames>
    <sheetDataSet>
      <sheetData sheetId="0"/>
      <sheetData sheetId="1">
        <row r="6">
          <cell r="M6">
            <v>44.947980000000001</v>
          </cell>
        </row>
        <row r="8">
          <cell r="M8">
            <v>44.164724999999997</v>
          </cell>
        </row>
        <row r="10">
          <cell r="M10">
            <v>47.305499999999995</v>
          </cell>
        </row>
        <row r="12">
          <cell r="M12">
            <v>48.5036475</v>
          </cell>
        </row>
        <row r="14">
          <cell r="M14">
            <v>41.954550000000005</v>
          </cell>
        </row>
        <row r="16">
          <cell r="M16">
            <v>47.332642499999999</v>
          </cell>
        </row>
        <row r="18">
          <cell r="M18">
            <v>47.037952499999996</v>
          </cell>
        </row>
        <row r="20">
          <cell r="M20">
            <v>49.360575000000004</v>
          </cell>
        </row>
        <row r="22">
          <cell r="M22">
            <v>49.166699999999999</v>
          </cell>
        </row>
        <row r="24">
          <cell r="M24">
            <v>52.152374999999999</v>
          </cell>
        </row>
        <row r="26">
          <cell r="M26">
            <v>57.007004999999999</v>
          </cell>
        </row>
        <row r="28">
          <cell r="M28">
            <v>59.286974999999998</v>
          </cell>
        </row>
        <row r="30">
          <cell r="M30">
            <v>58.51147499999999</v>
          </cell>
        </row>
        <row r="32">
          <cell r="M32">
            <v>54.711525000000009</v>
          </cell>
        </row>
        <row r="34">
          <cell r="M34">
            <v>57.332714999999993</v>
          </cell>
        </row>
        <row r="36">
          <cell r="M36">
            <v>57.371490000000001</v>
          </cell>
        </row>
        <row r="38">
          <cell r="M38">
            <v>58.243927499999998</v>
          </cell>
        </row>
        <row r="40">
          <cell r="M40">
            <v>50.702189999999995</v>
          </cell>
        </row>
        <row r="42">
          <cell r="M42">
            <v>56.076405000000001</v>
          </cell>
        </row>
        <row r="44">
          <cell r="M44">
            <v>56.925577499999996</v>
          </cell>
        </row>
        <row r="46">
          <cell r="M46">
            <v>54.858870000000003</v>
          </cell>
        </row>
        <row r="48">
          <cell r="M48">
            <v>51.640545000000003</v>
          </cell>
        </row>
        <row r="50">
          <cell r="M50">
            <v>53.835209999999996</v>
          </cell>
        </row>
        <row r="52">
          <cell r="M52">
            <v>49.105642500000009</v>
          </cell>
        </row>
        <row r="54">
          <cell r="M54">
            <v>51.094800000000006</v>
          </cell>
        </row>
        <row r="56">
          <cell r="M56">
            <v>53.018550000000012</v>
          </cell>
        </row>
        <row r="58">
          <cell r="M58">
            <v>54.288225000000004</v>
          </cell>
        </row>
        <row r="60">
          <cell r="M60">
            <v>55.500187499999996</v>
          </cell>
        </row>
        <row r="62">
          <cell r="M62">
            <v>56.67367500000001</v>
          </cell>
        </row>
        <row r="64">
          <cell r="M64">
            <v>58.855207500000006</v>
          </cell>
        </row>
        <row r="66">
          <cell r="M66">
            <v>59.620860000000008</v>
          </cell>
        </row>
        <row r="68">
          <cell r="M68">
            <v>59.736285000000017</v>
          </cell>
        </row>
        <row r="70">
          <cell r="M70">
            <v>59.120685000000016</v>
          </cell>
        </row>
        <row r="72">
          <cell r="M72">
            <v>59.674725000000002</v>
          </cell>
        </row>
        <row r="74">
          <cell r="M74">
            <v>61.636949999999999</v>
          </cell>
        </row>
        <row r="76">
          <cell r="M76">
            <v>61.713899999999995</v>
          </cell>
        </row>
        <row r="78">
          <cell r="M78">
            <v>59.366925000000002</v>
          </cell>
        </row>
        <row r="80">
          <cell r="M80">
            <v>60.182595000000013</v>
          </cell>
        </row>
        <row r="82">
          <cell r="M82">
            <v>60.628905000000003</v>
          </cell>
        </row>
        <row r="84">
          <cell r="M84">
            <v>61.252200000000002</v>
          </cell>
        </row>
        <row r="86">
          <cell r="M86">
            <v>62.637299999999996</v>
          </cell>
        </row>
        <row r="88">
          <cell r="M88">
            <v>62.86815</v>
          </cell>
        </row>
        <row r="90">
          <cell r="M90">
            <v>61.483049999999999</v>
          </cell>
        </row>
        <row r="92">
          <cell r="M92">
            <v>60.982875000000007</v>
          </cell>
        </row>
        <row r="94">
          <cell r="M94">
            <v>61.021350000000012</v>
          </cell>
        </row>
        <row r="96">
          <cell r="M96">
            <v>56.211975000000002</v>
          </cell>
        </row>
        <row r="98">
          <cell r="M98">
            <v>55.788750000000007</v>
          </cell>
        </row>
        <row r="100">
          <cell r="M100">
            <v>53.403300000000009</v>
          </cell>
        </row>
        <row r="102">
          <cell r="M102">
            <v>52.895430000000005</v>
          </cell>
        </row>
        <row r="104">
          <cell r="M104">
            <v>54.211274999999993</v>
          </cell>
        </row>
        <row r="106">
          <cell r="M106">
            <v>55.48095</v>
          </cell>
        </row>
        <row r="108">
          <cell r="M108">
            <v>58.03569000000001</v>
          </cell>
        </row>
        <row r="110">
          <cell r="M110">
            <v>54.903825000000012</v>
          </cell>
        </row>
        <row r="112">
          <cell r="M112">
            <v>57.212325</v>
          </cell>
        </row>
        <row r="114">
          <cell r="M114">
            <v>55.865700000000004</v>
          </cell>
        </row>
        <row r="116">
          <cell r="M116">
            <v>48.978674999999996</v>
          </cell>
        </row>
        <row r="118">
          <cell r="M118">
            <v>55.904175000000002</v>
          </cell>
        </row>
        <row r="120">
          <cell r="M120">
            <v>57.520125000000007</v>
          </cell>
        </row>
        <row r="122">
          <cell r="M122">
            <v>58.058775000000004</v>
          </cell>
        </row>
        <row r="124">
          <cell r="M124">
            <v>55.788750000000007</v>
          </cell>
        </row>
        <row r="126">
          <cell r="M126">
            <v>56.327399999999997</v>
          </cell>
        </row>
        <row r="128">
          <cell r="M128">
            <v>57.635550000000009</v>
          </cell>
        </row>
        <row r="130">
          <cell r="M130">
            <v>53.557200000000002</v>
          </cell>
        </row>
        <row r="132">
          <cell r="M132">
            <v>52.172100000000015</v>
          </cell>
        </row>
        <row r="134">
          <cell r="M134">
            <v>51.47955000000001</v>
          </cell>
        </row>
        <row r="136">
          <cell r="M136">
            <v>55.327050000000007</v>
          </cell>
        </row>
        <row r="138">
          <cell r="M138">
            <v>50.787000000000006</v>
          </cell>
        </row>
        <row r="140">
          <cell r="M140">
            <v>49.055625000000006</v>
          </cell>
        </row>
        <row r="142">
          <cell r="M142">
            <v>52.518375000000013</v>
          </cell>
        </row>
        <row r="144">
          <cell r="M144">
            <v>48.209175000000002</v>
          </cell>
        </row>
        <row r="146">
          <cell r="M146">
            <v>52.133625000000002</v>
          </cell>
        </row>
        <row r="148">
          <cell r="M148">
            <v>52.903125000000003</v>
          </cell>
        </row>
        <row r="150">
          <cell r="M150">
            <v>54.192037500000005</v>
          </cell>
        </row>
        <row r="152">
          <cell r="M152">
            <v>56.6236575</v>
          </cell>
        </row>
        <row r="154">
          <cell r="M154">
            <v>58.901377500000009</v>
          </cell>
        </row>
        <row r="156">
          <cell r="M156">
            <v>56.435130000000008</v>
          </cell>
        </row>
        <row r="158">
          <cell r="M158">
            <v>55.942649999999993</v>
          </cell>
        </row>
        <row r="160">
          <cell r="M160">
            <v>56.789100000000012</v>
          </cell>
        </row>
        <row r="162">
          <cell r="M162">
            <v>57.250800000000012</v>
          </cell>
        </row>
        <row r="164">
          <cell r="M164">
            <v>57.250800000000012</v>
          </cell>
        </row>
        <row r="166">
          <cell r="M166">
            <v>57.866400000000006</v>
          </cell>
        </row>
        <row r="168">
          <cell r="M168">
            <v>58.866750000000003</v>
          </cell>
        </row>
        <row r="170">
          <cell r="M170">
            <v>60.251850000000005</v>
          </cell>
        </row>
        <row r="172">
          <cell r="M172">
            <v>62.791200000000003</v>
          </cell>
        </row>
        <row r="174">
          <cell r="M174">
            <v>62.675774999999994</v>
          </cell>
        </row>
        <row r="176">
          <cell r="M176">
            <v>56.019600000000004</v>
          </cell>
        </row>
        <row r="178">
          <cell r="M178">
            <v>60.521174999999999</v>
          </cell>
        </row>
        <row r="180">
          <cell r="M180">
            <v>60.13642500000001</v>
          </cell>
        </row>
        <row r="182">
          <cell r="M182">
            <v>56.319705000000006</v>
          </cell>
        </row>
        <row r="184">
          <cell r="M184">
            <v>57.404699999999998</v>
          </cell>
        </row>
        <row r="186">
          <cell r="M186">
            <v>56.866050000000001</v>
          </cell>
        </row>
        <row r="188">
          <cell r="M188">
            <v>57.481650000000009</v>
          </cell>
        </row>
        <row r="190">
          <cell r="M190">
            <v>58.9437</v>
          </cell>
        </row>
        <row r="192">
          <cell r="M192">
            <v>61.175250000000005</v>
          </cell>
        </row>
        <row r="194">
          <cell r="M194">
            <v>60.290325000000003</v>
          </cell>
        </row>
        <row r="196">
          <cell r="M196">
            <v>58.174199999999999</v>
          </cell>
        </row>
        <row r="198">
          <cell r="M198">
            <v>59.674725000000002</v>
          </cell>
        </row>
        <row r="200">
          <cell r="M200">
            <v>59.010300000000008</v>
          </cell>
        </row>
        <row r="202">
          <cell r="M202">
            <v>59.4651</v>
          </cell>
        </row>
        <row r="204">
          <cell r="M204">
            <v>57.077399999999997</v>
          </cell>
        </row>
        <row r="206">
          <cell r="M206">
            <v>57.40334</v>
          </cell>
        </row>
        <row r="208">
          <cell r="M208">
            <v>57.797499999999999</v>
          </cell>
        </row>
        <row r="210">
          <cell r="M210">
            <v>58.972400000000007</v>
          </cell>
        </row>
        <row r="212">
          <cell r="M212">
            <v>61.473799999999997</v>
          </cell>
        </row>
        <row r="214">
          <cell r="M214">
            <v>62.800299999999993</v>
          </cell>
        </row>
        <row r="216">
          <cell r="M216">
            <v>62.800300000000007</v>
          </cell>
        </row>
        <row r="218">
          <cell r="M218">
            <v>61.208500000000001</v>
          </cell>
        </row>
        <row r="220">
          <cell r="M220">
            <v>61.284299999999995</v>
          </cell>
        </row>
        <row r="222">
          <cell r="M222">
            <v>60.677900000000001</v>
          </cell>
        </row>
        <row r="224">
          <cell r="M224">
            <v>61.322199999999995</v>
          </cell>
        </row>
        <row r="226">
          <cell r="M226">
            <v>63.111079999999994</v>
          </cell>
        </row>
        <row r="228">
          <cell r="M228">
            <v>61.398000000000003</v>
          </cell>
        </row>
        <row r="230">
          <cell r="M230">
            <v>59.351400000000012</v>
          </cell>
        </row>
        <row r="232">
          <cell r="M232">
            <v>60.412600000000005</v>
          </cell>
        </row>
        <row r="234">
          <cell r="M234">
            <v>59.881999999999998</v>
          </cell>
        </row>
        <row r="236">
          <cell r="M236">
            <v>60.64</v>
          </cell>
        </row>
        <row r="238">
          <cell r="M238">
            <v>199.02806000000001</v>
          </cell>
        </row>
        <row r="240">
          <cell r="M240">
            <v>59.995699999999992</v>
          </cell>
        </row>
        <row r="242">
          <cell r="M242">
            <v>59.957799999999999</v>
          </cell>
        </row>
        <row r="244">
          <cell r="M244">
            <v>60.412600000000005</v>
          </cell>
        </row>
        <row r="246">
          <cell r="M246">
            <v>61.867959999999997</v>
          </cell>
        </row>
        <row r="248">
          <cell r="M248">
            <v>64.013100000000009</v>
          </cell>
        </row>
        <row r="250">
          <cell r="M250">
            <v>62.800300000000007</v>
          </cell>
        </row>
        <row r="252">
          <cell r="M252">
            <v>59.503</v>
          </cell>
        </row>
        <row r="254">
          <cell r="M254">
            <v>56.016199999999991</v>
          </cell>
        </row>
        <row r="256">
          <cell r="M256">
            <v>55.917660000000005</v>
          </cell>
        </row>
        <row r="258">
          <cell r="M258">
            <v>58.176499999999997</v>
          </cell>
        </row>
        <row r="260">
          <cell r="M260">
            <v>59.503</v>
          </cell>
        </row>
        <row r="262">
          <cell r="M262">
            <v>61.928599999999989</v>
          </cell>
        </row>
        <row r="264">
          <cell r="M264">
            <v>65.453300000000013</v>
          </cell>
        </row>
      </sheetData>
      <sheetData sheetId="2">
        <row r="6">
          <cell r="M6">
            <v>44.255582000000004</v>
          </cell>
        </row>
        <row r="8">
          <cell r="M8">
            <v>43.665916000000003</v>
          </cell>
        </row>
        <row r="10">
          <cell r="M10">
            <v>41.873944000000002</v>
          </cell>
        </row>
        <row r="12">
          <cell r="M12">
            <v>42.946064</v>
          </cell>
        </row>
        <row r="14">
          <cell r="M14">
            <v>40.916694</v>
          </cell>
        </row>
        <row r="16">
          <cell r="M16">
            <v>40.16621</v>
          </cell>
        </row>
        <row r="18">
          <cell r="M18">
            <v>31.459064000000001</v>
          </cell>
        </row>
        <row r="20">
          <cell r="M20">
            <v>47.119674000000003</v>
          </cell>
        </row>
        <row r="22">
          <cell r="M22">
            <v>44.110080000000004</v>
          </cell>
        </row>
        <row r="24">
          <cell r="M24">
            <v>44.967776000000001</v>
          </cell>
        </row>
        <row r="26">
          <cell r="M26">
            <v>44.787812999999993</v>
          </cell>
        </row>
        <row r="28">
          <cell r="M28">
            <v>43.233238999999998</v>
          </cell>
        </row>
        <row r="30">
          <cell r="M30">
            <v>43.880340000000004</v>
          </cell>
        </row>
        <row r="32">
          <cell r="M32">
            <v>44.642310999999999</v>
          </cell>
        </row>
        <row r="34">
          <cell r="M34">
            <v>45.875249000000004</v>
          </cell>
        </row>
        <row r="36">
          <cell r="M36">
            <v>47.000975000000004</v>
          </cell>
        </row>
        <row r="38">
          <cell r="M38">
            <v>46.112647000000003</v>
          </cell>
        </row>
        <row r="40">
          <cell r="M40">
            <v>47.556180000000005</v>
          </cell>
        </row>
        <row r="42">
          <cell r="M42">
            <v>49.141386000000004</v>
          </cell>
        </row>
        <row r="44">
          <cell r="M44">
            <v>50.071832999999998</v>
          </cell>
        </row>
        <row r="46">
          <cell r="M46">
            <v>51.477076000000004</v>
          </cell>
        </row>
        <row r="48">
          <cell r="M48">
            <v>51.094176000000004</v>
          </cell>
        </row>
        <row r="50">
          <cell r="M50">
            <v>53.95060999999999</v>
          </cell>
        </row>
        <row r="52">
          <cell r="M52">
            <v>56.019652500000014</v>
          </cell>
        </row>
        <row r="54">
          <cell r="M54">
            <v>55.992825000000003</v>
          </cell>
        </row>
        <row r="56">
          <cell r="M56">
            <v>57.257550000000009</v>
          </cell>
        </row>
        <row r="58">
          <cell r="M58">
            <v>58.368974999999999</v>
          </cell>
        </row>
        <row r="60">
          <cell r="M60">
            <v>59.304105000000007</v>
          </cell>
        </row>
        <row r="62">
          <cell r="M62">
            <v>51.43215</v>
          </cell>
        </row>
        <row r="64">
          <cell r="M64">
            <v>56.414400000000001</v>
          </cell>
        </row>
        <row r="66">
          <cell r="M66">
            <v>55.226325000000003</v>
          </cell>
        </row>
        <row r="68">
          <cell r="M68">
            <v>55.226325000000003</v>
          </cell>
        </row>
        <row r="70">
          <cell r="M70">
            <v>55.762875000000008</v>
          </cell>
        </row>
        <row r="72">
          <cell r="M72">
            <v>56.222774999999999</v>
          </cell>
        </row>
        <row r="74">
          <cell r="M74">
            <v>57.602475000000013</v>
          </cell>
        </row>
        <row r="76">
          <cell r="M76">
            <v>59.020500000000006</v>
          </cell>
        </row>
        <row r="78">
          <cell r="M78">
            <v>60.055275000000009</v>
          </cell>
        </row>
        <row r="80">
          <cell r="M80">
            <v>60.538170000000008</v>
          </cell>
        </row>
        <row r="82">
          <cell r="M82">
            <v>61.258680000000005</v>
          </cell>
        </row>
        <row r="84">
          <cell r="M84">
            <v>62.239799999999995</v>
          </cell>
        </row>
        <row r="86">
          <cell r="M86">
            <v>62.201475000000002</v>
          </cell>
        </row>
        <row r="88">
          <cell r="M88">
            <v>59.250450000000001</v>
          </cell>
        </row>
        <row r="90">
          <cell r="M90">
            <v>56.184450000000005</v>
          </cell>
        </row>
        <row r="92">
          <cell r="M92">
            <v>58.598925000000008</v>
          </cell>
        </row>
        <row r="94">
          <cell r="M94">
            <v>56.989274999999999</v>
          </cell>
        </row>
        <row r="96">
          <cell r="M96">
            <v>56.912625000000006</v>
          </cell>
        </row>
        <row r="98">
          <cell r="M98">
            <v>54.613125000000004</v>
          </cell>
        </row>
        <row r="100">
          <cell r="M100">
            <v>52.045349999999999</v>
          </cell>
        </row>
        <row r="102">
          <cell r="M102">
            <v>54.843075000000006</v>
          </cell>
        </row>
        <row r="104">
          <cell r="M104">
            <v>56.491049999999994</v>
          </cell>
        </row>
        <row r="106">
          <cell r="M106">
            <v>58.928519999999999</v>
          </cell>
        </row>
        <row r="108">
          <cell r="M108">
            <v>61.013400000000004</v>
          </cell>
        </row>
        <row r="110">
          <cell r="M110">
            <v>61.128375000000005</v>
          </cell>
        </row>
        <row r="112">
          <cell r="M112">
            <v>60.170250000000003</v>
          </cell>
        </row>
        <row r="114">
          <cell r="M114">
            <v>53.578350000000007</v>
          </cell>
        </row>
        <row r="116">
          <cell r="M116">
            <v>57.180900000000008</v>
          </cell>
        </row>
        <row r="118">
          <cell r="M118">
            <v>58.254000000000005</v>
          </cell>
        </row>
        <row r="120">
          <cell r="M120">
            <v>58.330649999999999</v>
          </cell>
        </row>
        <row r="122">
          <cell r="M122">
            <v>59.058825000000013</v>
          </cell>
        </row>
        <row r="124">
          <cell r="M124">
            <v>59.710349999999998</v>
          </cell>
        </row>
        <row r="126">
          <cell r="M126">
            <v>61.128375000000005</v>
          </cell>
        </row>
        <row r="128">
          <cell r="M128">
            <v>63.274574999999992</v>
          </cell>
        </row>
        <row r="130">
          <cell r="M130">
            <v>63.811125000000004</v>
          </cell>
        </row>
        <row r="132">
          <cell r="M132">
            <v>56.874299999999998</v>
          </cell>
        </row>
        <row r="134">
          <cell r="M134">
            <v>60.821775000000009</v>
          </cell>
        </row>
        <row r="136">
          <cell r="M136">
            <v>61.358325000000015</v>
          </cell>
        </row>
        <row r="138">
          <cell r="M138">
            <v>61.396650000000001</v>
          </cell>
        </row>
        <row r="140">
          <cell r="M140">
            <v>61.166700000000006</v>
          </cell>
        </row>
        <row r="142">
          <cell r="M142">
            <v>60.323550000000004</v>
          </cell>
        </row>
        <row r="144">
          <cell r="M144">
            <v>57.257550000000009</v>
          </cell>
        </row>
        <row r="146">
          <cell r="M146">
            <v>55.226325000000017</v>
          </cell>
        </row>
        <row r="148">
          <cell r="M148">
            <v>51.738750000000003</v>
          </cell>
        </row>
        <row r="150">
          <cell r="M150">
            <v>51.129382499999991</v>
          </cell>
        </row>
        <row r="152">
          <cell r="M152">
            <v>52.351950000000002</v>
          </cell>
        </row>
        <row r="154">
          <cell r="M154">
            <v>52.888500000000008</v>
          </cell>
        </row>
        <row r="156">
          <cell r="M156">
            <v>53.942437500000004</v>
          </cell>
        </row>
        <row r="158">
          <cell r="M158">
            <v>56.414400000000001</v>
          </cell>
        </row>
        <row r="160">
          <cell r="M160">
            <v>57.449175000000011</v>
          </cell>
        </row>
        <row r="162">
          <cell r="M162">
            <v>59.940300000000008</v>
          </cell>
        </row>
        <row r="164">
          <cell r="M164">
            <v>58.713900000000002</v>
          </cell>
        </row>
        <row r="166">
          <cell r="M166">
            <v>59.020500000000006</v>
          </cell>
        </row>
        <row r="168">
          <cell r="M168">
            <v>51.892050000000005</v>
          </cell>
        </row>
        <row r="170">
          <cell r="M170">
            <v>51.432150000000014</v>
          </cell>
        </row>
        <row r="172">
          <cell r="M172">
            <v>55.149675000000009</v>
          </cell>
        </row>
        <row r="174">
          <cell r="M174">
            <v>56.376075</v>
          </cell>
        </row>
        <row r="176">
          <cell r="M176">
            <v>49.745850000000011</v>
          </cell>
        </row>
        <row r="178">
          <cell r="M178">
            <v>55.6479</v>
          </cell>
        </row>
        <row r="180">
          <cell r="M180">
            <v>51.70042500000001</v>
          </cell>
        </row>
        <row r="182">
          <cell r="M182">
            <v>56.452725000000001</v>
          </cell>
        </row>
        <row r="184">
          <cell r="M184">
            <v>55.954500000000003</v>
          </cell>
        </row>
        <row r="186">
          <cell r="M186">
            <v>56.107799999999997</v>
          </cell>
        </row>
        <row r="188">
          <cell r="M188">
            <v>57.410850000000011</v>
          </cell>
        </row>
        <row r="190">
          <cell r="M190">
            <v>59.595375000000004</v>
          </cell>
        </row>
        <row r="192">
          <cell r="M192">
            <v>59.403750000000002</v>
          </cell>
        </row>
        <row r="194">
          <cell r="M194">
            <v>57.065925000000007</v>
          </cell>
        </row>
        <row r="196">
          <cell r="M196">
            <v>55.647900000000014</v>
          </cell>
        </row>
        <row r="198">
          <cell r="M198">
            <v>55.226325000000003</v>
          </cell>
        </row>
        <row r="200">
          <cell r="M200">
            <v>56.080500000000001</v>
          </cell>
        </row>
        <row r="202">
          <cell r="M202">
            <v>55.73715</v>
          </cell>
        </row>
        <row r="204">
          <cell r="M204">
            <v>54.859700000000004</v>
          </cell>
        </row>
        <row r="206">
          <cell r="M206">
            <v>55.241199999999992</v>
          </cell>
        </row>
        <row r="208">
          <cell r="M208">
            <v>56.042349999999992</v>
          </cell>
        </row>
        <row r="210">
          <cell r="M210">
            <v>56.080500000000001</v>
          </cell>
        </row>
        <row r="212">
          <cell r="M212">
            <v>57.301299999999998</v>
          </cell>
        </row>
        <row r="214">
          <cell r="M214">
            <v>56.88165</v>
          </cell>
        </row>
        <row r="216">
          <cell r="M216">
            <v>55.279350000000001</v>
          </cell>
        </row>
        <row r="218">
          <cell r="M218">
            <v>55.813449999999996</v>
          </cell>
        </row>
        <row r="220">
          <cell r="M220">
            <v>57.148700000000005</v>
          </cell>
        </row>
        <row r="222">
          <cell r="M222">
            <v>56.843499999999999</v>
          </cell>
        </row>
        <row r="224">
          <cell r="M224">
            <v>58.010890000000003</v>
          </cell>
        </row>
        <row r="226">
          <cell r="M226">
            <v>59.83446</v>
          </cell>
        </row>
        <row r="228">
          <cell r="M228">
            <v>62.298949999999998</v>
          </cell>
        </row>
        <row r="230">
          <cell r="M230">
            <v>63.405299999999997</v>
          </cell>
        </row>
        <row r="232">
          <cell r="M232">
            <v>62.680449999999993</v>
          </cell>
        </row>
        <row r="234">
          <cell r="M234">
            <v>59.506370000000011</v>
          </cell>
        </row>
        <row r="236">
          <cell r="M236">
            <v>60.818729999999995</v>
          </cell>
        </row>
        <row r="238">
          <cell r="M238">
            <v>62.98565</v>
          </cell>
        </row>
        <row r="240">
          <cell r="M240">
            <v>58.750999999999998</v>
          </cell>
        </row>
        <row r="242">
          <cell r="M242">
            <v>61.764849999999996</v>
          </cell>
        </row>
        <row r="244">
          <cell r="M244">
            <v>62.98565</v>
          </cell>
        </row>
        <row r="246">
          <cell r="M246">
            <v>61.078150000000001</v>
          </cell>
        </row>
        <row r="248">
          <cell r="M248">
            <v>61.726700000000008</v>
          </cell>
        </row>
        <row r="250">
          <cell r="M250">
            <v>62.1845</v>
          </cell>
        </row>
        <row r="252">
          <cell r="M252">
            <v>63.290850000000006</v>
          </cell>
        </row>
        <row r="254">
          <cell r="M254">
            <v>62.108200000000004</v>
          </cell>
        </row>
        <row r="256">
          <cell r="M256">
            <v>56.149170000000005</v>
          </cell>
        </row>
        <row r="258">
          <cell r="M258">
            <v>61.726700000000008</v>
          </cell>
        </row>
        <row r="260">
          <cell r="M260">
            <v>60.544049999999999</v>
          </cell>
        </row>
        <row r="262">
          <cell r="M262">
            <v>57.949850000000005</v>
          </cell>
        </row>
        <row r="264">
          <cell r="M264">
            <v>58.598399999999998</v>
          </cell>
        </row>
      </sheetData>
      <sheetData sheetId="3">
        <row r="5">
          <cell r="M5">
            <v>38.951500000000003</v>
          </cell>
        </row>
        <row r="7">
          <cell r="M7">
            <v>38.133875000000003</v>
          </cell>
        </row>
        <row r="9">
          <cell r="M9">
            <v>38.556249999999999</v>
          </cell>
        </row>
        <row r="11">
          <cell r="M11">
            <v>39.524999999999999</v>
          </cell>
        </row>
        <row r="13">
          <cell r="M13">
            <v>41.059499999999993</v>
          </cell>
        </row>
        <row r="15">
          <cell r="M15">
            <v>38.440000000000005</v>
          </cell>
        </row>
        <row r="17">
          <cell r="M17">
            <v>27.365250000000003</v>
          </cell>
        </row>
        <row r="19">
          <cell r="M19">
            <v>48.445250000000009</v>
          </cell>
        </row>
        <row r="21">
          <cell r="M21">
            <v>44.589624999999998</v>
          </cell>
        </row>
        <row r="23">
          <cell r="M23">
            <v>41.923625000000008</v>
          </cell>
        </row>
        <row r="25">
          <cell r="M25">
            <v>44.531499999999994</v>
          </cell>
        </row>
        <row r="27">
          <cell r="M27">
            <v>45.08175</v>
          </cell>
        </row>
        <row r="29">
          <cell r="M29">
            <v>45.453750000000007</v>
          </cell>
        </row>
        <row r="31">
          <cell r="M31">
            <v>46.445750000000004</v>
          </cell>
        </row>
        <row r="33">
          <cell r="M33">
            <v>47.236250000000005</v>
          </cell>
        </row>
        <row r="35">
          <cell r="M35">
            <v>49.755000000000003</v>
          </cell>
        </row>
        <row r="37">
          <cell r="M37">
            <v>54.19962499999999</v>
          </cell>
        </row>
        <row r="39">
          <cell r="M39">
            <v>56.722250000000003</v>
          </cell>
        </row>
        <row r="41">
          <cell r="M41">
            <v>53.990374999999993</v>
          </cell>
        </row>
        <row r="43">
          <cell r="M43">
            <v>55.431874999999998</v>
          </cell>
        </row>
        <row r="45">
          <cell r="M45">
            <v>55.079249999999995</v>
          </cell>
        </row>
        <row r="47">
          <cell r="M47">
            <v>56.745500000000014</v>
          </cell>
        </row>
        <row r="49">
          <cell r="M49">
            <v>56.590500000000013</v>
          </cell>
        </row>
        <row r="51">
          <cell r="M51">
            <v>53.981855000000003</v>
          </cell>
        </row>
        <row r="53">
          <cell r="M53">
            <v>54.005000000000003</v>
          </cell>
        </row>
        <row r="55">
          <cell r="M55">
            <v>53.002050000000004</v>
          </cell>
        </row>
        <row r="57">
          <cell r="M57">
            <v>53.889274999999998</v>
          </cell>
        </row>
        <row r="59">
          <cell r="M59">
            <v>53.248930000000001</v>
          </cell>
        </row>
        <row r="61">
          <cell r="M61">
            <v>54.047432499999999</v>
          </cell>
        </row>
        <row r="63">
          <cell r="M63">
            <v>54.757212500000001</v>
          </cell>
        </row>
        <row r="65">
          <cell r="M65">
            <v>54.309742499999999</v>
          </cell>
        </row>
        <row r="67">
          <cell r="M67">
            <v>55.424560000000007</v>
          </cell>
        </row>
        <row r="69">
          <cell r="M69">
            <v>55.864315000000005</v>
          </cell>
        </row>
        <row r="71">
          <cell r="M71">
            <v>56.705250000000007</v>
          </cell>
        </row>
        <row r="73">
          <cell r="M73">
            <v>57.091000000000008</v>
          </cell>
        </row>
        <row r="75">
          <cell r="M75">
            <v>52.423424999999995</v>
          </cell>
        </row>
        <row r="77">
          <cell r="M77">
            <v>48.295900000000003</v>
          </cell>
        </row>
        <row r="79">
          <cell r="M79">
            <v>54.953945000000012</v>
          </cell>
        </row>
        <row r="81">
          <cell r="M81">
            <v>56.527805000000001</v>
          </cell>
        </row>
        <row r="83">
          <cell r="M83">
            <v>54.699349999999995</v>
          </cell>
        </row>
        <row r="85">
          <cell r="M85">
            <v>54.969375000000007</v>
          </cell>
        </row>
        <row r="87">
          <cell r="M87">
            <v>53.194925000000005</v>
          </cell>
        </row>
        <row r="89">
          <cell r="M89">
            <v>49.183125000000004</v>
          </cell>
        </row>
        <row r="91">
          <cell r="M91">
            <v>50.687550000000009</v>
          </cell>
        </row>
        <row r="93">
          <cell r="M93">
            <v>47.370100000000001</v>
          </cell>
        </row>
        <row r="95">
          <cell r="M95">
            <v>52.847750000000005</v>
          </cell>
        </row>
        <row r="97">
          <cell r="M97">
            <v>53.927849999999999</v>
          </cell>
        </row>
        <row r="99">
          <cell r="M99">
            <v>55.470850000000013</v>
          </cell>
        </row>
        <row r="101">
          <cell r="M101">
            <v>56.78240000000001</v>
          </cell>
        </row>
        <row r="103">
          <cell r="M103">
            <v>54.197875000000003</v>
          </cell>
        </row>
        <row r="105">
          <cell r="M105">
            <v>56.319500000000005</v>
          </cell>
        </row>
        <row r="107">
          <cell r="M107">
            <v>52.600870000000008</v>
          </cell>
        </row>
        <row r="109">
          <cell r="M109">
            <v>52.732025</v>
          </cell>
        </row>
        <row r="111">
          <cell r="M111">
            <v>53.812125000000002</v>
          </cell>
        </row>
        <row r="113">
          <cell r="M113">
            <v>54.969375000000007</v>
          </cell>
        </row>
        <row r="115">
          <cell r="M115">
            <v>54.390750000000004</v>
          </cell>
        </row>
        <row r="117">
          <cell r="M117">
            <v>53.850700000000003</v>
          </cell>
        </row>
        <row r="119">
          <cell r="M119">
            <v>53.156349999999996</v>
          </cell>
        </row>
        <row r="121">
          <cell r="M121">
            <v>53.657825000000003</v>
          </cell>
        </row>
        <row r="123">
          <cell r="M123">
            <v>53.619250000000008</v>
          </cell>
        </row>
        <row r="125">
          <cell r="M125">
            <v>53.966424999999994</v>
          </cell>
        </row>
        <row r="127">
          <cell r="M127">
            <v>55.200825000000002</v>
          </cell>
        </row>
        <row r="129">
          <cell r="M129">
            <v>53.773549999999993</v>
          </cell>
        </row>
        <row r="131">
          <cell r="M131">
            <v>51.806225000000012</v>
          </cell>
        </row>
        <row r="133">
          <cell r="M133">
            <v>51.297034999999987</v>
          </cell>
        </row>
        <row r="135">
          <cell r="M135">
            <v>53.734974999999999</v>
          </cell>
        </row>
        <row r="137">
          <cell r="M137">
            <v>52.886325000000006</v>
          </cell>
        </row>
        <row r="139">
          <cell r="M139">
            <v>52.770600000000009</v>
          </cell>
        </row>
        <row r="141">
          <cell r="M141">
            <v>53.387799999999999</v>
          </cell>
        </row>
        <row r="143">
          <cell r="M143">
            <v>53.734975000000013</v>
          </cell>
        </row>
        <row r="145">
          <cell r="M145">
            <v>56.589525000000002</v>
          </cell>
        </row>
        <row r="147">
          <cell r="M147">
            <v>56.743825000000001</v>
          </cell>
        </row>
        <row r="149">
          <cell r="M149">
            <v>58.907882500000007</v>
          </cell>
        </row>
        <row r="151">
          <cell r="M151">
            <v>58.641715000000012</v>
          </cell>
        </row>
        <row r="153">
          <cell r="M153">
            <v>53.434089999999998</v>
          </cell>
        </row>
        <row r="155">
          <cell r="M155">
            <v>56.280925000000011</v>
          </cell>
        </row>
        <row r="157">
          <cell r="M157">
            <v>54.159300000000009</v>
          </cell>
        </row>
        <row r="159">
          <cell r="M159">
            <v>54.815075</v>
          </cell>
        </row>
        <row r="161">
          <cell r="M161">
            <v>54.236450000000005</v>
          </cell>
        </row>
        <row r="163">
          <cell r="M163">
            <v>55.355125000000008</v>
          </cell>
        </row>
        <row r="165">
          <cell r="M165">
            <v>56.666674999999998</v>
          </cell>
        </row>
        <row r="167">
          <cell r="M167">
            <v>58.363974999999996</v>
          </cell>
        </row>
        <row r="169">
          <cell r="M169">
            <v>59.019750000000009</v>
          </cell>
        </row>
        <row r="171">
          <cell r="M171">
            <v>60.408450000000016</v>
          </cell>
        </row>
        <row r="173">
          <cell r="M173">
            <v>61.449975000000009</v>
          </cell>
        </row>
        <row r="175">
          <cell r="M175">
            <v>57.168150000000004</v>
          </cell>
        </row>
        <row r="177">
          <cell r="M177">
            <v>61.102800000000009</v>
          </cell>
        </row>
        <row r="179">
          <cell r="M179">
            <v>62.530075000000004</v>
          </cell>
        </row>
        <row r="181">
          <cell r="M181">
            <v>58.479700000000001</v>
          </cell>
        </row>
        <row r="183">
          <cell r="M183">
            <v>57.013849999999998</v>
          </cell>
        </row>
        <row r="185">
          <cell r="M185">
            <v>56.126625000000004</v>
          </cell>
        </row>
        <row r="187">
          <cell r="M187">
            <v>56.512375000000006</v>
          </cell>
        </row>
        <row r="189">
          <cell r="M189">
            <v>58.518275000000003</v>
          </cell>
        </row>
        <row r="191">
          <cell r="M191">
            <v>58.479700000000001</v>
          </cell>
        </row>
        <row r="193">
          <cell r="M193">
            <v>56.936700000000002</v>
          </cell>
        </row>
        <row r="195">
          <cell r="M195">
            <v>56.628100000000011</v>
          </cell>
        </row>
        <row r="197">
          <cell r="M197">
            <v>53.696400000000011</v>
          </cell>
        </row>
        <row r="199">
          <cell r="M199">
            <v>53.278719999999993</v>
          </cell>
        </row>
        <row r="201">
          <cell r="M201">
            <v>54.224720000000005</v>
          </cell>
        </row>
        <row r="203">
          <cell r="M203">
            <v>54.527439999999999</v>
          </cell>
        </row>
        <row r="205">
          <cell r="M205">
            <v>54.149039999999999</v>
          </cell>
        </row>
        <row r="207">
          <cell r="M207">
            <v>53.278720000000007</v>
          </cell>
        </row>
        <row r="209">
          <cell r="M209">
            <v>52.824640000000002</v>
          </cell>
        </row>
        <row r="211">
          <cell r="M211">
            <v>51.121839999999992</v>
          </cell>
        </row>
        <row r="213">
          <cell r="M213">
            <v>52.786799999999999</v>
          </cell>
        </row>
        <row r="215">
          <cell r="M215">
            <v>53.846320000000006</v>
          </cell>
        </row>
        <row r="217">
          <cell r="M217">
            <v>54.792319999999997</v>
          </cell>
        </row>
        <row r="219">
          <cell r="M219">
            <v>54.905839999999998</v>
          </cell>
        </row>
        <row r="221">
          <cell r="M221">
            <v>56.381599999999999</v>
          </cell>
        </row>
        <row r="223">
          <cell r="M223">
            <v>57.327600000000004</v>
          </cell>
        </row>
        <row r="225">
          <cell r="M225">
            <v>57.070287999999998</v>
          </cell>
        </row>
        <row r="227">
          <cell r="M227">
            <v>55.473439999999997</v>
          </cell>
        </row>
        <row r="229">
          <cell r="M229">
            <v>55.586960000000005</v>
          </cell>
        </row>
        <row r="231">
          <cell r="M231">
            <v>56.268079999999998</v>
          </cell>
        </row>
        <row r="233">
          <cell r="M233">
            <v>49.229840000000003</v>
          </cell>
        </row>
        <row r="235">
          <cell r="M235">
            <v>50.100159999999995</v>
          </cell>
        </row>
        <row r="237">
          <cell r="M237">
            <v>55.473439999999997</v>
          </cell>
        </row>
        <row r="239">
          <cell r="M239">
            <v>53.732800000000012</v>
          </cell>
        </row>
        <row r="241">
          <cell r="M241">
            <v>53.505760000000002</v>
          </cell>
        </row>
        <row r="243">
          <cell r="M243">
            <v>53.694960000000002</v>
          </cell>
        </row>
        <row r="245">
          <cell r="M245">
            <v>54.413920000000005</v>
          </cell>
        </row>
        <row r="247">
          <cell r="M247">
            <v>55.473439999999997</v>
          </cell>
        </row>
        <row r="249">
          <cell r="M249">
            <v>56.760000000000005</v>
          </cell>
        </row>
        <row r="251">
          <cell r="M251">
            <v>57.668160000000007</v>
          </cell>
        </row>
        <row r="253">
          <cell r="M253">
            <v>57.251920000000005</v>
          </cell>
        </row>
        <row r="255">
          <cell r="M255">
            <v>55.957791999999998</v>
          </cell>
        </row>
        <row r="257">
          <cell r="M257">
            <v>55.6248</v>
          </cell>
        </row>
        <row r="259">
          <cell r="M259">
            <v>56.343760000000003</v>
          </cell>
        </row>
        <row r="261">
          <cell r="M261">
            <v>57.781679999999994</v>
          </cell>
        </row>
        <row r="263">
          <cell r="M263">
            <v>58.046560000000007</v>
          </cell>
        </row>
      </sheetData>
      <sheetData sheetId="4">
        <row r="6">
          <cell r="M6">
            <v>49.909400000000005</v>
          </cell>
        </row>
        <row r="8">
          <cell r="M8">
            <v>43.803752000000003</v>
          </cell>
        </row>
        <row r="10">
          <cell r="M10">
            <v>43.349324000000003</v>
          </cell>
        </row>
        <row r="12">
          <cell r="M12">
            <v>42.347252000000005</v>
          </cell>
        </row>
        <row r="14">
          <cell r="M14">
            <v>40.455743999999996</v>
          </cell>
        </row>
        <row r="16">
          <cell r="M16">
            <v>46.961444000000007</v>
          </cell>
        </row>
        <row r="18">
          <cell r="M18">
            <v>45.446684000000005</v>
          </cell>
        </row>
        <row r="20">
          <cell r="M20">
            <v>46.646839999999997</v>
          </cell>
        </row>
        <row r="22">
          <cell r="M22">
            <v>49.548188000000003</v>
          </cell>
        </row>
        <row r="24">
          <cell r="M24">
            <v>52.088324</v>
          </cell>
        </row>
        <row r="26">
          <cell r="M26">
            <v>54.768284000000001</v>
          </cell>
        </row>
        <row r="28">
          <cell r="M28">
            <v>59.770876000000008</v>
          </cell>
        </row>
        <row r="30">
          <cell r="M30">
            <v>57.094800000000006</v>
          </cell>
        </row>
        <row r="32">
          <cell r="M32">
            <v>55.459636000000003</v>
          </cell>
        </row>
        <row r="34">
          <cell r="M34">
            <v>53.393348000000003</v>
          </cell>
        </row>
        <row r="36">
          <cell r="M36">
            <v>56.873412000000009</v>
          </cell>
        </row>
        <row r="38">
          <cell r="M38">
            <v>53.416652000000006</v>
          </cell>
        </row>
        <row r="40">
          <cell r="M40">
            <v>56.951092000000003</v>
          </cell>
        </row>
        <row r="42">
          <cell r="M42">
            <v>56.046119999999995</v>
          </cell>
        </row>
        <row r="44">
          <cell r="M44">
            <v>56.764660000000006</v>
          </cell>
        </row>
        <row r="46">
          <cell r="M46">
            <v>57.083148000000001</v>
          </cell>
        </row>
        <row r="48">
          <cell r="M48">
            <v>57.312304000000019</v>
          </cell>
        </row>
        <row r="50">
          <cell r="M50">
            <v>59.704848000000005</v>
          </cell>
        </row>
        <row r="52">
          <cell r="M52">
            <v>58.353645</v>
          </cell>
        </row>
        <row r="54">
          <cell r="M54">
            <v>58.598925000000008</v>
          </cell>
        </row>
        <row r="56">
          <cell r="M56">
            <v>58.637250000000009</v>
          </cell>
        </row>
        <row r="58">
          <cell r="M58">
            <v>57.487500000000004</v>
          </cell>
        </row>
        <row r="60">
          <cell r="M60">
            <v>55.885515000000005</v>
          </cell>
        </row>
        <row r="62">
          <cell r="M62">
            <v>56.268765000000002</v>
          </cell>
        </row>
        <row r="64">
          <cell r="M64">
            <v>54.670612500000004</v>
          </cell>
        </row>
        <row r="66">
          <cell r="M66">
            <v>56.2266075</v>
          </cell>
        </row>
        <row r="68">
          <cell r="M68">
            <v>56.797650000000012</v>
          </cell>
        </row>
        <row r="70">
          <cell r="M70">
            <v>56.766990000000007</v>
          </cell>
        </row>
        <row r="72">
          <cell r="M72">
            <v>56.414400000000015</v>
          </cell>
        </row>
        <row r="74">
          <cell r="M74">
            <v>57.717450000000007</v>
          </cell>
        </row>
        <row r="76">
          <cell r="M76">
            <v>58.713900000000002</v>
          </cell>
        </row>
        <row r="78">
          <cell r="M78">
            <v>58.445625000000007</v>
          </cell>
        </row>
        <row r="80">
          <cell r="M80">
            <v>53.601345000000002</v>
          </cell>
        </row>
        <row r="82">
          <cell r="M82">
            <v>57.111914999999996</v>
          </cell>
        </row>
        <row r="84">
          <cell r="M84">
            <v>55.91617500000001</v>
          </cell>
        </row>
        <row r="86">
          <cell r="M86">
            <v>57.219225000000009</v>
          </cell>
        </row>
        <row r="88">
          <cell r="M88">
            <v>57.257550000000009</v>
          </cell>
        </row>
        <row r="90">
          <cell r="M90">
            <v>52.888500000000008</v>
          </cell>
        </row>
        <row r="92">
          <cell r="M92">
            <v>54.881400000000014</v>
          </cell>
        </row>
        <row r="94">
          <cell r="M94">
            <v>55.762874999999994</v>
          </cell>
        </row>
        <row r="96">
          <cell r="M96">
            <v>57.104250000000008</v>
          </cell>
        </row>
        <row r="98">
          <cell r="M98">
            <v>58.752224999999996</v>
          </cell>
        </row>
        <row r="100">
          <cell r="M100">
            <v>61.205024999999999</v>
          </cell>
        </row>
        <row r="102">
          <cell r="M102">
            <v>60.783449999999995</v>
          </cell>
        </row>
        <row r="104">
          <cell r="M104">
            <v>59.86365</v>
          </cell>
        </row>
        <row r="106">
          <cell r="M106">
            <v>58.062375000000003</v>
          </cell>
        </row>
        <row r="108">
          <cell r="M108">
            <v>58.598925000000008</v>
          </cell>
        </row>
        <row r="110">
          <cell r="M110">
            <v>56.376075</v>
          </cell>
        </row>
        <row r="112">
          <cell r="M112">
            <v>57.104250000000008</v>
          </cell>
        </row>
        <row r="114">
          <cell r="M114">
            <v>54.306525000000001</v>
          </cell>
        </row>
        <row r="116">
          <cell r="M116">
            <v>57.065925000000007</v>
          </cell>
        </row>
        <row r="118">
          <cell r="M118">
            <v>58.905525000000004</v>
          </cell>
        </row>
        <row r="120">
          <cell r="M120">
            <v>61.166700000000006</v>
          </cell>
        </row>
        <row r="122">
          <cell r="M122">
            <v>58.828874999999996</v>
          </cell>
        </row>
        <row r="124">
          <cell r="M124">
            <v>58.062375000000003</v>
          </cell>
        </row>
        <row r="126">
          <cell r="M126">
            <v>58.560600000000008</v>
          </cell>
        </row>
        <row r="128">
          <cell r="M128">
            <v>59.557050000000011</v>
          </cell>
        </row>
        <row r="130">
          <cell r="M130">
            <v>60.515175000000006</v>
          </cell>
        </row>
        <row r="132">
          <cell r="M132">
            <v>60.323550000000004</v>
          </cell>
        </row>
        <row r="134">
          <cell r="M134">
            <v>57.525825000000005</v>
          </cell>
        </row>
        <row r="136">
          <cell r="M136">
            <v>59.787000000000006</v>
          </cell>
        </row>
        <row r="138">
          <cell r="M138">
            <v>58.79055000000001</v>
          </cell>
        </row>
        <row r="140">
          <cell r="M140">
            <v>57.679124999999992</v>
          </cell>
        </row>
        <row r="142">
          <cell r="M142">
            <v>57.985725000000002</v>
          </cell>
        </row>
        <row r="144">
          <cell r="M144">
            <v>58.254000000000005</v>
          </cell>
        </row>
        <row r="146">
          <cell r="M146">
            <v>58.905525000000011</v>
          </cell>
        </row>
        <row r="148">
          <cell r="M148">
            <v>59.058825000000013</v>
          </cell>
        </row>
        <row r="150">
          <cell r="M150">
            <v>56.88579750000001</v>
          </cell>
        </row>
        <row r="152">
          <cell r="M152">
            <v>58.445625000000007</v>
          </cell>
        </row>
        <row r="154">
          <cell r="M154">
            <v>58.276995000000007</v>
          </cell>
        </row>
        <row r="156">
          <cell r="M156">
            <v>54.153224999999999</v>
          </cell>
        </row>
        <row r="158">
          <cell r="M158">
            <v>56.107800000000005</v>
          </cell>
        </row>
        <row r="160">
          <cell r="M160">
            <v>55.26465000000001</v>
          </cell>
        </row>
        <row r="162">
          <cell r="M162">
            <v>54.114899999999999</v>
          </cell>
        </row>
        <row r="164">
          <cell r="M164">
            <v>54.306525000000001</v>
          </cell>
        </row>
        <row r="166">
          <cell r="M166">
            <v>55.226325000000003</v>
          </cell>
        </row>
        <row r="168">
          <cell r="M168">
            <v>56.299424999999999</v>
          </cell>
        </row>
        <row r="170">
          <cell r="M170">
            <v>58.100700000000003</v>
          </cell>
        </row>
        <row r="172">
          <cell r="M172">
            <v>57.640800000000006</v>
          </cell>
        </row>
        <row r="174">
          <cell r="M174">
            <v>58.368974999999999</v>
          </cell>
        </row>
        <row r="176">
          <cell r="M176">
            <v>58.943850000000012</v>
          </cell>
        </row>
        <row r="178">
          <cell r="M178">
            <v>57.870750000000008</v>
          </cell>
        </row>
        <row r="180">
          <cell r="M180">
            <v>58.637250000000009</v>
          </cell>
        </row>
        <row r="182">
          <cell r="M182">
            <v>56.061810000000008</v>
          </cell>
        </row>
        <row r="184">
          <cell r="M184">
            <v>55.494599999999998</v>
          </cell>
        </row>
        <row r="186">
          <cell r="M186">
            <v>57.679125000000006</v>
          </cell>
        </row>
        <row r="188">
          <cell r="M188">
            <v>57.832425000000008</v>
          </cell>
        </row>
        <row r="190">
          <cell r="M190">
            <v>55.992825000000003</v>
          </cell>
        </row>
        <row r="192">
          <cell r="M192">
            <v>55.686225000000007</v>
          </cell>
        </row>
        <row r="194">
          <cell r="M194">
            <v>53.808299999999996</v>
          </cell>
        </row>
        <row r="196">
          <cell r="M196">
            <v>53.769975000000009</v>
          </cell>
        </row>
        <row r="198">
          <cell r="M198">
            <v>42.157500000000006</v>
          </cell>
        </row>
        <row r="200">
          <cell r="M200">
            <v>42.882112499999998</v>
          </cell>
        </row>
        <row r="202">
          <cell r="M202">
            <v>43.071437500000002</v>
          </cell>
        </row>
        <row r="204">
          <cell r="M204">
            <v>43.229208333333339</v>
          </cell>
        </row>
        <row r="206">
          <cell r="M206">
            <v>44.144279166666678</v>
          </cell>
        </row>
        <row r="208">
          <cell r="M208">
            <v>45.438000000000002</v>
          </cell>
        </row>
        <row r="210">
          <cell r="M210">
            <v>46.384625000000007</v>
          </cell>
        </row>
        <row r="212">
          <cell r="M212">
            <v>46.921045833333345</v>
          </cell>
        </row>
        <row r="214">
          <cell r="M214">
            <v>46.353070833333341</v>
          </cell>
        </row>
        <row r="216">
          <cell r="M216">
            <v>47.268141666666672</v>
          </cell>
        </row>
        <row r="218">
          <cell r="M218">
            <v>44.964687500000004</v>
          </cell>
        </row>
        <row r="220">
          <cell r="M220">
            <v>47.141925000000008</v>
          </cell>
        </row>
        <row r="222">
          <cell r="M222">
            <v>47.205033333333333</v>
          </cell>
        </row>
        <row r="224">
          <cell r="M224">
            <v>48.183212500000003</v>
          </cell>
        </row>
        <row r="226">
          <cell r="M226">
            <v>49.420135833333347</v>
          </cell>
        </row>
        <row r="228">
          <cell r="M228">
            <v>50.518220833333338</v>
          </cell>
        </row>
        <row r="230">
          <cell r="M230">
            <v>43.734075000000004</v>
          </cell>
        </row>
        <row r="232">
          <cell r="M232">
            <v>43.986508333333326</v>
          </cell>
        </row>
        <row r="234">
          <cell r="M234">
            <v>47.596305000000015</v>
          </cell>
        </row>
        <row r="236">
          <cell r="M236">
            <v>51.117750000000008</v>
          </cell>
        </row>
        <row r="238">
          <cell r="M238">
            <v>49.18663500000001</v>
          </cell>
        </row>
        <row r="240">
          <cell r="M240">
            <v>49.754610000000007</v>
          </cell>
        </row>
        <row r="242">
          <cell r="M242">
            <v>50.019665000000018</v>
          </cell>
        </row>
        <row r="244">
          <cell r="M244">
            <v>48.088550000000005</v>
          </cell>
        </row>
        <row r="246">
          <cell r="M246">
            <v>45.778784999999999</v>
          </cell>
        </row>
        <row r="248">
          <cell r="M248">
            <v>52.405160000000009</v>
          </cell>
        </row>
        <row r="250">
          <cell r="M250">
            <v>47.406980000000011</v>
          </cell>
        </row>
        <row r="252">
          <cell r="M252">
            <v>42.408800000000006</v>
          </cell>
        </row>
        <row r="254">
          <cell r="M254">
            <v>36.842645000000012</v>
          </cell>
        </row>
        <row r="256">
          <cell r="M256">
            <v>39.281151000000008</v>
          </cell>
        </row>
        <row r="258">
          <cell r="M258">
            <v>39.152410000000003</v>
          </cell>
        </row>
        <row r="260">
          <cell r="M260">
            <v>41.159255000000002</v>
          </cell>
        </row>
        <row r="262">
          <cell r="M262">
            <v>42.863180000000007</v>
          </cell>
        </row>
        <row r="264">
          <cell r="M264">
            <v>51.912915000000005</v>
          </cell>
        </row>
      </sheetData>
      <sheetData sheetId="5">
        <row r="5">
          <cell r="M5">
            <v>39.791580000000003</v>
          </cell>
        </row>
        <row r="7">
          <cell r="M7">
            <v>39.888680000000001</v>
          </cell>
        </row>
        <row r="9">
          <cell r="M9">
            <v>42.316179999999996</v>
          </cell>
        </row>
        <row r="11">
          <cell r="M11">
            <v>43.65616</v>
          </cell>
        </row>
        <row r="13">
          <cell r="M13">
            <v>41.135444</v>
          </cell>
        </row>
        <row r="15">
          <cell r="M15">
            <v>42.292876</v>
          </cell>
        </row>
        <row r="17">
          <cell r="M17">
            <v>42.848288000000004</v>
          </cell>
        </row>
        <row r="19">
          <cell r="M19">
            <v>44.495103999999998</v>
          </cell>
        </row>
        <row r="21">
          <cell r="M21">
            <v>44.596088000000002</v>
          </cell>
        </row>
        <row r="23">
          <cell r="M23">
            <v>45.920532000000009</v>
          </cell>
        </row>
        <row r="25">
          <cell r="M25">
            <v>44.945648000000006</v>
          </cell>
        </row>
        <row r="27">
          <cell r="M27">
            <v>41.217008000000007</v>
          </cell>
        </row>
        <row r="29">
          <cell r="M29">
            <v>43.889200000000002</v>
          </cell>
        </row>
        <row r="31">
          <cell r="M31">
            <v>46.141919999999999</v>
          </cell>
        </row>
        <row r="33">
          <cell r="M33">
            <v>47.384800000000006</v>
          </cell>
        </row>
        <row r="35">
          <cell r="M35">
            <v>44.798056000000003</v>
          </cell>
        </row>
        <row r="37">
          <cell r="M37">
            <v>48.157716000000008</v>
          </cell>
        </row>
        <row r="39">
          <cell r="M39">
            <v>41.415092000000001</v>
          </cell>
        </row>
        <row r="41">
          <cell r="M41">
            <v>43.617319999999999</v>
          </cell>
        </row>
        <row r="43">
          <cell r="M43">
            <v>45.524364000000006</v>
          </cell>
        </row>
        <row r="45">
          <cell r="M45">
            <v>47.446944000000002</v>
          </cell>
        </row>
        <row r="47">
          <cell r="M47">
            <v>46.002096000000002</v>
          </cell>
        </row>
        <row r="49">
          <cell r="M49">
            <v>44.199919999999999</v>
          </cell>
        </row>
        <row r="51">
          <cell r="M51">
            <v>45.0510375</v>
          </cell>
        </row>
        <row r="53">
          <cell r="M53">
            <v>46.066650000000003</v>
          </cell>
        </row>
        <row r="55">
          <cell r="M55">
            <v>47.082262499999999</v>
          </cell>
        </row>
        <row r="57">
          <cell r="M57">
            <v>49.109655000000011</v>
          </cell>
        </row>
        <row r="59">
          <cell r="M59">
            <v>49.021507500000006</v>
          </cell>
        </row>
        <row r="61">
          <cell r="M61">
            <v>49.040669999999999</v>
          </cell>
        </row>
        <row r="63">
          <cell r="M63">
            <v>41.467650000000006</v>
          </cell>
        </row>
        <row r="65">
          <cell r="M65">
            <v>47.005612499999998</v>
          </cell>
        </row>
        <row r="67">
          <cell r="M67">
            <v>47.676299999999998</v>
          </cell>
        </row>
        <row r="69">
          <cell r="M69">
            <v>48.619095000000002</v>
          </cell>
        </row>
        <row r="71">
          <cell r="M71">
            <v>48.941025000000003</v>
          </cell>
        </row>
        <row r="73">
          <cell r="M73">
            <v>49.324275</v>
          </cell>
        </row>
        <row r="75">
          <cell r="M75">
            <v>49.630875000000003</v>
          </cell>
        </row>
        <row r="77">
          <cell r="M77">
            <v>49.937475000000006</v>
          </cell>
        </row>
        <row r="79">
          <cell r="M79">
            <v>48.396810000000009</v>
          </cell>
        </row>
        <row r="81">
          <cell r="M81">
            <v>49.408589999999997</v>
          </cell>
        </row>
        <row r="83">
          <cell r="M83">
            <v>50.589000000000006</v>
          </cell>
        </row>
        <row r="85">
          <cell r="M85">
            <v>51.125550000000004</v>
          </cell>
        </row>
        <row r="87">
          <cell r="M87">
            <v>48.059550000000009</v>
          </cell>
        </row>
        <row r="89">
          <cell r="M89">
            <v>49.439250000000001</v>
          </cell>
        </row>
        <row r="91">
          <cell r="M91">
            <v>48.826050000000009</v>
          </cell>
        </row>
        <row r="93">
          <cell r="M93">
            <v>47.791274999999999</v>
          </cell>
        </row>
        <row r="95">
          <cell r="M95">
            <v>47.791275000000006</v>
          </cell>
        </row>
        <row r="97">
          <cell r="M97">
            <v>49.132650000000012</v>
          </cell>
        </row>
        <row r="99">
          <cell r="M99">
            <v>50.090775000000001</v>
          </cell>
        </row>
        <row r="101">
          <cell r="M101">
            <v>52.083675000000007</v>
          </cell>
        </row>
        <row r="103">
          <cell r="M103">
            <v>52.850175000000007</v>
          </cell>
        </row>
        <row r="105">
          <cell r="M105">
            <v>54.153225000000006</v>
          </cell>
        </row>
        <row r="107">
          <cell r="M107">
            <v>53.693325000000002</v>
          </cell>
        </row>
        <row r="109">
          <cell r="M109">
            <v>46.334924999999998</v>
          </cell>
        </row>
        <row r="111">
          <cell r="M111">
            <v>51.853724999999997</v>
          </cell>
        </row>
        <row r="113">
          <cell r="M113">
            <v>51.815400000000011</v>
          </cell>
        </row>
        <row r="115">
          <cell r="M115">
            <v>51.163875000000004</v>
          </cell>
        </row>
        <row r="117">
          <cell r="M117">
            <v>51.393825</v>
          </cell>
        </row>
        <row r="119">
          <cell r="M119">
            <v>50.28240000000001</v>
          </cell>
        </row>
        <row r="121">
          <cell r="M121">
            <v>46.449899999999992</v>
          </cell>
        </row>
        <row r="123">
          <cell r="M123">
            <v>48.634425</v>
          </cell>
        </row>
        <row r="125">
          <cell r="M125">
            <v>50.014125000000007</v>
          </cell>
        </row>
        <row r="127">
          <cell r="M127">
            <v>51.087225000000011</v>
          </cell>
        </row>
        <row r="129">
          <cell r="M129">
            <v>52.850175000000007</v>
          </cell>
        </row>
        <row r="131">
          <cell r="M131">
            <v>51.087225000000011</v>
          </cell>
        </row>
        <row r="133">
          <cell r="M133">
            <v>50.129100000000001</v>
          </cell>
        </row>
        <row r="135">
          <cell r="M135">
            <v>50.780625000000008</v>
          </cell>
        </row>
        <row r="137">
          <cell r="M137">
            <v>47.561325000000004</v>
          </cell>
        </row>
        <row r="139">
          <cell r="M139">
            <v>47.752950000000006</v>
          </cell>
        </row>
        <row r="141">
          <cell r="M141">
            <v>40.471200000000003</v>
          </cell>
        </row>
        <row r="143">
          <cell r="M143">
            <v>31.733099999999997</v>
          </cell>
        </row>
        <row r="145">
          <cell r="M145">
            <v>39.972975000000005</v>
          </cell>
        </row>
        <row r="147">
          <cell r="M147">
            <v>43.958775000000003</v>
          </cell>
        </row>
        <row r="149">
          <cell r="M149">
            <v>44.606467500000001</v>
          </cell>
        </row>
        <row r="151">
          <cell r="M151">
            <v>44.870910000000002</v>
          </cell>
        </row>
        <row r="153">
          <cell r="M153">
            <v>44.648624999999996</v>
          </cell>
        </row>
        <row r="155">
          <cell r="M155">
            <v>45.760050000000007</v>
          </cell>
        </row>
        <row r="157">
          <cell r="M157">
            <v>46.833150000000003</v>
          </cell>
        </row>
        <row r="159">
          <cell r="M159">
            <v>42.809024999999998</v>
          </cell>
        </row>
        <row r="161">
          <cell r="M161">
            <v>46.4499</v>
          </cell>
        </row>
        <row r="163">
          <cell r="M163">
            <v>47.982900000000001</v>
          </cell>
        </row>
        <row r="165">
          <cell r="M165">
            <v>49.3626</v>
          </cell>
        </row>
        <row r="167">
          <cell r="M167">
            <v>41.965875000000004</v>
          </cell>
        </row>
        <row r="169">
          <cell r="M169">
            <v>41.314349999999997</v>
          </cell>
        </row>
        <row r="171">
          <cell r="M171">
            <v>44.68695000000001</v>
          </cell>
        </row>
        <row r="173">
          <cell r="M173">
            <v>45.99</v>
          </cell>
        </row>
        <row r="175">
          <cell r="M175">
            <v>45.951675000000009</v>
          </cell>
        </row>
        <row r="177">
          <cell r="M177">
            <v>46.986450000000005</v>
          </cell>
        </row>
        <row r="179">
          <cell r="M179">
            <v>48.979350000000011</v>
          </cell>
        </row>
        <row r="181">
          <cell r="M181">
            <v>47.676300000000005</v>
          </cell>
        </row>
        <row r="183">
          <cell r="M183">
            <v>49.400925000000008</v>
          </cell>
        </row>
        <row r="185">
          <cell r="M185">
            <v>49.515900000000009</v>
          </cell>
        </row>
        <row r="187">
          <cell r="M187">
            <v>47.293050000000001</v>
          </cell>
        </row>
        <row r="189">
          <cell r="M189">
            <v>48.021225000000008</v>
          </cell>
        </row>
        <row r="191">
          <cell r="M191">
            <v>48.251175000000003</v>
          </cell>
        </row>
        <row r="193">
          <cell r="M193">
            <v>47.561325000000011</v>
          </cell>
        </row>
        <row r="195">
          <cell r="M195">
            <v>44.035425000000004</v>
          </cell>
        </row>
        <row r="197">
          <cell r="M197">
            <v>41.927550000000004</v>
          </cell>
        </row>
        <row r="199">
          <cell r="M199">
            <v>44.112725000000005</v>
          </cell>
        </row>
        <row r="201">
          <cell r="M201">
            <v>45.210810000000009</v>
          </cell>
        </row>
        <row r="203">
          <cell r="M203">
            <v>46.384625000000007</v>
          </cell>
        </row>
        <row r="205">
          <cell r="M205">
            <v>48.202145000000009</v>
          </cell>
        </row>
        <row r="207">
          <cell r="M207">
            <v>50.019665000000003</v>
          </cell>
        </row>
        <row r="209">
          <cell r="M209">
            <v>46.195300000000003</v>
          </cell>
        </row>
        <row r="211">
          <cell r="M211">
            <v>50.51191</v>
          </cell>
        </row>
        <row r="213">
          <cell r="M213">
            <v>46.876870000000004</v>
          </cell>
        </row>
        <row r="215">
          <cell r="M215">
            <v>50.928425000000004</v>
          </cell>
        </row>
        <row r="217">
          <cell r="M217">
            <v>51.837185000000005</v>
          </cell>
        </row>
        <row r="219">
          <cell r="M219">
            <v>53.351785000000007</v>
          </cell>
        </row>
        <row r="221">
          <cell r="M221">
            <v>55.396495000000002</v>
          </cell>
        </row>
        <row r="223">
          <cell r="M223">
            <v>52.518754999999999</v>
          </cell>
        </row>
        <row r="225">
          <cell r="M225">
            <v>55.903886000000014</v>
          </cell>
        </row>
        <row r="227">
          <cell r="M227">
            <v>48.898861000000004</v>
          </cell>
        </row>
        <row r="229">
          <cell r="M229">
            <v>49.110905000000002</v>
          </cell>
        </row>
        <row r="231">
          <cell r="M231">
            <v>51.647859999999994</v>
          </cell>
        </row>
        <row r="233">
          <cell r="M233">
            <v>50.890560000000008</v>
          </cell>
        </row>
        <row r="235">
          <cell r="M235">
            <v>51.420670000000008</v>
          </cell>
        </row>
        <row r="237">
          <cell r="M237">
            <v>50.246855000000004</v>
          </cell>
        </row>
        <row r="239">
          <cell r="M239">
            <v>50.58764</v>
          </cell>
        </row>
        <row r="241">
          <cell r="M241">
            <v>50.171125000000004</v>
          </cell>
        </row>
        <row r="243">
          <cell r="M243">
            <v>50.852695000000011</v>
          </cell>
        </row>
        <row r="245">
          <cell r="M245">
            <v>49.073040000000006</v>
          </cell>
        </row>
        <row r="247">
          <cell r="M247">
            <v>50.208990000000014</v>
          </cell>
        </row>
        <row r="249">
          <cell r="M249">
            <v>50.246855000000011</v>
          </cell>
        </row>
        <row r="251">
          <cell r="M251">
            <v>40.364090000000004</v>
          </cell>
        </row>
        <row r="253">
          <cell r="M253">
            <v>32.828955000000008</v>
          </cell>
        </row>
        <row r="255">
          <cell r="M255">
            <v>41.878690000000006</v>
          </cell>
        </row>
        <row r="257">
          <cell r="M257">
            <v>43.961265000000004</v>
          </cell>
        </row>
        <row r="259">
          <cell r="M259">
            <v>45.059350000000002</v>
          </cell>
        </row>
        <row r="261">
          <cell r="M261">
            <v>45.930245000000006</v>
          </cell>
        </row>
        <row r="263">
          <cell r="M263">
            <v>45.172945000000006</v>
          </cell>
        </row>
      </sheetData>
      <sheetData sheetId="6">
        <row r="6">
          <cell r="M6">
            <v>48.883125000000007</v>
          </cell>
        </row>
        <row r="8">
          <cell r="M8">
            <v>39.796250000000001</v>
          </cell>
        </row>
        <row r="10">
          <cell r="M10">
            <v>39.796250000000001</v>
          </cell>
        </row>
        <row r="12">
          <cell r="M12">
            <v>42.315000000000005</v>
          </cell>
        </row>
        <row r="14">
          <cell r="M14">
            <v>41.881</v>
          </cell>
        </row>
        <row r="16">
          <cell r="M16">
            <v>42.070875000000001</v>
          </cell>
        </row>
        <row r="18">
          <cell r="M18">
            <v>41.373375000000003</v>
          </cell>
        </row>
        <row r="20">
          <cell r="M20">
            <v>48.460750000000004</v>
          </cell>
        </row>
        <row r="22">
          <cell r="M22">
            <v>52.029625000000003</v>
          </cell>
        </row>
        <row r="24">
          <cell r="M24">
            <v>54.67625000000001</v>
          </cell>
        </row>
        <row r="26">
          <cell r="M26">
            <v>54.385624999999997</v>
          </cell>
        </row>
        <row r="28">
          <cell r="M28">
            <v>49.968125000000001</v>
          </cell>
        </row>
        <row r="30">
          <cell r="M30">
            <v>47.263374999999996</v>
          </cell>
        </row>
        <row r="32">
          <cell r="M32">
            <v>49.782125000000001</v>
          </cell>
        </row>
        <row r="34">
          <cell r="M34">
            <v>53.746249999999996</v>
          </cell>
        </row>
        <row r="36">
          <cell r="M36">
            <v>42.745899999999992</v>
          </cell>
        </row>
        <row r="38">
          <cell r="M38">
            <v>49.858850000000004</v>
          </cell>
        </row>
        <row r="40">
          <cell r="M40">
            <v>51.975375000000014</v>
          </cell>
        </row>
        <row r="42">
          <cell r="M42">
            <v>52.083874999999999</v>
          </cell>
        </row>
        <row r="44">
          <cell r="M44">
            <v>50.960124999999998</v>
          </cell>
        </row>
        <row r="46">
          <cell r="M46">
            <v>52.060625000000009</v>
          </cell>
        </row>
        <row r="48">
          <cell r="M48">
            <v>52.235000000000007</v>
          </cell>
        </row>
        <row r="50">
          <cell r="M50">
            <v>54.714999999999996</v>
          </cell>
        </row>
        <row r="52">
          <cell r="M52">
            <v>56.936700000000016</v>
          </cell>
        </row>
        <row r="54">
          <cell r="M54">
            <v>59.174050000000008</v>
          </cell>
        </row>
        <row r="56">
          <cell r="M56">
            <v>57.669625000000003</v>
          </cell>
        </row>
        <row r="58">
          <cell r="M58">
            <v>55.432275000000011</v>
          </cell>
        </row>
        <row r="60">
          <cell r="M60">
            <v>51.192882499999996</v>
          </cell>
        </row>
        <row r="62">
          <cell r="M62">
            <v>52.666447500000004</v>
          </cell>
        </row>
        <row r="64">
          <cell r="M64">
            <v>50.533250000000002</v>
          </cell>
        </row>
        <row r="66">
          <cell r="M66">
            <v>53.549815000000017</v>
          </cell>
        </row>
        <row r="68">
          <cell r="M68">
            <v>55.139105000000008</v>
          </cell>
        </row>
        <row r="70">
          <cell r="M70">
            <v>56.481515000000002</v>
          </cell>
        </row>
        <row r="72">
          <cell r="M72">
            <v>57.978225000000009</v>
          </cell>
        </row>
        <row r="74">
          <cell r="M74">
            <v>58.556849999999997</v>
          </cell>
        </row>
        <row r="76">
          <cell r="M76">
            <v>59.174050000000008</v>
          </cell>
        </row>
        <row r="78">
          <cell r="M78">
            <v>60.061275000000009</v>
          </cell>
        </row>
        <row r="80">
          <cell r="M80">
            <v>61.449975000000009</v>
          </cell>
        </row>
        <row r="82">
          <cell r="M82">
            <v>58.541420000000002</v>
          </cell>
        </row>
        <row r="84">
          <cell r="M84">
            <v>45.325625000000002</v>
          </cell>
        </row>
        <row r="86">
          <cell r="M86">
            <v>53.040625000000013</v>
          </cell>
        </row>
        <row r="88">
          <cell r="M88">
            <v>53.194924999999998</v>
          </cell>
        </row>
        <row r="90">
          <cell r="M90">
            <v>52.732025</v>
          </cell>
        </row>
        <row r="92">
          <cell r="M92">
            <v>49.916050000000006</v>
          </cell>
        </row>
        <row r="94">
          <cell r="M94">
            <v>53.889274999999998</v>
          </cell>
        </row>
        <row r="96">
          <cell r="M96">
            <v>55.702300000000008</v>
          </cell>
        </row>
        <row r="98">
          <cell r="M98">
            <v>56.049475000000008</v>
          </cell>
        </row>
        <row r="100">
          <cell r="M100">
            <v>56.242350000000002</v>
          </cell>
        </row>
        <row r="102">
          <cell r="M102">
            <v>56.697535000000009</v>
          </cell>
        </row>
        <row r="104">
          <cell r="M104">
            <v>55.277975000000012</v>
          </cell>
        </row>
        <row r="106">
          <cell r="M106">
            <v>54.043575000000004</v>
          </cell>
        </row>
        <row r="108">
          <cell r="M108">
            <v>54.004999999999995</v>
          </cell>
        </row>
        <row r="110">
          <cell r="M110">
            <v>53.850700000000003</v>
          </cell>
        </row>
        <row r="112">
          <cell r="M112">
            <v>55.393700000000003</v>
          </cell>
        </row>
        <row r="114">
          <cell r="M114">
            <v>56.666674999999998</v>
          </cell>
        </row>
        <row r="116">
          <cell r="M116">
            <v>57.939650000000015</v>
          </cell>
        </row>
        <row r="118">
          <cell r="M118">
            <v>56.088049999999996</v>
          </cell>
        </row>
        <row r="120">
          <cell r="M120">
            <v>56.589525000000002</v>
          </cell>
        </row>
        <row r="122">
          <cell r="M122">
            <v>57.901075000000006</v>
          </cell>
        </row>
        <row r="124">
          <cell r="M124">
            <v>57.592475</v>
          </cell>
        </row>
        <row r="126">
          <cell r="M126">
            <v>57.862500000000004</v>
          </cell>
        </row>
        <row r="128">
          <cell r="M128">
            <v>56.666675000000005</v>
          </cell>
        </row>
        <row r="130">
          <cell r="M130">
            <v>53.464950000000002</v>
          </cell>
        </row>
        <row r="132">
          <cell r="M132">
            <v>53.734975000000013</v>
          </cell>
        </row>
        <row r="134">
          <cell r="M134">
            <v>53.619250000000008</v>
          </cell>
        </row>
        <row r="136">
          <cell r="M136">
            <v>55.470849999999999</v>
          </cell>
        </row>
        <row r="138">
          <cell r="M138">
            <v>55.470849999999999</v>
          </cell>
        </row>
        <row r="140">
          <cell r="M140">
            <v>56.280924999999996</v>
          </cell>
        </row>
        <row r="142">
          <cell r="M142">
            <v>56.705250000000007</v>
          </cell>
        </row>
        <row r="144">
          <cell r="M144">
            <v>51.999100000000013</v>
          </cell>
        </row>
        <row r="146">
          <cell r="M146">
            <v>54.768785000000001</v>
          </cell>
        </row>
        <row r="148">
          <cell r="M148">
            <v>54.313600000000008</v>
          </cell>
        </row>
        <row r="150">
          <cell r="M150">
            <v>54.2634525</v>
          </cell>
        </row>
        <row r="152">
          <cell r="M152">
            <v>55.266402500000012</v>
          </cell>
        </row>
        <row r="154">
          <cell r="M154">
            <v>55.085099999999997</v>
          </cell>
        </row>
        <row r="156">
          <cell r="M156">
            <v>54.815075</v>
          </cell>
        </row>
        <row r="158">
          <cell r="M158">
            <v>54.583625000000005</v>
          </cell>
        </row>
        <row r="160">
          <cell r="M160">
            <v>55.046525000000003</v>
          </cell>
        </row>
        <row r="162">
          <cell r="M162">
            <v>56.55095</v>
          </cell>
        </row>
        <row r="164">
          <cell r="M164">
            <v>58.749724999999998</v>
          </cell>
        </row>
        <row r="166">
          <cell r="M166">
            <v>60.871350000000007</v>
          </cell>
        </row>
        <row r="168">
          <cell r="M168">
            <v>61.372825000000006</v>
          </cell>
        </row>
        <row r="170">
          <cell r="M170">
            <v>59.212625000000003</v>
          </cell>
        </row>
        <row r="172">
          <cell r="M172">
            <v>58.672575000000016</v>
          </cell>
        </row>
        <row r="174">
          <cell r="M174">
            <v>54.622200000000014</v>
          </cell>
        </row>
        <row r="176">
          <cell r="M176">
            <v>52.886325000000014</v>
          </cell>
        </row>
        <row r="178">
          <cell r="M178">
            <v>54.583625000000005</v>
          </cell>
        </row>
        <row r="180">
          <cell r="M180">
            <v>55.085100000000011</v>
          </cell>
        </row>
        <row r="182">
          <cell r="M182">
            <v>56.820974999999997</v>
          </cell>
        </row>
        <row r="184">
          <cell r="M184">
            <v>57.631050000000009</v>
          </cell>
        </row>
        <row r="186">
          <cell r="M186">
            <v>59.135475000000007</v>
          </cell>
        </row>
        <row r="188">
          <cell r="M188">
            <v>58.016800000000011</v>
          </cell>
        </row>
        <row r="190">
          <cell r="M190">
            <v>56.859550000000006</v>
          </cell>
        </row>
        <row r="192">
          <cell r="M192">
            <v>54.815075</v>
          </cell>
        </row>
        <row r="194">
          <cell r="M194">
            <v>56.666674999999998</v>
          </cell>
        </row>
        <row r="196">
          <cell r="M196">
            <v>56.975275000000011</v>
          </cell>
        </row>
        <row r="198">
          <cell r="M198">
            <v>56.859550000000006</v>
          </cell>
        </row>
        <row r="200">
          <cell r="M200">
            <v>53.884160000000001</v>
          </cell>
        </row>
        <row r="202">
          <cell r="M202">
            <v>54.413919999999997</v>
          </cell>
        </row>
        <row r="204">
          <cell r="M204">
            <v>54.527439999999999</v>
          </cell>
        </row>
        <row r="206">
          <cell r="M206">
            <v>53.922000000000004</v>
          </cell>
        </row>
        <row r="208">
          <cell r="M208">
            <v>53.846319999999999</v>
          </cell>
        </row>
        <row r="210">
          <cell r="M210">
            <v>52.5976</v>
          </cell>
        </row>
        <row r="212">
          <cell r="M212">
            <v>53.562520000000006</v>
          </cell>
        </row>
        <row r="214">
          <cell r="M214">
            <v>54.489600000000003</v>
          </cell>
        </row>
        <row r="216">
          <cell r="M216">
            <v>55.6248</v>
          </cell>
        </row>
        <row r="218">
          <cell r="M218">
            <v>54.565279999999994</v>
          </cell>
        </row>
        <row r="220">
          <cell r="M220">
            <v>53.240879999999997</v>
          </cell>
        </row>
        <row r="222">
          <cell r="M222">
            <v>49.683919999999993</v>
          </cell>
        </row>
        <row r="224">
          <cell r="M224">
            <v>52.257039999999996</v>
          </cell>
        </row>
        <row r="226">
          <cell r="M226">
            <v>54.482031999999997</v>
          </cell>
        </row>
        <row r="228">
          <cell r="M228">
            <v>55.6248</v>
          </cell>
        </row>
        <row r="230">
          <cell r="M230">
            <v>58.084400000000002</v>
          </cell>
        </row>
        <row r="232">
          <cell r="M232">
            <v>63.079279999999997</v>
          </cell>
        </row>
        <row r="234">
          <cell r="M234">
            <v>57.516800000000003</v>
          </cell>
        </row>
        <row r="236">
          <cell r="M236">
            <v>57.214079999999996</v>
          </cell>
        </row>
        <row r="238">
          <cell r="M238">
            <v>60.884560000000015</v>
          </cell>
        </row>
        <row r="240">
          <cell r="M240">
            <v>53.959840000000014</v>
          </cell>
        </row>
        <row r="242">
          <cell r="M242">
            <v>56.268080000000012</v>
          </cell>
        </row>
        <row r="244">
          <cell r="M244">
            <v>53.694960000000002</v>
          </cell>
        </row>
        <row r="246">
          <cell r="M246">
            <v>54.489600000000003</v>
          </cell>
        </row>
        <row r="248">
          <cell r="M248">
            <v>55.549119999999995</v>
          </cell>
        </row>
        <row r="250">
          <cell r="M250">
            <v>58.084400000000002</v>
          </cell>
        </row>
        <row r="252">
          <cell r="M252">
            <v>62.890080000000012</v>
          </cell>
        </row>
        <row r="254">
          <cell r="M254">
            <v>61.452160000000006</v>
          </cell>
        </row>
        <row r="256">
          <cell r="M256">
            <v>56.669184000000001</v>
          </cell>
        </row>
        <row r="258">
          <cell r="M258">
            <v>59.068240000000003</v>
          </cell>
        </row>
        <row r="260">
          <cell r="M260">
            <v>58.803360000000005</v>
          </cell>
        </row>
        <row r="262">
          <cell r="M262">
            <v>56.722159999999995</v>
          </cell>
        </row>
        <row r="264">
          <cell r="M264">
            <v>55.019360000000006</v>
          </cell>
        </row>
      </sheetData>
      <sheetData sheetId="7">
        <row r="6">
          <cell r="M6">
            <v>39.354462000000005</v>
          </cell>
        </row>
        <row r="8">
          <cell r="M8">
            <v>39.323830000000001</v>
          </cell>
        </row>
        <row r="10">
          <cell r="M10">
            <v>41.709296999999999</v>
          </cell>
        </row>
        <row r="12">
          <cell r="M12">
            <v>41.774389999999997</v>
          </cell>
        </row>
        <row r="14">
          <cell r="M14">
            <v>40.235132000000007</v>
          </cell>
        </row>
        <row r="16">
          <cell r="M16">
            <v>41.648032999999998</v>
          </cell>
        </row>
        <row r="18">
          <cell r="M18">
            <v>40.430411000000007</v>
          </cell>
        </row>
        <row r="20">
          <cell r="M20">
            <v>42.984354000000003</v>
          </cell>
        </row>
        <row r="22">
          <cell r="M22">
            <v>44.14837</v>
          </cell>
        </row>
        <row r="24">
          <cell r="M24">
            <v>46.530008000000009</v>
          </cell>
        </row>
        <row r="26">
          <cell r="M26">
            <v>48.632128999999999</v>
          </cell>
        </row>
        <row r="28">
          <cell r="M28">
            <v>51.159269000000009</v>
          </cell>
        </row>
        <row r="30">
          <cell r="M30">
            <v>46.124133999999998</v>
          </cell>
        </row>
        <row r="32">
          <cell r="M32">
            <v>48.716366999999998</v>
          </cell>
        </row>
        <row r="34">
          <cell r="M34">
            <v>47.073726000000001</v>
          </cell>
        </row>
        <row r="36">
          <cell r="M36">
            <v>49.564107600000007</v>
          </cell>
        </row>
        <row r="38">
          <cell r="M38">
            <v>49.139088599999994</v>
          </cell>
        </row>
        <row r="40">
          <cell r="M40">
            <v>50.068004000000002</v>
          </cell>
        </row>
        <row r="42">
          <cell r="M42">
            <v>51.059715000000011</v>
          </cell>
        </row>
        <row r="44">
          <cell r="M44">
            <v>51.496221000000006</v>
          </cell>
        </row>
        <row r="46">
          <cell r="M46">
            <v>52.49941900000001</v>
          </cell>
        </row>
        <row r="48">
          <cell r="M48">
            <v>52.503248000000006</v>
          </cell>
        </row>
        <row r="50">
          <cell r="M50">
            <v>53.793620999999995</v>
          </cell>
        </row>
        <row r="52">
          <cell r="M52">
            <v>56.368410000000011</v>
          </cell>
        </row>
        <row r="54">
          <cell r="M54">
            <v>56.287927500000009</v>
          </cell>
        </row>
        <row r="56">
          <cell r="M56">
            <v>56.652015000000013</v>
          </cell>
        </row>
        <row r="58">
          <cell r="M58">
            <v>57.602475000000013</v>
          </cell>
        </row>
        <row r="60">
          <cell r="M60">
            <v>58.698570000000004</v>
          </cell>
        </row>
        <row r="62">
          <cell r="M62">
            <v>59.92880250000001</v>
          </cell>
        </row>
        <row r="64">
          <cell r="M64">
            <v>58.982175000000005</v>
          </cell>
        </row>
        <row r="66">
          <cell r="M66">
            <v>55.337467500000002</v>
          </cell>
        </row>
        <row r="68">
          <cell r="M68">
            <v>56.261099999999999</v>
          </cell>
        </row>
        <row r="70">
          <cell r="M70">
            <v>54.850740000000009</v>
          </cell>
        </row>
        <row r="72">
          <cell r="M72">
            <v>56.337750000000007</v>
          </cell>
        </row>
        <row r="74">
          <cell r="M74">
            <v>55.992825000000003</v>
          </cell>
        </row>
        <row r="76">
          <cell r="M76">
            <v>56.874300000000005</v>
          </cell>
        </row>
        <row r="78">
          <cell r="M78">
            <v>57.0276</v>
          </cell>
        </row>
        <row r="80">
          <cell r="M80">
            <v>54.153224999999999</v>
          </cell>
        </row>
        <row r="82">
          <cell r="M82">
            <v>55.525260000000003</v>
          </cell>
        </row>
        <row r="84">
          <cell r="M84">
            <v>55.302974999999996</v>
          </cell>
        </row>
        <row r="86">
          <cell r="M86">
            <v>55.762875000000008</v>
          </cell>
        </row>
        <row r="88">
          <cell r="M88">
            <v>56.031150000000004</v>
          </cell>
        </row>
        <row r="90">
          <cell r="M90">
            <v>56.452725000000008</v>
          </cell>
        </row>
        <row r="92">
          <cell r="M92">
            <v>56.835975000000012</v>
          </cell>
        </row>
        <row r="94">
          <cell r="M94">
            <v>56.989275000000013</v>
          </cell>
        </row>
        <row r="96">
          <cell r="M96">
            <v>55.877849999999995</v>
          </cell>
        </row>
        <row r="98">
          <cell r="M98">
            <v>56.337750000000007</v>
          </cell>
        </row>
        <row r="100">
          <cell r="M100">
            <v>56.874300000000005</v>
          </cell>
        </row>
        <row r="102">
          <cell r="M102">
            <v>59.020500000000006</v>
          </cell>
        </row>
        <row r="104">
          <cell r="M104">
            <v>59.825325000000014</v>
          </cell>
        </row>
        <row r="106">
          <cell r="M106">
            <v>60.591825</v>
          </cell>
        </row>
        <row r="108">
          <cell r="M108">
            <v>60.13192500000001</v>
          </cell>
        </row>
        <row r="110">
          <cell r="M110">
            <v>59.633700000000005</v>
          </cell>
        </row>
        <row r="112">
          <cell r="M112">
            <v>60.438524999999998</v>
          </cell>
        </row>
        <row r="114">
          <cell r="M114">
            <v>59.135475000000007</v>
          </cell>
        </row>
        <row r="116">
          <cell r="M116">
            <v>59.212125000000007</v>
          </cell>
        </row>
        <row r="118">
          <cell r="M118">
            <v>59.403750000000002</v>
          </cell>
        </row>
        <row r="120">
          <cell r="M120">
            <v>59.058825000000013</v>
          </cell>
        </row>
        <row r="122">
          <cell r="M122">
            <v>59.327100000000009</v>
          </cell>
        </row>
        <row r="124">
          <cell r="M124">
            <v>60.975075000000004</v>
          </cell>
        </row>
        <row r="126">
          <cell r="M126">
            <v>61.664924999999997</v>
          </cell>
        </row>
        <row r="128">
          <cell r="M128">
            <v>61.166700000000006</v>
          </cell>
        </row>
        <row r="130">
          <cell r="M130">
            <v>60.745125000000009</v>
          </cell>
        </row>
        <row r="132">
          <cell r="M132">
            <v>60.438524999999998</v>
          </cell>
        </row>
        <row r="134">
          <cell r="M134">
            <v>59.86365</v>
          </cell>
        </row>
        <row r="136">
          <cell r="M136">
            <v>61.396650000000001</v>
          </cell>
        </row>
        <row r="138">
          <cell r="M138">
            <v>58.790549999999996</v>
          </cell>
        </row>
        <row r="140">
          <cell r="M140">
            <v>59.825325000000014</v>
          </cell>
        </row>
        <row r="142">
          <cell r="M142">
            <v>56.874299999999998</v>
          </cell>
        </row>
        <row r="144">
          <cell r="M144">
            <v>56.797650000000012</v>
          </cell>
        </row>
        <row r="146">
          <cell r="M146">
            <v>57.962730000000001</v>
          </cell>
        </row>
        <row r="148">
          <cell r="M148">
            <v>55.149675000000009</v>
          </cell>
        </row>
        <row r="150">
          <cell r="M150">
            <v>45.173677500000004</v>
          </cell>
        </row>
        <row r="152">
          <cell r="M152">
            <v>49.826332499999999</v>
          </cell>
        </row>
        <row r="154">
          <cell r="M154">
            <v>44.893905000000004</v>
          </cell>
        </row>
        <row r="156">
          <cell r="M156">
            <v>49.59255000000001</v>
          </cell>
        </row>
        <row r="158">
          <cell r="M158">
            <v>49.28595</v>
          </cell>
        </row>
        <row r="160">
          <cell r="M160">
            <v>50.167425000000009</v>
          </cell>
        </row>
        <row r="162">
          <cell r="M162">
            <v>51.278850000000006</v>
          </cell>
        </row>
        <row r="164">
          <cell r="M164">
            <v>53.884950000000003</v>
          </cell>
        </row>
        <row r="166">
          <cell r="M166">
            <v>56.337750000000007</v>
          </cell>
        </row>
        <row r="168">
          <cell r="M168">
            <v>58.79055000000001</v>
          </cell>
        </row>
        <row r="170">
          <cell r="M170">
            <v>60.821775000000002</v>
          </cell>
        </row>
        <row r="172">
          <cell r="M172">
            <v>58.253999999999998</v>
          </cell>
        </row>
        <row r="174">
          <cell r="M174">
            <v>61.703250000000004</v>
          </cell>
        </row>
        <row r="176">
          <cell r="M176">
            <v>63.082950000000011</v>
          </cell>
        </row>
        <row r="178">
          <cell r="M178">
            <v>58.71390000000001</v>
          </cell>
        </row>
        <row r="180">
          <cell r="M180">
            <v>58.445625000000007</v>
          </cell>
        </row>
        <row r="182">
          <cell r="M182">
            <v>54.038250000000005</v>
          </cell>
        </row>
        <row r="184">
          <cell r="M184">
            <v>55.302975000000011</v>
          </cell>
        </row>
        <row r="186">
          <cell r="M186">
            <v>56.069475000000011</v>
          </cell>
        </row>
        <row r="188">
          <cell r="M188">
            <v>55.724549999999994</v>
          </cell>
        </row>
        <row r="190">
          <cell r="M190">
            <v>55.264650000000003</v>
          </cell>
        </row>
        <row r="192">
          <cell r="M192">
            <v>55.992825000000003</v>
          </cell>
        </row>
        <row r="194">
          <cell r="M194">
            <v>57.142575000000001</v>
          </cell>
        </row>
        <row r="196">
          <cell r="M196">
            <v>59.48040000000001</v>
          </cell>
        </row>
        <row r="198">
          <cell r="M198">
            <v>57.985725000000009</v>
          </cell>
        </row>
        <row r="200">
          <cell r="M200">
            <v>55.889749999999999</v>
          </cell>
        </row>
        <row r="202">
          <cell r="M202">
            <v>55.698999999999991</v>
          </cell>
        </row>
        <row r="204">
          <cell r="M204">
            <v>55.622700000000002</v>
          </cell>
        </row>
        <row r="206">
          <cell r="M206">
            <v>57.224999999999987</v>
          </cell>
        </row>
        <row r="208">
          <cell r="M208">
            <v>59.742900000000013</v>
          </cell>
        </row>
        <row r="210">
          <cell r="M210">
            <v>57.759100000000004</v>
          </cell>
        </row>
        <row r="212">
          <cell r="M212">
            <v>58.026150000000001</v>
          </cell>
        </row>
        <row r="214">
          <cell r="M214">
            <v>57.453899999999997</v>
          </cell>
        </row>
        <row r="216">
          <cell r="M216">
            <v>54.020400000000009</v>
          </cell>
        </row>
        <row r="218">
          <cell r="M218">
            <v>55.164899999999996</v>
          </cell>
        </row>
        <row r="220">
          <cell r="M220">
            <v>55.317500000000003</v>
          </cell>
        </row>
        <row r="222">
          <cell r="M222">
            <v>52.952199999999998</v>
          </cell>
        </row>
        <row r="224">
          <cell r="M224">
            <v>54.173000000000002</v>
          </cell>
        </row>
        <row r="226">
          <cell r="M226">
            <v>56.248359999999998</v>
          </cell>
        </row>
        <row r="228">
          <cell r="M228">
            <v>58.407649999999997</v>
          </cell>
        </row>
        <row r="230">
          <cell r="M230">
            <v>60.772950000000009</v>
          </cell>
        </row>
        <row r="232">
          <cell r="M232">
            <v>62.375250000000001</v>
          </cell>
        </row>
        <row r="234">
          <cell r="M234">
            <v>57.759100000000004</v>
          </cell>
        </row>
        <row r="236">
          <cell r="M236">
            <v>58.445799999999998</v>
          </cell>
        </row>
        <row r="238">
          <cell r="M238">
            <v>62.794899999999998</v>
          </cell>
        </row>
        <row r="240">
          <cell r="M240">
            <v>54.70709999999999</v>
          </cell>
        </row>
        <row r="242">
          <cell r="M242">
            <v>56.042350000000006</v>
          </cell>
        </row>
        <row r="244">
          <cell r="M244">
            <v>54.897850000000005</v>
          </cell>
        </row>
        <row r="246">
          <cell r="M246">
            <v>56.309399999999997</v>
          </cell>
        </row>
        <row r="248">
          <cell r="M248">
            <v>56.347550000000005</v>
          </cell>
        </row>
        <row r="250">
          <cell r="M250">
            <v>55.431950000000008</v>
          </cell>
        </row>
        <row r="252">
          <cell r="M252">
            <v>54.936</v>
          </cell>
        </row>
        <row r="254">
          <cell r="M254">
            <v>51.540649999999999</v>
          </cell>
        </row>
        <row r="256">
          <cell r="M256">
            <v>53.448149999999998</v>
          </cell>
        </row>
        <row r="258">
          <cell r="M258">
            <v>54.173000000000002</v>
          </cell>
        </row>
        <row r="260">
          <cell r="M260">
            <v>53.715200000000003</v>
          </cell>
        </row>
        <row r="262">
          <cell r="M262">
            <v>54.211149999999996</v>
          </cell>
        </row>
        <row r="264">
          <cell r="M264">
            <v>53.791499999999999</v>
          </cell>
        </row>
      </sheetData>
      <sheetData sheetId="8">
        <row r="6">
          <cell r="M6">
            <v>39.988657499999995</v>
          </cell>
        </row>
        <row r="8">
          <cell r="M8">
            <v>44.754104999999996</v>
          </cell>
        </row>
        <row r="10">
          <cell r="M10">
            <v>44.785125000000001</v>
          </cell>
        </row>
        <row r="12">
          <cell r="M12">
            <v>46.049189999999996</v>
          </cell>
        </row>
        <row r="14">
          <cell r="M14">
            <v>42.132914999999997</v>
          </cell>
        </row>
        <row r="16">
          <cell r="M16">
            <v>44.982877500000001</v>
          </cell>
        </row>
        <row r="18">
          <cell r="M18">
            <v>44.777369999999998</v>
          </cell>
        </row>
        <row r="20">
          <cell r="M20">
            <v>46.73550749999999</v>
          </cell>
        </row>
        <row r="22">
          <cell r="M22">
            <v>47.096114999999998</v>
          </cell>
        </row>
        <row r="24">
          <cell r="M24">
            <v>48.069367499999991</v>
          </cell>
        </row>
        <row r="26">
          <cell r="M26">
            <v>48.088754999999999</v>
          </cell>
        </row>
        <row r="28">
          <cell r="M28">
            <v>49.426492499999995</v>
          </cell>
        </row>
        <row r="30">
          <cell r="M30">
            <v>50.644027499999993</v>
          </cell>
        </row>
        <row r="32">
          <cell r="M32">
            <v>52.2260475</v>
          </cell>
        </row>
        <row r="34">
          <cell r="M34">
            <v>53.509499999999996</v>
          </cell>
        </row>
        <row r="36">
          <cell r="M36">
            <v>54.963562499999995</v>
          </cell>
        </row>
        <row r="38">
          <cell r="M38">
            <v>53.978677499999989</v>
          </cell>
        </row>
        <row r="40">
          <cell r="M40">
            <v>54.509895</v>
          </cell>
        </row>
        <row r="42">
          <cell r="M42">
            <v>54.959685</v>
          </cell>
        </row>
        <row r="44">
          <cell r="M44">
            <v>53.408684999999998</v>
          </cell>
        </row>
        <row r="46">
          <cell r="M46">
            <v>54.595200000000006</v>
          </cell>
        </row>
        <row r="48">
          <cell r="M48">
            <v>54.789075000000004</v>
          </cell>
        </row>
        <row r="50">
          <cell r="M50">
            <v>54.750299999999996</v>
          </cell>
        </row>
        <row r="52">
          <cell r="M52">
            <v>55.492492500000004</v>
          </cell>
        </row>
        <row r="54">
          <cell r="M54">
            <v>56.369722500000002</v>
          </cell>
        </row>
        <row r="56">
          <cell r="M56">
            <v>57.731737500000008</v>
          </cell>
        </row>
        <row r="58">
          <cell r="M58">
            <v>58.932157500000002</v>
          </cell>
        </row>
        <row r="60">
          <cell r="M60">
            <v>57.258495000000011</v>
          </cell>
        </row>
        <row r="62">
          <cell r="M62">
            <v>54.780705000000005</v>
          </cell>
        </row>
        <row r="64">
          <cell r="M64">
            <v>44.977274999999999</v>
          </cell>
        </row>
        <row r="66">
          <cell r="M66">
            <v>53.114737499999997</v>
          </cell>
        </row>
        <row r="68">
          <cell r="M68">
            <v>55.211625000000005</v>
          </cell>
        </row>
        <row r="70">
          <cell r="M70">
            <v>56.704455000000003</v>
          </cell>
        </row>
        <row r="72">
          <cell r="M72">
            <v>57.019950000000009</v>
          </cell>
        </row>
        <row r="74">
          <cell r="M74">
            <v>54.557550000000006</v>
          </cell>
        </row>
        <row r="76">
          <cell r="M76">
            <v>54.980775000000008</v>
          </cell>
        </row>
        <row r="78">
          <cell r="M78">
            <v>55.48095</v>
          </cell>
        </row>
        <row r="80">
          <cell r="M80">
            <v>56.612115000000003</v>
          </cell>
        </row>
        <row r="82">
          <cell r="M82">
            <v>57.966435000000004</v>
          </cell>
        </row>
        <row r="84">
          <cell r="M84">
            <v>58.635900000000007</v>
          </cell>
        </row>
        <row r="86">
          <cell r="M86">
            <v>60.482700000000015</v>
          </cell>
        </row>
        <row r="88">
          <cell r="M88">
            <v>62.752725000000005</v>
          </cell>
        </row>
        <row r="90">
          <cell r="M90">
            <v>61.559999999999995</v>
          </cell>
        </row>
        <row r="92">
          <cell r="M92">
            <v>58.405049999999996</v>
          </cell>
        </row>
        <row r="94">
          <cell r="M94">
            <v>60.444225000000003</v>
          </cell>
        </row>
        <row r="96">
          <cell r="M96">
            <v>58.058775000000004</v>
          </cell>
        </row>
        <row r="98">
          <cell r="M98">
            <v>59.174549999999996</v>
          </cell>
        </row>
        <row r="100">
          <cell r="M100">
            <v>60.251850000000012</v>
          </cell>
        </row>
        <row r="102">
          <cell r="M102">
            <v>59.059125000000009</v>
          </cell>
        </row>
        <row r="104">
          <cell r="M104">
            <v>58.443525000000008</v>
          </cell>
        </row>
        <row r="106">
          <cell r="M106">
            <v>58.635899999999999</v>
          </cell>
        </row>
        <row r="108">
          <cell r="M108">
            <v>59.559300000000007</v>
          </cell>
        </row>
        <row r="110">
          <cell r="M110">
            <v>59.289975000000013</v>
          </cell>
        </row>
        <row r="112">
          <cell r="M112">
            <v>56.866050000000008</v>
          </cell>
        </row>
        <row r="114">
          <cell r="M114">
            <v>57.058425</v>
          </cell>
        </row>
        <row r="116">
          <cell r="M116">
            <v>56.211975000000002</v>
          </cell>
        </row>
        <row r="118">
          <cell r="M118">
            <v>56.712149999999994</v>
          </cell>
        </row>
        <row r="120">
          <cell r="M120">
            <v>57.674025000000007</v>
          </cell>
        </row>
        <row r="122">
          <cell r="M122">
            <v>59.02065000000001</v>
          </cell>
        </row>
        <row r="124">
          <cell r="M124">
            <v>58.674375000000005</v>
          </cell>
        </row>
        <row r="126">
          <cell r="M126">
            <v>54.903825000000012</v>
          </cell>
        </row>
        <row r="128">
          <cell r="M128">
            <v>55.596375000000002</v>
          </cell>
        </row>
        <row r="130">
          <cell r="M130">
            <v>54.672975000000001</v>
          </cell>
        </row>
        <row r="132">
          <cell r="M132">
            <v>54.134325000000004</v>
          </cell>
        </row>
        <row r="134">
          <cell r="M134">
            <v>53.749575</v>
          </cell>
        </row>
        <row r="136">
          <cell r="M136">
            <v>55.096200000000003</v>
          </cell>
        </row>
        <row r="138">
          <cell r="M138">
            <v>55.596375000000002</v>
          </cell>
        </row>
        <row r="140">
          <cell r="M140">
            <v>56.673674999999996</v>
          </cell>
        </row>
        <row r="142">
          <cell r="M142">
            <v>57.789450000000009</v>
          </cell>
        </row>
        <row r="144">
          <cell r="M144">
            <v>58.7898</v>
          </cell>
        </row>
        <row r="146">
          <cell r="M146">
            <v>57.131527500000011</v>
          </cell>
        </row>
        <row r="148">
          <cell r="M148">
            <v>56.866050000000001</v>
          </cell>
        </row>
        <row r="150">
          <cell r="M150">
            <v>55.46940750000001</v>
          </cell>
        </row>
        <row r="152">
          <cell r="M152">
            <v>56.250450000000001</v>
          </cell>
        </row>
        <row r="154">
          <cell r="M154">
            <v>57.712500000000006</v>
          </cell>
        </row>
        <row r="156">
          <cell r="M156">
            <v>58.828275000000005</v>
          </cell>
        </row>
        <row r="158">
          <cell r="M158">
            <v>61.213725000000004</v>
          </cell>
        </row>
        <row r="160">
          <cell r="M160">
            <v>60.713549999999998</v>
          </cell>
        </row>
        <row r="162">
          <cell r="M162">
            <v>58.597425000000001</v>
          </cell>
        </row>
        <row r="164">
          <cell r="M164">
            <v>58.635900000000007</v>
          </cell>
        </row>
        <row r="166">
          <cell r="M166">
            <v>55.17315</v>
          </cell>
        </row>
        <row r="168">
          <cell r="M168">
            <v>56.288925000000013</v>
          </cell>
        </row>
        <row r="170">
          <cell r="M170">
            <v>57.981825000000015</v>
          </cell>
        </row>
        <row r="172">
          <cell r="M172">
            <v>60.405750000000005</v>
          </cell>
        </row>
        <row r="174">
          <cell r="M174">
            <v>61.790850000000006</v>
          </cell>
        </row>
        <row r="176">
          <cell r="M176">
            <v>60.521174999999999</v>
          </cell>
        </row>
        <row r="178">
          <cell r="M178">
            <v>58.674375000000005</v>
          </cell>
        </row>
        <row r="180">
          <cell r="M180">
            <v>57.327749999999995</v>
          </cell>
        </row>
        <row r="182">
          <cell r="M182">
            <v>56.365875000000003</v>
          </cell>
        </row>
        <row r="184">
          <cell r="M184">
            <v>52.864650000000005</v>
          </cell>
        </row>
        <row r="186">
          <cell r="M186">
            <v>55.019250000000007</v>
          </cell>
        </row>
        <row r="188">
          <cell r="M188">
            <v>53.672625000000004</v>
          </cell>
        </row>
        <row r="190">
          <cell r="M190">
            <v>55.48095</v>
          </cell>
        </row>
        <row r="192">
          <cell r="M192">
            <v>57.981825000000015</v>
          </cell>
        </row>
        <row r="194">
          <cell r="M194">
            <v>58.55895000000001</v>
          </cell>
        </row>
        <row r="196">
          <cell r="M196">
            <v>55.442475000000002</v>
          </cell>
        </row>
        <row r="198">
          <cell r="M198">
            <v>55.63485</v>
          </cell>
        </row>
        <row r="200">
          <cell r="M200">
            <v>56.546799999999998</v>
          </cell>
        </row>
        <row r="202">
          <cell r="M202">
            <v>56.167800000000007</v>
          </cell>
        </row>
        <row r="204">
          <cell r="M204">
            <v>53.4011</v>
          </cell>
        </row>
        <row r="206">
          <cell r="M206">
            <v>53.173700000000004</v>
          </cell>
        </row>
        <row r="208">
          <cell r="M208">
            <v>54.310699999999997</v>
          </cell>
        </row>
        <row r="210">
          <cell r="M210">
            <v>50.331199999999995</v>
          </cell>
        </row>
        <row r="212">
          <cell r="M212">
            <v>54.197000000000003</v>
          </cell>
        </row>
        <row r="214">
          <cell r="M214">
            <v>55.561399999999999</v>
          </cell>
        </row>
        <row r="216">
          <cell r="M216">
            <v>54.234899999999996</v>
          </cell>
        </row>
        <row r="218">
          <cell r="M218">
            <v>46.238</v>
          </cell>
        </row>
        <row r="220">
          <cell r="M220">
            <v>52.567299999999996</v>
          </cell>
        </row>
        <row r="222">
          <cell r="M222">
            <v>54.689700000000002</v>
          </cell>
        </row>
        <row r="224">
          <cell r="M224">
            <v>57.115300000000005</v>
          </cell>
        </row>
        <row r="226">
          <cell r="M226">
            <v>59.268020000000007</v>
          </cell>
        </row>
        <row r="228">
          <cell r="M228">
            <v>60.374699999999997</v>
          </cell>
        </row>
        <row r="230">
          <cell r="M230">
            <v>56.016199999999991</v>
          </cell>
        </row>
        <row r="232">
          <cell r="M232">
            <v>58.100700000000003</v>
          </cell>
        </row>
        <row r="234">
          <cell r="M234">
            <v>55.409800000000004</v>
          </cell>
        </row>
        <row r="236">
          <cell r="M236">
            <v>57.759600000000006</v>
          </cell>
        </row>
        <row r="238">
          <cell r="M238">
            <v>59.957799999999999</v>
          </cell>
        </row>
        <row r="240">
          <cell r="M240">
            <v>54.121200000000002</v>
          </cell>
        </row>
        <row r="242">
          <cell r="M242">
            <v>58.858700000000006</v>
          </cell>
        </row>
        <row r="244">
          <cell r="M244">
            <v>54.23490000000001</v>
          </cell>
        </row>
        <row r="246">
          <cell r="M246">
            <v>58.631299999999996</v>
          </cell>
        </row>
        <row r="248">
          <cell r="M248">
            <v>54.083300000000008</v>
          </cell>
        </row>
        <row r="250">
          <cell r="M250">
            <v>55.409799999999997</v>
          </cell>
        </row>
        <row r="252">
          <cell r="M252">
            <v>56.92580000000001</v>
          </cell>
        </row>
        <row r="254">
          <cell r="M254">
            <v>56.925799999999995</v>
          </cell>
        </row>
        <row r="256">
          <cell r="M256">
            <v>56.129899999999999</v>
          </cell>
        </row>
        <row r="258">
          <cell r="M258">
            <v>56.698399999999999</v>
          </cell>
        </row>
        <row r="260">
          <cell r="M260">
            <v>58.100699999999996</v>
          </cell>
        </row>
        <row r="262">
          <cell r="M262">
            <v>57.077399999999997</v>
          </cell>
        </row>
        <row r="264">
          <cell r="M264">
            <v>58.669200000000004</v>
          </cell>
        </row>
      </sheetData>
      <sheetData sheetId="9">
        <row r="6">
          <cell r="M6">
            <v>49.779344999999985</v>
          </cell>
        </row>
        <row r="8">
          <cell r="M8">
            <v>48.728542499999996</v>
          </cell>
        </row>
        <row r="10">
          <cell r="M10">
            <v>48.542422499999994</v>
          </cell>
        </row>
        <row r="12">
          <cell r="M12">
            <v>49.771590000000003</v>
          </cell>
        </row>
        <row r="14">
          <cell r="M14">
            <v>42.088711499999995</v>
          </cell>
        </row>
        <row r="16">
          <cell r="M16">
            <v>49.39547249999999</v>
          </cell>
        </row>
        <row r="18">
          <cell r="M18">
            <v>48.965069999999997</v>
          </cell>
        </row>
        <row r="20">
          <cell r="M20">
            <v>49.787100000000002</v>
          </cell>
        </row>
        <row r="22">
          <cell r="M22">
            <v>52.152374999999999</v>
          </cell>
        </row>
        <row r="24">
          <cell r="M24">
            <v>54.711524999999995</v>
          </cell>
        </row>
        <row r="26">
          <cell r="M26">
            <v>59.666969999999985</v>
          </cell>
        </row>
        <row r="28">
          <cell r="M28">
            <v>61.857757499999998</v>
          </cell>
        </row>
        <row r="30">
          <cell r="M30">
            <v>59.957782499999993</v>
          </cell>
        </row>
        <row r="32">
          <cell r="M32">
            <v>59.519624999999998</v>
          </cell>
        </row>
        <row r="34">
          <cell r="M34">
            <v>57.782505</v>
          </cell>
        </row>
        <row r="36">
          <cell r="M36">
            <v>58.612290000000009</v>
          </cell>
        </row>
        <row r="38">
          <cell r="M38">
            <v>59.519624999999998</v>
          </cell>
        </row>
        <row r="40">
          <cell r="M40">
            <v>59.752274999999997</v>
          </cell>
        </row>
        <row r="42">
          <cell r="M42">
            <v>60.217575000000004</v>
          </cell>
        </row>
        <row r="44">
          <cell r="M44">
            <v>61.787962499999992</v>
          </cell>
        </row>
        <row r="46">
          <cell r="M46">
            <v>63.137332499999992</v>
          </cell>
        </row>
        <row r="48">
          <cell r="M48">
            <v>63.404879999999991</v>
          </cell>
        </row>
        <row r="50">
          <cell r="M50">
            <v>63.393247499999987</v>
          </cell>
        </row>
        <row r="52">
          <cell r="M52">
            <v>48.386160000000004</v>
          </cell>
        </row>
        <row r="54">
          <cell r="M54">
            <v>65.380567500000012</v>
          </cell>
        </row>
        <row r="56">
          <cell r="M56">
            <v>65.276685000000001</v>
          </cell>
        </row>
        <row r="58">
          <cell r="M58">
            <v>66.088507500000006</v>
          </cell>
        </row>
        <row r="60">
          <cell r="M60">
            <v>67.465912500000002</v>
          </cell>
        </row>
        <row r="62">
          <cell r="M62">
            <v>69.162660000000017</v>
          </cell>
        </row>
        <row r="64">
          <cell r="M64">
            <v>66.9465</v>
          </cell>
        </row>
        <row r="66">
          <cell r="M66">
            <v>68.358532499999995</v>
          </cell>
        </row>
        <row r="68">
          <cell r="M68">
            <v>68.643247500000001</v>
          </cell>
        </row>
        <row r="70">
          <cell r="M70">
            <v>64.761120000000005</v>
          </cell>
        </row>
        <row r="72">
          <cell r="M72">
            <v>59.790149999999997</v>
          </cell>
        </row>
        <row r="74">
          <cell r="M74">
            <v>65.79225000000001</v>
          </cell>
        </row>
        <row r="76">
          <cell r="M76">
            <v>65.061225000000022</v>
          </cell>
        </row>
        <row r="78">
          <cell r="M78">
            <v>63.983925000000013</v>
          </cell>
        </row>
        <row r="80">
          <cell r="M80">
            <v>62.198685000000005</v>
          </cell>
        </row>
        <row r="82">
          <cell r="M82">
            <v>63.937754999999996</v>
          </cell>
        </row>
        <row r="84">
          <cell r="M84">
            <v>65.330550000000002</v>
          </cell>
        </row>
        <row r="86">
          <cell r="M86">
            <v>66.523275000000012</v>
          </cell>
        </row>
        <row r="88">
          <cell r="M88">
            <v>68.947200000000009</v>
          </cell>
        </row>
        <row r="90">
          <cell r="M90">
            <v>69.947550000000007</v>
          </cell>
        </row>
        <row r="92">
          <cell r="M92">
            <v>69.909075000000001</v>
          </cell>
        </row>
        <row r="94">
          <cell r="M94">
            <v>64.253249999999994</v>
          </cell>
        </row>
        <row r="96">
          <cell r="M96">
            <v>64.599525000000014</v>
          </cell>
        </row>
        <row r="98">
          <cell r="M98">
            <v>63.32985</v>
          </cell>
        </row>
        <row r="100">
          <cell r="M100">
            <v>62.367975000000015</v>
          </cell>
        </row>
        <row r="102">
          <cell r="M102">
            <v>63.483749999999993</v>
          </cell>
        </row>
        <row r="104">
          <cell r="M104">
            <v>65.061225000000007</v>
          </cell>
        </row>
        <row r="106">
          <cell r="M106">
            <v>65.561400000000006</v>
          </cell>
        </row>
        <row r="108">
          <cell r="M108">
            <v>66.638700000000014</v>
          </cell>
        </row>
        <row r="110">
          <cell r="M110">
            <v>68.71635000000002</v>
          </cell>
        </row>
        <row r="112">
          <cell r="M112">
            <v>69.947550000000007</v>
          </cell>
        </row>
        <row r="114">
          <cell r="M114">
            <v>67.985325000000003</v>
          </cell>
        </row>
        <row r="116">
          <cell r="M116">
            <v>69.178050000000013</v>
          </cell>
        </row>
        <row r="118">
          <cell r="M118">
            <v>68.600925000000018</v>
          </cell>
        </row>
        <row r="120">
          <cell r="M120">
            <v>66.984974999999991</v>
          </cell>
        </row>
        <row r="122">
          <cell r="M122">
            <v>66.446325000000002</v>
          </cell>
        </row>
        <row r="124">
          <cell r="M124">
            <v>64.561050000000009</v>
          </cell>
        </row>
        <row r="126">
          <cell r="M126">
            <v>65.099700000000013</v>
          </cell>
        </row>
        <row r="128">
          <cell r="M128">
            <v>65.138175000000004</v>
          </cell>
        </row>
        <row r="130">
          <cell r="M130">
            <v>61.213725000000004</v>
          </cell>
        </row>
        <row r="132">
          <cell r="M132">
            <v>60.790500000000009</v>
          </cell>
        </row>
        <row r="134">
          <cell r="M134">
            <v>62.329500000000003</v>
          </cell>
        </row>
        <row r="136">
          <cell r="M136">
            <v>62.367975000000001</v>
          </cell>
        </row>
        <row r="138">
          <cell r="M138">
            <v>61.983225000000004</v>
          </cell>
        </row>
        <row r="140">
          <cell r="M140">
            <v>56.981475000000003</v>
          </cell>
        </row>
        <row r="142">
          <cell r="M142">
            <v>61.406100000000002</v>
          </cell>
        </row>
        <row r="144">
          <cell r="M144">
            <v>62.714250000000007</v>
          </cell>
        </row>
        <row r="146">
          <cell r="M146">
            <v>63.853110000000001</v>
          </cell>
        </row>
        <row r="148">
          <cell r="M148">
            <v>60.290325000000003</v>
          </cell>
        </row>
        <row r="150">
          <cell r="M150">
            <v>63.383715000000009</v>
          </cell>
        </row>
        <row r="152">
          <cell r="M152">
            <v>65.126632499999999</v>
          </cell>
        </row>
        <row r="154">
          <cell r="M154">
            <v>65.907674999999998</v>
          </cell>
        </row>
        <row r="156">
          <cell r="M156">
            <v>66.10005000000001</v>
          </cell>
        </row>
        <row r="158">
          <cell r="M158">
            <v>67.215824999999995</v>
          </cell>
        </row>
        <row r="160">
          <cell r="M160">
            <v>65.753775000000005</v>
          </cell>
        </row>
        <row r="162">
          <cell r="M162">
            <v>65.176649999999995</v>
          </cell>
        </row>
        <row r="164">
          <cell r="M164">
            <v>65.369024999999993</v>
          </cell>
        </row>
        <row r="166">
          <cell r="M166">
            <v>63.637650000000008</v>
          </cell>
        </row>
        <row r="168">
          <cell r="M168">
            <v>64.06087500000001</v>
          </cell>
        </row>
        <row r="170">
          <cell r="M170">
            <v>65.330550000000002</v>
          </cell>
        </row>
        <row r="172">
          <cell r="M172">
            <v>66.446325000000016</v>
          </cell>
        </row>
        <row r="174">
          <cell r="M174">
            <v>68.447025000000011</v>
          </cell>
        </row>
        <row r="176">
          <cell r="M176">
            <v>67.446674999999999</v>
          </cell>
        </row>
        <row r="178">
          <cell r="M178">
            <v>68.370075000000014</v>
          </cell>
        </row>
        <row r="180">
          <cell r="M180">
            <v>68.023800000000008</v>
          </cell>
        </row>
        <row r="182">
          <cell r="M182">
            <v>66.792600000000007</v>
          </cell>
        </row>
        <row r="184">
          <cell r="M184">
            <v>66.523275000000012</v>
          </cell>
        </row>
        <row r="186">
          <cell r="M186">
            <v>67.138875000000013</v>
          </cell>
        </row>
        <row r="188">
          <cell r="M188">
            <v>66.292424999999994</v>
          </cell>
        </row>
        <row r="190">
          <cell r="M190">
            <v>64.676475000000011</v>
          </cell>
        </row>
        <row r="192">
          <cell r="M192">
            <v>62.983575000000002</v>
          </cell>
        </row>
        <row r="194">
          <cell r="M194">
            <v>62.329499999999996</v>
          </cell>
        </row>
        <row r="196">
          <cell r="M196">
            <v>61.213725000000004</v>
          </cell>
        </row>
        <row r="198">
          <cell r="M198">
            <v>60.059475000000006</v>
          </cell>
        </row>
        <row r="200">
          <cell r="M200">
            <v>55.182400000000008</v>
          </cell>
        </row>
        <row r="202">
          <cell r="M202">
            <v>56.660499999999999</v>
          </cell>
        </row>
        <row r="204">
          <cell r="M204">
            <v>58.024899999999995</v>
          </cell>
        </row>
        <row r="206">
          <cell r="M206">
            <v>60.336799999999997</v>
          </cell>
        </row>
        <row r="208">
          <cell r="M208">
            <v>62.838199999999993</v>
          </cell>
        </row>
        <row r="210">
          <cell r="M210">
            <v>64.505800000000008</v>
          </cell>
        </row>
        <row r="212">
          <cell r="M212">
            <v>62.269700000000007</v>
          </cell>
        </row>
        <row r="214">
          <cell r="M214">
            <v>62.951900000000002</v>
          </cell>
        </row>
        <row r="216">
          <cell r="M216">
            <v>62.193899999999999</v>
          </cell>
        </row>
        <row r="218">
          <cell r="M218">
            <v>60.564199999999992</v>
          </cell>
        </row>
        <row r="220">
          <cell r="M220">
            <v>61.435899999999997</v>
          </cell>
        </row>
        <row r="222">
          <cell r="M222">
            <v>61.739099999999993</v>
          </cell>
        </row>
        <row r="224">
          <cell r="M224">
            <v>61.132699999999993</v>
          </cell>
        </row>
        <row r="226">
          <cell r="M226">
            <v>60.306480000000001</v>
          </cell>
        </row>
        <row r="228">
          <cell r="M228">
            <v>58.441800000000008</v>
          </cell>
        </row>
        <row r="230">
          <cell r="M230">
            <v>60.223100000000002</v>
          </cell>
        </row>
        <row r="232">
          <cell r="M232">
            <v>61.132699999999993</v>
          </cell>
        </row>
        <row r="234">
          <cell r="M234">
            <v>60.185199999999995</v>
          </cell>
        </row>
        <row r="236">
          <cell r="M236">
            <v>61.398000000000003</v>
          </cell>
        </row>
        <row r="238">
          <cell r="M238">
            <v>61.276720000000005</v>
          </cell>
        </row>
        <row r="240">
          <cell r="M240">
            <v>61.314619999999998</v>
          </cell>
        </row>
        <row r="242">
          <cell r="M242">
            <v>60.677900000000001</v>
          </cell>
        </row>
        <row r="244">
          <cell r="M244">
            <v>61.739099999999993</v>
          </cell>
        </row>
        <row r="246">
          <cell r="M246">
            <v>62.98980000000001</v>
          </cell>
        </row>
        <row r="248">
          <cell r="M248">
            <v>65.453300000000013</v>
          </cell>
        </row>
        <row r="250">
          <cell r="M250">
            <v>66.666099999999986</v>
          </cell>
        </row>
        <row r="252">
          <cell r="M252">
            <v>67.803099999999986</v>
          </cell>
        </row>
        <row r="254">
          <cell r="M254">
            <v>67.196700000000007</v>
          </cell>
        </row>
        <row r="256">
          <cell r="M256">
            <v>66.931399999999996</v>
          </cell>
        </row>
        <row r="258">
          <cell r="M258">
            <v>67.840999999999994</v>
          </cell>
        </row>
        <row r="260">
          <cell r="M260">
            <v>68.333700000000007</v>
          </cell>
        </row>
        <row r="262">
          <cell r="M262">
            <v>67.424099999999996</v>
          </cell>
        </row>
        <row r="264">
          <cell r="M264">
            <v>67.120899999999992</v>
          </cell>
        </row>
      </sheetData>
      <sheetData sheetId="10">
        <row r="6">
          <cell r="M6">
            <v>39.927520000000001</v>
          </cell>
        </row>
        <row r="8">
          <cell r="M8">
            <v>38.898260000000008</v>
          </cell>
        </row>
        <row r="10">
          <cell r="M10">
            <v>38.634148000000003</v>
          </cell>
        </row>
        <row r="12">
          <cell r="M12">
            <v>39.888680000000001</v>
          </cell>
        </row>
        <row r="14">
          <cell r="M14">
            <v>41.830680000000001</v>
          </cell>
        </row>
        <row r="16">
          <cell r="M16">
            <v>39.927520000000001</v>
          </cell>
        </row>
        <row r="18">
          <cell r="M18">
            <v>39.139068000000002</v>
          </cell>
        </row>
        <row r="20">
          <cell r="M20">
            <v>45.714680000000001</v>
          </cell>
        </row>
        <row r="22">
          <cell r="M22">
            <v>50.624056000000003</v>
          </cell>
        </row>
        <row r="24">
          <cell r="M24">
            <v>50.180503199999997</v>
          </cell>
        </row>
        <row r="26">
          <cell r="M26">
            <v>50.9161328</v>
          </cell>
        </row>
        <row r="28">
          <cell r="M28">
            <v>50.934776000000006</v>
          </cell>
        </row>
        <row r="30">
          <cell r="M30">
            <v>50.049224000000009</v>
          </cell>
        </row>
        <row r="32">
          <cell r="M32">
            <v>51.148396000000005</v>
          </cell>
        </row>
        <row r="34">
          <cell r="M34">
            <v>49.715200000000003</v>
          </cell>
        </row>
        <row r="36">
          <cell r="M36">
            <v>50.973615999999993</v>
          </cell>
        </row>
        <row r="38">
          <cell r="M38">
            <v>51.078483999999996</v>
          </cell>
        </row>
        <row r="40">
          <cell r="M40">
            <v>52.131048</v>
          </cell>
        </row>
        <row r="42">
          <cell r="M42">
            <v>53.319552000000002</v>
          </cell>
        </row>
        <row r="44">
          <cell r="M44">
            <v>53.047672000000006</v>
          </cell>
        </row>
        <row r="46">
          <cell r="M46">
            <v>53.758444000000004</v>
          </cell>
        </row>
        <row r="48">
          <cell r="M48">
            <v>54.045860000000005</v>
          </cell>
        </row>
        <row r="50">
          <cell r="M50">
            <v>54.220640000000003</v>
          </cell>
        </row>
        <row r="52">
          <cell r="M52">
            <v>53.459542500000005</v>
          </cell>
        </row>
        <row r="54">
          <cell r="M54">
            <v>53.999924999999998</v>
          </cell>
        </row>
        <row r="56">
          <cell r="M56">
            <v>54.459825000000002</v>
          </cell>
        </row>
        <row r="58">
          <cell r="M58">
            <v>54.172387499999999</v>
          </cell>
        </row>
        <row r="60">
          <cell r="M60">
            <v>54.302692500000006</v>
          </cell>
        </row>
        <row r="62">
          <cell r="M62">
            <v>54.486652500000012</v>
          </cell>
        </row>
        <row r="64">
          <cell r="M64">
            <v>52.735200000000006</v>
          </cell>
        </row>
        <row r="66">
          <cell r="M66">
            <v>54.992542500000006</v>
          </cell>
        </row>
        <row r="68">
          <cell r="M68">
            <v>55.222492500000008</v>
          </cell>
        </row>
        <row r="70">
          <cell r="M70">
            <v>56.452725000000001</v>
          </cell>
        </row>
        <row r="72">
          <cell r="M72">
            <v>57.564150000000012</v>
          </cell>
        </row>
        <row r="74">
          <cell r="M74">
            <v>58.368974999999999</v>
          </cell>
        </row>
        <row r="76">
          <cell r="M76">
            <v>57.027600000000007</v>
          </cell>
        </row>
        <row r="78">
          <cell r="M78">
            <v>57.334200000000003</v>
          </cell>
        </row>
        <row r="80">
          <cell r="M80">
            <v>55.103685000000006</v>
          </cell>
        </row>
        <row r="82">
          <cell r="M82">
            <v>53.540025000000014</v>
          </cell>
        </row>
        <row r="84">
          <cell r="M84">
            <v>51.623775000000002</v>
          </cell>
        </row>
        <row r="86">
          <cell r="M86">
            <v>54.613125000000004</v>
          </cell>
        </row>
        <row r="88">
          <cell r="M88">
            <v>56.146125000000005</v>
          </cell>
        </row>
        <row r="90">
          <cell r="M90">
            <v>57.717450000000007</v>
          </cell>
        </row>
        <row r="92">
          <cell r="M92">
            <v>57.564149999999998</v>
          </cell>
        </row>
        <row r="94">
          <cell r="M94">
            <v>57.372525000000003</v>
          </cell>
        </row>
        <row r="96">
          <cell r="M96">
            <v>57.257550000000009</v>
          </cell>
        </row>
        <row r="98">
          <cell r="M98">
            <v>59.020500000000006</v>
          </cell>
        </row>
        <row r="100">
          <cell r="M100">
            <v>59.250450000000001</v>
          </cell>
        </row>
        <row r="102">
          <cell r="M102">
            <v>57.717450000000007</v>
          </cell>
        </row>
        <row r="104">
          <cell r="M104">
            <v>59.442075000000003</v>
          </cell>
        </row>
        <row r="106">
          <cell r="M106">
            <v>59.595375000000004</v>
          </cell>
        </row>
        <row r="108">
          <cell r="M108">
            <v>61.205024999999999</v>
          </cell>
        </row>
        <row r="110">
          <cell r="M110">
            <v>56.797649999999997</v>
          </cell>
        </row>
        <row r="112">
          <cell r="M112">
            <v>57.0276</v>
          </cell>
        </row>
        <row r="114">
          <cell r="M114">
            <v>58.139025000000004</v>
          </cell>
        </row>
        <row r="116">
          <cell r="M116">
            <v>59.940300000000008</v>
          </cell>
        </row>
        <row r="118">
          <cell r="M118">
            <v>61.013400000000004</v>
          </cell>
        </row>
        <row r="120">
          <cell r="M120">
            <v>58.575929999999993</v>
          </cell>
        </row>
        <row r="122">
          <cell r="M122">
            <v>59.748674999999999</v>
          </cell>
        </row>
        <row r="124">
          <cell r="M124">
            <v>59.86365</v>
          </cell>
        </row>
        <row r="126">
          <cell r="M126">
            <v>58.215675000000005</v>
          </cell>
        </row>
        <row r="128">
          <cell r="M128">
            <v>58.713900000000002</v>
          </cell>
        </row>
        <row r="130">
          <cell r="M130">
            <v>56.64435000000001</v>
          </cell>
        </row>
        <row r="132">
          <cell r="M132">
            <v>52.313625000000002</v>
          </cell>
        </row>
        <row r="134">
          <cell r="M134">
            <v>54.153224999999999</v>
          </cell>
        </row>
        <row r="136">
          <cell r="M136">
            <v>57.180900000000008</v>
          </cell>
        </row>
        <row r="138">
          <cell r="M138">
            <v>57.947400000000002</v>
          </cell>
        </row>
        <row r="140">
          <cell r="M140">
            <v>57.410849999999996</v>
          </cell>
        </row>
        <row r="142">
          <cell r="M142">
            <v>54.344850000000008</v>
          </cell>
        </row>
        <row r="144">
          <cell r="M144">
            <v>52.696875000000006</v>
          </cell>
        </row>
        <row r="146">
          <cell r="M146">
            <v>54.751095000000014</v>
          </cell>
        </row>
        <row r="148">
          <cell r="M148">
            <v>56.337750000000007</v>
          </cell>
        </row>
        <row r="150">
          <cell r="M150">
            <v>58.9323525</v>
          </cell>
        </row>
        <row r="152">
          <cell r="M152">
            <v>60.936750000000004</v>
          </cell>
        </row>
        <row r="154">
          <cell r="M154">
            <v>62.431424999999997</v>
          </cell>
        </row>
        <row r="156">
          <cell r="M156">
            <v>59.825324999999992</v>
          </cell>
        </row>
        <row r="158">
          <cell r="M158">
            <v>60.476850000000013</v>
          </cell>
        </row>
        <row r="160">
          <cell r="M160">
            <v>59.748675000000006</v>
          </cell>
        </row>
        <row r="162">
          <cell r="M162">
            <v>58.062375000000003</v>
          </cell>
        </row>
        <row r="164">
          <cell r="M164">
            <v>58.675575000000002</v>
          </cell>
        </row>
        <row r="166">
          <cell r="M166">
            <v>59.940300000000008</v>
          </cell>
        </row>
        <row r="168">
          <cell r="M168">
            <v>60.89842500000001</v>
          </cell>
        </row>
        <row r="170">
          <cell r="M170">
            <v>59.978625000000008</v>
          </cell>
        </row>
        <row r="172">
          <cell r="M172">
            <v>61.166700000000006</v>
          </cell>
        </row>
        <row r="174">
          <cell r="M174">
            <v>62.354775000000004</v>
          </cell>
        </row>
        <row r="176">
          <cell r="M176">
            <v>63.696150000000003</v>
          </cell>
        </row>
        <row r="178">
          <cell r="M178">
            <v>60.131924999999995</v>
          </cell>
        </row>
        <row r="180">
          <cell r="M180">
            <v>62.738025</v>
          </cell>
        </row>
        <row r="182">
          <cell r="M182">
            <v>58.215675000000005</v>
          </cell>
        </row>
        <row r="184">
          <cell r="M184">
            <v>60.361875000000005</v>
          </cell>
        </row>
        <row r="186">
          <cell r="M186">
            <v>61.013400000000004</v>
          </cell>
        </row>
        <row r="188">
          <cell r="M188">
            <v>59.518724999999996</v>
          </cell>
        </row>
        <row r="190">
          <cell r="M190">
            <v>61.894875000000006</v>
          </cell>
        </row>
        <row r="192">
          <cell r="M192">
            <v>58.828874999999996</v>
          </cell>
        </row>
        <row r="194">
          <cell r="M194">
            <v>56.529375000000002</v>
          </cell>
        </row>
        <row r="196">
          <cell r="M196">
            <v>56.491050000000008</v>
          </cell>
        </row>
        <row r="198">
          <cell r="M198">
            <v>58.48395</v>
          </cell>
        </row>
        <row r="200">
          <cell r="M200">
            <v>59.107265000000012</v>
          </cell>
        </row>
        <row r="202">
          <cell r="M202">
            <v>60.243215000000006</v>
          </cell>
        </row>
        <row r="204">
          <cell r="M204">
            <v>60.167484999999999</v>
          </cell>
        </row>
        <row r="206">
          <cell r="M206">
            <v>58.690750000000008</v>
          </cell>
        </row>
        <row r="208">
          <cell r="M208">
            <v>57.933450000000008</v>
          </cell>
        </row>
        <row r="210">
          <cell r="M210">
            <v>55.207170000000012</v>
          </cell>
        </row>
        <row r="212">
          <cell r="M212">
            <v>56.87323</v>
          </cell>
        </row>
        <row r="214">
          <cell r="M214">
            <v>54.525600000000004</v>
          </cell>
        </row>
        <row r="216">
          <cell r="M216">
            <v>53.654705</v>
          </cell>
        </row>
        <row r="218">
          <cell r="M218">
            <v>55.358630000000005</v>
          </cell>
        </row>
        <row r="220">
          <cell r="M220">
            <v>55.282900000000005</v>
          </cell>
        </row>
        <row r="222">
          <cell r="M222">
            <v>55.850875000000009</v>
          </cell>
        </row>
        <row r="224">
          <cell r="M224">
            <v>57.06255500000001</v>
          </cell>
        </row>
        <row r="226">
          <cell r="M226">
            <v>59.440477000000016</v>
          </cell>
        </row>
        <row r="228">
          <cell r="M228">
            <v>63.083089999999991</v>
          </cell>
        </row>
        <row r="230">
          <cell r="M230">
            <v>61.568490000000018</v>
          </cell>
        </row>
        <row r="232">
          <cell r="M232">
            <v>64.824880000000007</v>
          </cell>
        </row>
        <row r="234">
          <cell r="M234">
            <v>56.002335000000009</v>
          </cell>
        </row>
        <row r="236">
          <cell r="M236">
            <v>64.787015000000011</v>
          </cell>
        </row>
        <row r="238">
          <cell r="M238">
            <v>64.256905000000003</v>
          </cell>
        </row>
        <row r="240">
          <cell r="M240">
            <v>58.539290000000001</v>
          </cell>
        </row>
        <row r="242">
          <cell r="M242">
            <v>61.417030000000011</v>
          </cell>
        </row>
        <row r="244">
          <cell r="M244">
            <v>59.82670000000001</v>
          </cell>
        </row>
        <row r="246">
          <cell r="M246">
            <v>60.621865000000007</v>
          </cell>
        </row>
        <row r="248">
          <cell r="M248">
            <v>61.682085000000001</v>
          </cell>
        </row>
        <row r="250">
          <cell r="M250">
            <v>59.258725000000005</v>
          </cell>
        </row>
        <row r="252">
          <cell r="M252">
            <v>50.701235000000011</v>
          </cell>
        </row>
        <row r="254">
          <cell r="M254">
            <v>45.135080000000002</v>
          </cell>
        </row>
        <row r="256">
          <cell r="M256">
            <v>47.596305000000015</v>
          </cell>
        </row>
        <row r="258">
          <cell r="M258">
            <v>52.140104999999998</v>
          </cell>
        </row>
        <row r="260">
          <cell r="M260">
            <v>53.389650000000003</v>
          </cell>
        </row>
        <row r="262">
          <cell r="M262">
            <v>58.274235000000012</v>
          </cell>
        </row>
        <row r="264">
          <cell r="M264">
            <v>65.165665000000018</v>
          </cell>
        </row>
      </sheetData>
      <sheetData sheetId="11"/>
      <sheetData sheetId="12">
        <row r="6">
          <cell r="M6">
            <v>49.793750000000003</v>
          </cell>
        </row>
        <row r="8">
          <cell r="M8">
            <v>46.387625000000007</v>
          </cell>
        </row>
        <row r="10">
          <cell r="M10">
            <v>48.4375</v>
          </cell>
        </row>
        <row r="12">
          <cell r="M12">
            <v>49.755000000000003</v>
          </cell>
        </row>
        <row r="14">
          <cell r="M14">
            <v>41.725999999999992</v>
          </cell>
        </row>
        <row r="16">
          <cell r="M16">
            <v>48.793999999999997</v>
          </cell>
        </row>
        <row r="18">
          <cell r="M18">
            <v>48.887</v>
          </cell>
        </row>
        <row r="20">
          <cell r="M20">
            <v>50.758625000000002</v>
          </cell>
        </row>
        <row r="22">
          <cell r="M22">
            <v>52.118749999999999</v>
          </cell>
        </row>
        <row r="24">
          <cell r="M24">
            <v>54.676249999999996</v>
          </cell>
        </row>
        <row r="26">
          <cell r="M26">
            <v>59.63624999999999</v>
          </cell>
        </row>
        <row r="28">
          <cell r="M28">
            <v>55.373750000000001</v>
          </cell>
        </row>
        <row r="30">
          <cell r="M30">
            <v>53.320000000000007</v>
          </cell>
        </row>
        <row r="32">
          <cell r="M32">
            <v>54.501875000000005</v>
          </cell>
        </row>
        <row r="34">
          <cell r="M34">
            <v>58.764375000000001</v>
          </cell>
        </row>
        <row r="36">
          <cell r="M36">
            <v>52.231124999999999</v>
          </cell>
        </row>
        <row r="38">
          <cell r="M38">
            <v>54.126000000000005</v>
          </cell>
        </row>
        <row r="40">
          <cell r="M40">
            <v>53.351000000000006</v>
          </cell>
        </row>
        <row r="42">
          <cell r="M42">
            <v>54.331374999999994</v>
          </cell>
        </row>
        <row r="44">
          <cell r="M44">
            <v>54.529000000000003</v>
          </cell>
        </row>
        <row r="46">
          <cell r="M46">
            <v>55.703125</v>
          </cell>
        </row>
        <row r="48">
          <cell r="M48">
            <v>55.993749999999999</v>
          </cell>
        </row>
        <row r="50">
          <cell r="M50">
            <v>52.444250000000004</v>
          </cell>
        </row>
        <row r="52">
          <cell r="M52">
            <v>51.412759999999992</v>
          </cell>
        </row>
        <row r="54">
          <cell r="M54">
            <v>49.57659000000001</v>
          </cell>
        </row>
        <row r="56">
          <cell r="M56">
            <v>54.167014999999999</v>
          </cell>
        </row>
        <row r="58">
          <cell r="M58">
            <v>53.812125000000002</v>
          </cell>
        </row>
        <row r="60">
          <cell r="M60">
            <v>54.128440000000005</v>
          </cell>
        </row>
        <row r="62">
          <cell r="M62">
            <v>54.475615000000005</v>
          </cell>
        </row>
        <row r="64">
          <cell r="M64">
            <v>48.126170000000009</v>
          </cell>
        </row>
        <row r="66">
          <cell r="M66">
            <v>49.175409999999999</v>
          </cell>
        </row>
        <row r="68">
          <cell r="M68">
            <v>49.136835000000005</v>
          </cell>
        </row>
        <row r="70">
          <cell r="M70">
            <v>43.790340000000008</v>
          </cell>
        </row>
        <row r="72">
          <cell r="M72">
            <v>48.238037500000011</v>
          </cell>
        </row>
        <row r="74">
          <cell r="M74">
            <v>49.954625000000007</v>
          </cell>
        </row>
        <row r="76">
          <cell r="M76">
            <v>50.733840000000001</v>
          </cell>
        </row>
        <row r="78">
          <cell r="M78">
            <v>51.999100000000013</v>
          </cell>
        </row>
        <row r="80">
          <cell r="M80">
            <v>60.061275000000002</v>
          </cell>
        </row>
        <row r="82">
          <cell r="M82">
            <v>59.204910000000005</v>
          </cell>
        </row>
        <row r="84">
          <cell r="M84">
            <v>55.169965000000012</v>
          </cell>
        </row>
        <row r="86">
          <cell r="M86">
            <v>49.399145000000004</v>
          </cell>
        </row>
        <row r="88">
          <cell r="M88">
            <v>51.682785000000003</v>
          </cell>
        </row>
        <row r="90">
          <cell r="M90">
            <v>49.939194999999998</v>
          </cell>
        </row>
        <row r="92">
          <cell r="K92">
            <v>9.0582666666666665</v>
          </cell>
          <cell r="M92">
            <v>51.135020000000004</v>
          </cell>
        </row>
        <row r="94">
          <cell r="K94">
            <v>8.8259333333333352</v>
          </cell>
          <cell r="M94">
            <v>49.823470000000015</v>
          </cell>
        </row>
        <row r="96">
          <cell r="K96">
            <v>7.2023333333333328</v>
          </cell>
          <cell r="M96">
            <v>40.658050000000003</v>
          </cell>
        </row>
        <row r="98">
          <cell r="K98">
            <v>7.8515000000000006</v>
          </cell>
          <cell r="M98">
            <v>44.322675000000004</v>
          </cell>
        </row>
        <row r="100">
          <cell r="K100">
            <v>8.1043333333333329</v>
          </cell>
          <cell r="M100">
            <v>45.749950000000005</v>
          </cell>
        </row>
        <row r="102">
          <cell r="K102">
            <v>8.0127666666666659</v>
          </cell>
          <cell r="M102">
            <v>45.233045000000004</v>
          </cell>
        </row>
        <row r="104">
          <cell r="K104">
            <v>8.0729000000000006</v>
          </cell>
          <cell r="M104">
            <v>45.572505000000007</v>
          </cell>
        </row>
        <row r="106">
          <cell r="K106">
            <v>9.0555333333333312</v>
          </cell>
          <cell r="M106">
            <v>51.119589999999995</v>
          </cell>
        </row>
        <row r="108">
          <cell r="K108">
            <v>9.1457333333333342</v>
          </cell>
          <cell r="M108">
            <v>51.628780000000006</v>
          </cell>
        </row>
        <row r="110">
          <cell r="K110">
            <v>9.5926333333333318</v>
          </cell>
          <cell r="M110">
            <v>54.151585000000004</v>
          </cell>
        </row>
        <row r="112">
          <cell r="K112">
            <v>9.3247666666666671</v>
          </cell>
          <cell r="M112">
            <v>52.639445000000009</v>
          </cell>
        </row>
        <row r="114">
          <cell r="K114">
            <v>8.1631</v>
          </cell>
          <cell r="M114">
            <v>46.081695000000003</v>
          </cell>
        </row>
        <row r="116">
          <cell r="K116">
            <v>8.2355333333333327</v>
          </cell>
          <cell r="M116">
            <v>46.490590000000005</v>
          </cell>
        </row>
        <row r="118">
          <cell r="K118">
            <v>8.8327666666666662</v>
          </cell>
          <cell r="M118">
            <v>49.862045000000002</v>
          </cell>
        </row>
        <row r="120">
          <cell r="K120">
            <v>9.2045000000000012</v>
          </cell>
          <cell r="M120">
            <v>51.960525000000011</v>
          </cell>
        </row>
        <row r="122">
          <cell r="K122">
            <v>9.1211333333333329</v>
          </cell>
          <cell r="M122">
            <v>51.489910000000002</v>
          </cell>
        </row>
        <row r="124">
          <cell r="K124">
            <v>9.7320333333333338</v>
          </cell>
          <cell r="M124">
            <v>54.93851500000001</v>
          </cell>
        </row>
        <row r="126">
          <cell r="K126">
            <v>10.285533333333333</v>
          </cell>
          <cell r="M126">
            <v>58.06309000000001</v>
          </cell>
        </row>
        <row r="128">
          <cell r="K128">
            <v>10.675033333333332</v>
          </cell>
          <cell r="M128">
            <v>60.261865000000007</v>
          </cell>
        </row>
        <row r="130">
          <cell r="K130">
            <v>10.804866666666667</v>
          </cell>
          <cell r="M130">
            <v>60.994790000000009</v>
          </cell>
        </row>
        <row r="132">
          <cell r="M132">
            <v>59.744960000000006</v>
          </cell>
        </row>
        <row r="134">
          <cell r="M134">
            <v>59.282060000000008</v>
          </cell>
        </row>
        <row r="136">
          <cell r="M136">
            <v>57.191295000000004</v>
          </cell>
        </row>
        <row r="138">
          <cell r="M138">
            <v>56.280925000000011</v>
          </cell>
        </row>
        <row r="140">
          <cell r="M140">
            <v>48.859095000000003</v>
          </cell>
        </row>
        <row r="142">
          <cell r="M142">
            <v>55.563430000000004</v>
          </cell>
        </row>
        <row r="144">
          <cell r="M144">
            <v>49.977770000000007</v>
          </cell>
        </row>
        <row r="146">
          <cell r="M146">
            <v>55.247115000000008</v>
          </cell>
        </row>
        <row r="148">
          <cell r="M148">
            <v>56.574095000000007</v>
          </cell>
        </row>
        <row r="150">
          <cell r="M150">
            <v>54.24416500000001</v>
          </cell>
        </row>
        <row r="152">
          <cell r="M152">
            <v>55.416845000000002</v>
          </cell>
        </row>
        <row r="154">
          <cell r="M154">
            <v>55.015664999999998</v>
          </cell>
        </row>
        <row r="156">
          <cell r="M156">
            <v>54.69935000000001</v>
          </cell>
        </row>
        <row r="158">
          <cell r="M158">
            <v>56.250064999999999</v>
          </cell>
        </row>
        <row r="160">
          <cell r="M160">
            <v>55.794879999999999</v>
          </cell>
        </row>
        <row r="162">
          <cell r="M162">
            <v>57.129575000000003</v>
          </cell>
        </row>
        <row r="164">
          <cell r="M164">
            <v>58.857734999999998</v>
          </cell>
        </row>
        <row r="166">
          <cell r="M166">
            <v>60.987075000000004</v>
          </cell>
        </row>
        <row r="168">
          <cell r="M168">
            <v>61.010220000000004</v>
          </cell>
        </row>
        <row r="170">
          <cell r="M170">
            <v>58.788300000000007</v>
          </cell>
        </row>
        <row r="172">
          <cell r="M172">
            <v>60.115280000000006</v>
          </cell>
        </row>
        <row r="174">
          <cell r="M174">
            <v>59.220340000000007</v>
          </cell>
        </row>
        <row r="176">
          <cell r="M176">
            <v>60.531890000000004</v>
          </cell>
        </row>
        <row r="178">
          <cell r="M178">
            <v>60.763340000000007</v>
          </cell>
        </row>
        <row r="180">
          <cell r="M180">
            <v>56.782400000000003</v>
          </cell>
        </row>
        <row r="182">
          <cell r="M182">
            <v>57.453605000000003</v>
          </cell>
        </row>
        <row r="184">
          <cell r="M184">
            <v>54.205590000000008</v>
          </cell>
        </row>
        <row r="186">
          <cell r="M186">
            <v>53.542100000000012</v>
          </cell>
        </row>
        <row r="188">
          <cell r="M188">
            <v>55.293404999999993</v>
          </cell>
        </row>
        <row r="190">
          <cell r="M190">
            <v>56.743825000000001</v>
          </cell>
        </row>
        <row r="192">
          <cell r="M192">
            <v>56.41208000000001</v>
          </cell>
        </row>
        <row r="194">
          <cell r="M194">
            <v>58.348545000000001</v>
          </cell>
        </row>
        <row r="196">
          <cell r="M196">
            <v>59.212625000000003</v>
          </cell>
        </row>
        <row r="198">
          <cell r="M198">
            <v>53.943280000000009</v>
          </cell>
        </row>
        <row r="200">
          <cell r="M200">
            <v>50.395312000000004</v>
          </cell>
        </row>
        <row r="202">
          <cell r="M202">
            <v>52.960864000000008</v>
          </cell>
        </row>
        <row r="204">
          <cell r="M204">
            <v>47.24702400000001</v>
          </cell>
        </row>
        <row r="206">
          <cell r="M206">
            <v>52.756527999999996</v>
          </cell>
        </row>
        <row r="208">
          <cell r="M208">
            <v>54.413920000000005</v>
          </cell>
        </row>
        <row r="210">
          <cell r="M210">
            <v>52.741392000000012</v>
          </cell>
        </row>
        <row r="212">
          <cell r="M212">
            <v>55.851840000000003</v>
          </cell>
        </row>
        <row r="214">
          <cell r="M214">
            <v>56.517823999999997</v>
          </cell>
        </row>
        <row r="216">
          <cell r="M216">
            <v>56.109152000000002</v>
          </cell>
        </row>
        <row r="218">
          <cell r="M218">
            <v>53.800912000000004</v>
          </cell>
        </row>
        <row r="220">
          <cell r="M220">
            <v>54.989088000000002</v>
          </cell>
        </row>
        <row r="222">
          <cell r="M222">
            <v>55.375056000000001</v>
          </cell>
        </row>
        <row r="224">
          <cell r="M224">
            <v>55.97292800000001</v>
          </cell>
        </row>
        <row r="226">
          <cell r="M226">
            <v>56.805407999999993</v>
          </cell>
        </row>
        <row r="228">
          <cell r="M228">
            <v>57.683295999999999</v>
          </cell>
        </row>
        <row r="230">
          <cell r="M230">
            <v>60.112624000000011</v>
          </cell>
        </row>
        <row r="232">
          <cell r="M232">
            <v>57.781680000000009</v>
          </cell>
        </row>
        <row r="234">
          <cell r="M234">
            <v>60.589407999999992</v>
          </cell>
        </row>
        <row r="236">
          <cell r="M236">
            <v>61.073760000000007</v>
          </cell>
        </row>
        <row r="238">
          <cell r="M238">
            <v>62.526815999999997</v>
          </cell>
        </row>
        <row r="240">
          <cell r="M240">
            <v>58.652000000000001</v>
          </cell>
        </row>
        <row r="242">
          <cell r="M242">
            <v>61.815424</v>
          </cell>
        </row>
        <row r="244">
          <cell r="M244">
            <v>62.761424000000005</v>
          </cell>
        </row>
        <row r="246">
          <cell r="M246">
            <v>63.949600000000004</v>
          </cell>
        </row>
        <row r="248">
          <cell r="M248">
            <v>63.200368000000005</v>
          </cell>
        </row>
        <row r="250">
          <cell r="M250">
            <v>62.859808000000001</v>
          </cell>
        </row>
        <row r="252">
          <cell r="M252">
            <v>63.616608000000006</v>
          </cell>
        </row>
        <row r="254">
          <cell r="M254">
            <v>60.687792000000002</v>
          </cell>
        </row>
        <row r="256">
          <cell r="M256">
            <v>61.134304</v>
          </cell>
        </row>
        <row r="258">
          <cell r="M258">
            <v>57.993583999999998</v>
          </cell>
        </row>
        <row r="260">
          <cell r="M260">
            <v>61.898672000000005</v>
          </cell>
        </row>
        <row r="262">
          <cell r="M262">
            <v>63.071711999999991</v>
          </cell>
        </row>
        <row r="264">
          <cell r="M264">
            <v>55.972927999999996</v>
          </cell>
        </row>
      </sheetData>
      <sheetData sheetId="13">
        <row r="6">
          <cell r="M6">
            <v>49.164360000000002</v>
          </cell>
        </row>
        <row r="8">
          <cell r="M8">
            <v>48.333467000000006</v>
          </cell>
        </row>
        <row r="10">
          <cell r="M10">
            <v>49.026516000000001</v>
          </cell>
        </row>
        <row r="12">
          <cell r="M12">
            <v>47.651905000000006</v>
          </cell>
        </row>
        <row r="14">
          <cell r="M14">
            <v>40.633348000000005</v>
          </cell>
        </row>
        <row r="16">
          <cell r="M16">
            <v>49.302203999999996</v>
          </cell>
        </row>
        <row r="18">
          <cell r="M18">
            <v>47.992685999999999</v>
          </cell>
        </row>
        <row r="20">
          <cell r="M20">
            <v>49.937818</v>
          </cell>
        </row>
        <row r="22">
          <cell r="M22">
            <v>51.500050000000002</v>
          </cell>
        </row>
        <row r="24">
          <cell r="M24">
            <v>54.027189999999997</v>
          </cell>
        </row>
        <row r="26">
          <cell r="M26">
            <v>58.928309999999996</v>
          </cell>
        </row>
        <row r="28">
          <cell r="M28">
            <v>55.757898000000004</v>
          </cell>
        </row>
        <row r="30">
          <cell r="M30">
            <v>53.307338000000001</v>
          </cell>
        </row>
        <row r="32">
          <cell r="M32">
            <v>57.42734200000001</v>
          </cell>
        </row>
        <row r="34">
          <cell r="M34">
            <v>50.006740000000001</v>
          </cell>
        </row>
        <row r="36">
          <cell r="M36">
            <v>51.668525999999993</v>
          </cell>
        </row>
        <row r="38">
          <cell r="M38">
            <v>53.14652000000001</v>
          </cell>
        </row>
        <row r="40">
          <cell r="M40">
            <v>58.867045999999995</v>
          </cell>
        </row>
        <row r="42">
          <cell r="M42">
            <v>57.327788000000005</v>
          </cell>
        </row>
        <row r="44">
          <cell r="M44">
            <v>58.323328000000011</v>
          </cell>
        </row>
        <row r="46">
          <cell r="M46">
            <v>58.089759000000008</v>
          </cell>
        </row>
        <row r="48">
          <cell r="M48">
            <v>58.457342999999995</v>
          </cell>
        </row>
        <row r="50">
          <cell r="M50">
            <v>60.724111000000008</v>
          </cell>
        </row>
        <row r="52">
          <cell r="M52">
            <v>60.227737500000011</v>
          </cell>
        </row>
        <row r="54">
          <cell r="M54">
            <v>61.45797000000001</v>
          </cell>
        </row>
        <row r="56">
          <cell r="M56">
            <v>62.638380000000005</v>
          </cell>
        </row>
        <row r="58">
          <cell r="M58">
            <v>63.864780000000003</v>
          </cell>
        </row>
        <row r="60">
          <cell r="M60">
            <v>64.72326000000001</v>
          </cell>
        </row>
        <row r="62">
          <cell r="M62">
            <v>62.784015000000011</v>
          </cell>
        </row>
        <row r="64">
          <cell r="M64">
            <v>61.005735000000008</v>
          </cell>
        </row>
        <row r="66">
          <cell r="M66">
            <v>61.848885000000003</v>
          </cell>
        </row>
        <row r="68">
          <cell r="M68">
            <v>59.710349999999998</v>
          </cell>
        </row>
        <row r="70">
          <cell r="M70">
            <v>51.324840000000002</v>
          </cell>
        </row>
        <row r="72">
          <cell r="M72">
            <v>55.655565000000003</v>
          </cell>
        </row>
        <row r="74">
          <cell r="M74">
            <v>57.778770000000016</v>
          </cell>
        </row>
        <row r="76">
          <cell r="M76">
            <v>69.069315000000003</v>
          </cell>
        </row>
        <row r="78">
          <cell r="M78">
            <v>53.363730000000011</v>
          </cell>
        </row>
        <row r="80">
          <cell r="M80">
            <v>48.412140000000015</v>
          </cell>
        </row>
        <row r="82">
          <cell r="M82">
            <v>62.446755000000003</v>
          </cell>
        </row>
        <row r="84">
          <cell r="M84">
            <v>58.460955000000006</v>
          </cell>
        </row>
        <row r="86">
          <cell r="M86">
            <v>52.727534999999996</v>
          </cell>
        </row>
        <row r="88">
          <cell r="M88">
            <v>53.63967000000001</v>
          </cell>
        </row>
        <row r="90">
          <cell r="M90">
            <v>51.708089999999999</v>
          </cell>
        </row>
        <row r="92">
          <cell r="K92">
            <v>9.6582333333333299</v>
          </cell>
          <cell r="M92">
            <v>54.168554999999998</v>
          </cell>
        </row>
        <row r="94">
          <cell r="K94">
            <v>9.8673333333333328</v>
          </cell>
          <cell r="M94">
            <v>55.341300000000004</v>
          </cell>
        </row>
        <row r="96">
          <cell r="K96">
            <v>9.8522999999999978</v>
          </cell>
          <cell r="M96">
            <v>55.256985</v>
          </cell>
        </row>
        <row r="98">
          <cell r="K98">
            <v>9.9206333333333312</v>
          </cell>
          <cell r="M98">
            <v>55.640234999999997</v>
          </cell>
        </row>
        <row r="100">
          <cell r="K100">
            <v>9.9602666666666657</v>
          </cell>
          <cell r="M100">
            <v>55.862520000000004</v>
          </cell>
        </row>
        <row r="102">
          <cell r="K102">
            <v>10.263666666666666</v>
          </cell>
          <cell r="M102">
            <v>57.564149999999998</v>
          </cell>
        </row>
        <row r="104">
          <cell r="K104">
            <v>10.5124</v>
          </cell>
          <cell r="M104">
            <v>58.959180000000003</v>
          </cell>
        </row>
        <row r="106">
          <cell r="K106">
            <v>10.531533333333334</v>
          </cell>
          <cell r="M106">
            <v>59.066490000000009</v>
          </cell>
        </row>
        <row r="108">
          <cell r="K108">
            <v>10.491900000000001</v>
          </cell>
          <cell r="M108">
            <v>58.844205000000017</v>
          </cell>
        </row>
        <row r="110">
          <cell r="K110">
            <v>9.9657333333333309</v>
          </cell>
          <cell r="M110">
            <v>55.893179999999994</v>
          </cell>
        </row>
        <row r="112">
          <cell r="K112">
            <v>10.654533333333333</v>
          </cell>
          <cell r="M112">
            <v>59.756340000000009</v>
          </cell>
        </row>
        <row r="114">
          <cell r="K114">
            <v>9.6035666666666657</v>
          </cell>
          <cell r="M114">
            <v>53.861955000000002</v>
          </cell>
        </row>
        <row r="116">
          <cell r="K116">
            <v>9.5762333333333345</v>
          </cell>
          <cell r="M116">
            <v>53.708655000000007</v>
          </cell>
        </row>
        <row r="118">
          <cell r="K118">
            <v>9.650033333333333</v>
          </cell>
          <cell r="M118">
            <v>54.122565000000002</v>
          </cell>
        </row>
        <row r="120">
          <cell r="K120">
            <v>10.101033333333334</v>
          </cell>
          <cell r="M120">
            <v>56.652015000000006</v>
          </cell>
        </row>
        <row r="122">
          <cell r="K122">
            <v>11.102799999999998</v>
          </cell>
          <cell r="M122">
            <v>62.27046</v>
          </cell>
        </row>
        <row r="124">
          <cell r="K124">
            <v>11.350166666666663</v>
          </cell>
          <cell r="M124">
            <v>63.657824999999995</v>
          </cell>
        </row>
        <row r="126">
          <cell r="K126">
            <v>11.168399999999998</v>
          </cell>
          <cell r="M126">
            <v>62.638380000000005</v>
          </cell>
        </row>
        <row r="128">
          <cell r="K128">
            <v>11.063166666666666</v>
          </cell>
          <cell r="M128">
            <v>62.048175000000008</v>
          </cell>
        </row>
        <row r="130">
          <cell r="K130">
            <v>10.129733333333331</v>
          </cell>
          <cell r="M130">
            <v>56.812979999999996</v>
          </cell>
        </row>
        <row r="132">
          <cell r="M132">
            <v>57.127245000000009</v>
          </cell>
        </row>
        <row r="134">
          <cell r="M134">
            <v>56.77465500000001</v>
          </cell>
        </row>
        <row r="136">
          <cell r="M136">
            <v>57.395520000000012</v>
          </cell>
        </row>
        <row r="138">
          <cell r="M138">
            <v>53.677995000000003</v>
          </cell>
        </row>
        <row r="140">
          <cell r="M140">
            <v>55.931504999999994</v>
          </cell>
        </row>
        <row r="142">
          <cell r="M142">
            <v>55.655565000000017</v>
          </cell>
        </row>
        <row r="144">
          <cell r="M144">
            <v>48.373815000000008</v>
          </cell>
        </row>
        <row r="146">
          <cell r="M146">
            <v>51.340170000000008</v>
          </cell>
        </row>
        <row r="148">
          <cell r="M148">
            <v>53.861955000000002</v>
          </cell>
        </row>
        <row r="150">
          <cell r="M150">
            <v>51.593115000000004</v>
          </cell>
        </row>
        <row r="152">
          <cell r="M152">
            <v>52.566570000000006</v>
          </cell>
        </row>
        <row r="154">
          <cell r="M154">
            <v>52.45926</v>
          </cell>
        </row>
        <row r="156">
          <cell r="M156">
            <v>52.850175000000007</v>
          </cell>
        </row>
        <row r="158">
          <cell r="M158">
            <v>53.478705000000005</v>
          </cell>
        </row>
        <row r="160">
          <cell r="M160">
            <v>53.003475000000009</v>
          </cell>
        </row>
        <row r="162">
          <cell r="M162">
            <v>53.58601500000001</v>
          </cell>
        </row>
        <row r="164">
          <cell r="M164">
            <v>55.256985000000007</v>
          </cell>
        </row>
        <row r="166">
          <cell r="M166">
            <v>57.173235000000005</v>
          </cell>
        </row>
        <row r="168">
          <cell r="M168">
            <v>57.88608</v>
          </cell>
        </row>
        <row r="170">
          <cell r="M170">
            <v>54.306525000000001</v>
          </cell>
        </row>
        <row r="172">
          <cell r="M172">
            <v>57.303540000000012</v>
          </cell>
        </row>
        <row r="174">
          <cell r="M174">
            <v>58.070039999999999</v>
          </cell>
        </row>
        <row r="176">
          <cell r="M176">
            <v>304.41547500000001</v>
          </cell>
        </row>
        <row r="178">
          <cell r="M178">
            <v>56.812979999999996</v>
          </cell>
        </row>
        <row r="180">
          <cell r="M180">
            <v>56.835975000000012</v>
          </cell>
        </row>
        <row r="182">
          <cell r="M182">
            <v>55.548255000000005</v>
          </cell>
        </row>
        <row r="184">
          <cell r="M184">
            <v>55.348965000000014</v>
          </cell>
        </row>
        <row r="186">
          <cell r="M186">
            <v>56.337750000000007</v>
          </cell>
        </row>
        <row r="188">
          <cell r="M188">
            <v>57.050595000000008</v>
          </cell>
        </row>
        <row r="190">
          <cell r="M190">
            <v>56.475720000000003</v>
          </cell>
        </row>
        <row r="192">
          <cell r="M192">
            <v>56.698005000000002</v>
          </cell>
        </row>
        <row r="194">
          <cell r="M194">
            <v>57.510495000000006</v>
          </cell>
        </row>
        <row r="196">
          <cell r="M196">
            <v>54.43683</v>
          </cell>
        </row>
        <row r="198">
          <cell r="M198">
            <v>51.309510000000003</v>
          </cell>
        </row>
        <row r="200">
          <cell r="M200">
            <v>54.302710000000005</v>
          </cell>
        </row>
        <row r="202">
          <cell r="M202">
            <v>54.768140000000002</v>
          </cell>
        </row>
        <row r="204">
          <cell r="M204">
            <v>53.318439999999995</v>
          </cell>
        </row>
        <row r="206">
          <cell r="M206">
            <v>54.897850000000005</v>
          </cell>
        </row>
        <row r="208">
          <cell r="M208">
            <v>56.194949999999992</v>
          </cell>
        </row>
        <row r="210">
          <cell r="M210">
            <v>58.33135</v>
          </cell>
        </row>
        <row r="212">
          <cell r="M212">
            <v>60.986590000000007</v>
          </cell>
        </row>
        <row r="214">
          <cell r="M214">
            <v>58.461059999999996</v>
          </cell>
        </row>
        <row r="216">
          <cell r="M216">
            <v>59.86498000000001</v>
          </cell>
        </row>
        <row r="218">
          <cell r="M218">
            <v>55.325130000000001</v>
          </cell>
        </row>
        <row r="220">
          <cell r="M220">
            <v>57.141069999999999</v>
          </cell>
        </row>
        <row r="222">
          <cell r="M222">
            <v>57.8354</v>
          </cell>
        </row>
        <row r="224">
          <cell r="M224">
            <v>55.798190000000005</v>
          </cell>
        </row>
        <row r="226">
          <cell r="M226">
            <v>58.65180999999999</v>
          </cell>
        </row>
        <row r="228">
          <cell r="M228">
            <v>59.544520000000006</v>
          </cell>
        </row>
        <row r="230">
          <cell r="M230">
            <v>57.965110000000003</v>
          </cell>
        </row>
        <row r="232">
          <cell r="M232">
            <v>60.856879999999997</v>
          </cell>
        </row>
        <row r="234">
          <cell r="M234">
            <v>62.047159999999998</v>
          </cell>
        </row>
        <row r="236">
          <cell r="M236">
            <v>60.612719999999996</v>
          </cell>
        </row>
        <row r="238">
          <cell r="M238">
            <v>59.262209999999989</v>
          </cell>
        </row>
        <row r="240">
          <cell r="M240">
            <v>56.790089999999992</v>
          </cell>
        </row>
        <row r="242">
          <cell r="M242">
            <v>59.506370000000011</v>
          </cell>
        </row>
        <row r="244">
          <cell r="M244">
            <v>60.208329999999997</v>
          </cell>
        </row>
        <row r="246">
          <cell r="M246">
            <v>60.978960000000001</v>
          </cell>
        </row>
        <row r="248">
          <cell r="M248">
            <v>62.276059999999994</v>
          </cell>
        </row>
        <row r="250">
          <cell r="M250">
            <v>63.489229999999999</v>
          </cell>
        </row>
        <row r="252">
          <cell r="M252">
            <v>61.726700000000008</v>
          </cell>
        </row>
        <row r="254">
          <cell r="M254">
            <v>56.393329999999999</v>
          </cell>
        </row>
        <row r="256">
          <cell r="M256">
            <v>53.333699999999993</v>
          </cell>
        </row>
        <row r="258">
          <cell r="M258">
            <v>57.278409999999994</v>
          </cell>
        </row>
        <row r="260">
          <cell r="M260">
            <v>54.508719999999997</v>
          </cell>
        </row>
        <row r="262">
          <cell r="M262">
            <v>56.88165</v>
          </cell>
        </row>
        <row r="264">
          <cell r="M264">
            <v>57.965110000000003</v>
          </cell>
        </row>
      </sheetData>
      <sheetData sheetId="14">
        <row r="6">
          <cell r="M6">
            <v>44.263240000000003</v>
          </cell>
        </row>
        <row r="8">
          <cell r="M8">
            <v>44.22495</v>
          </cell>
        </row>
        <row r="10">
          <cell r="M10">
            <v>46.644878000000006</v>
          </cell>
        </row>
        <row r="12">
          <cell r="M12">
            <v>47.939080000000011</v>
          </cell>
        </row>
        <row r="14">
          <cell r="M14">
            <v>40.939668000000005</v>
          </cell>
        </row>
        <row r="16">
          <cell r="M16">
            <v>46.606588000000002</v>
          </cell>
        </row>
        <row r="18">
          <cell r="M18">
            <v>46.315584000000001</v>
          </cell>
        </row>
        <row r="20">
          <cell r="M20">
            <v>49.688933000000006</v>
          </cell>
        </row>
        <row r="22">
          <cell r="M22">
            <v>51.515366</v>
          </cell>
        </row>
        <row r="24">
          <cell r="M24">
            <v>49.00354200000001</v>
          </cell>
        </row>
        <row r="26">
          <cell r="M26">
            <v>52.595143999999998</v>
          </cell>
        </row>
        <row r="28">
          <cell r="M28">
            <v>46.36199148</v>
          </cell>
        </row>
        <row r="30">
          <cell r="M30">
            <v>50.86160254</v>
          </cell>
        </row>
        <row r="32">
          <cell r="M32">
            <v>53.088548939999995</v>
          </cell>
        </row>
        <row r="34">
          <cell r="M34">
            <v>53.368602000000003</v>
          </cell>
        </row>
        <row r="36">
          <cell r="M36">
            <v>53.322654</v>
          </cell>
        </row>
        <row r="38">
          <cell r="M38">
            <v>54.406261000000001</v>
          </cell>
        </row>
        <row r="40">
          <cell r="M40">
            <v>55.868939000000005</v>
          </cell>
        </row>
        <row r="42">
          <cell r="M42">
            <v>57.446487000000005</v>
          </cell>
        </row>
        <row r="44">
          <cell r="M44">
            <v>58.116562000000002</v>
          </cell>
        </row>
        <row r="46">
          <cell r="M46">
            <v>50.952503</v>
          </cell>
        </row>
        <row r="48">
          <cell r="M48">
            <v>54.655146000000009</v>
          </cell>
        </row>
        <row r="50">
          <cell r="M50">
            <v>54.914752200000002</v>
          </cell>
        </row>
        <row r="52">
          <cell r="M52">
            <v>58.388137500000013</v>
          </cell>
        </row>
        <row r="54">
          <cell r="M54">
            <v>56.406735000000005</v>
          </cell>
        </row>
        <row r="56">
          <cell r="M56">
            <v>56.054144999999998</v>
          </cell>
        </row>
        <row r="58">
          <cell r="M58">
            <v>50.711640000000003</v>
          </cell>
        </row>
        <row r="60">
          <cell r="M60">
            <v>51.324840000000002</v>
          </cell>
        </row>
        <row r="62">
          <cell r="M62">
            <v>49.918312500000006</v>
          </cell>
        </row>
        <row r="64">
          <cell r="M64">
            <v>50.512350000000012</v>
          </cell>
        </row>
        <row r="66">
          <cell r="M66">
            <v>51.593115000000004</v>
          </cell>
        </row>
        <row r="68">
          <cell r="M68">
            <v>52.589565000000007</v>
          </cell>
        </row>
        <row r="70">
          <cell r="M70">
            <v>53.792969999999997</v>
          </cell>
        </row>
        <row r="72">
          <cell r="M72">
            <v>55.126680000000007</v>
          </cell>
        </row>
        <row r="74">
          <cell r="M74">
            <v>57.755775</v>
          </cell>
        </row>
        <row r="76">
          <cell r="M76">
            <v>56.521710000000013</v>
          </cell>
        </row>
        <row r="78">
          <cell r="M78">
            <v>56.322419999999994</v>
          </cell>
        </row>
        <row r="80">
          <cell r="M80">
            <v>54.988710000000012</v>
          </cell>
        </row>
        <row r="82">
          <cell r="M82">
            <v>55.410285000000002</v>
          </cell>
        </row>
        <row r="84">
          <cell r="M84">
            <v>55.548255000000005</v>
          </cell>
        </row>
        <row r="86">
          <cell r="M86">
            <v>52.535910000000008</v>
          </cell>
        </row>
        <row r="88">
          <cell r="M88">
            <v>49.554224999999995</v>
          </cell>
        </row>
        <row r="90">
          <cell r="M90">
            <v>45.767715000000003</v>
          </cell>
        </row>
        <row r="92">
          <cell r="K92">
            <v>8.7929950000000012</v>
          </cell>
          <cell r="M92">
            <v>50.611995000000007</v>
          </cell>
        </row>
        <row r="94">
          <cell r="K94">
            <v>9.1765150000000002</v>
          </cell>
          <cell r="M94">
            <v>52.819515000000003</v>
          </cell>
        </row>
        <row r="96">
          <cell r="K96">
            <v>8.723748333333333</v>
          </cell>
          <cell r="M96">
            <v>50.213414999999998</v>
          </cell>
        </row>
        <row r="98">
          <cell r="K98">
            <v>9.0912883333333365</v>
          </cell>
          <cell r="M98">
            <v>52.328955000000015</v>
          </cell>
        </row>
        <row r="100">
          <cell r="K100">
            <v>9.3363150000000008</v>
          </cell>
          <cell r="M100">
            <v>53.739315000000005</v>
          </cell>
        </row>
        <row r="102">
          <cell r="K102">
            <v>9.6013166666666674</v>
          </cell>
          <cell r="M102">
            <v>55.26465000000001</v>
          </cell>
        </row>
        <row r="104">
          <cell r="K104">
            <v>9.8010666666666673</v>
          </cell>
          <cell r="M104">
            <v>56.414400000000001</v>
          </cell>
        </row>
        <row r="106">
          <cell r="K106">
            <v>10.036771666666668</v>
          </cell>
          <cell r="M106">
            <v>57.771105000000006</v>
          </cell>
        </row>
        <row r="108">
          <cell r="K108">
            <v>10.269813333333333</v>
          </cell>
          <cell r="M108">
            <v>59.112479999999998</v>
          </cell>
        </row>
        <row r="110">
          <cell r="K110">
            <v>10.188581666666668</v>
          </cell>
          <cell r="M110">
            <v>58.644915000000012</v>
          </cell>
        </row>
        <row r="112">
          <cell r="K112">
            <v>10.335065</v>
          </cell>
          <cell r="M112">
            <v>59.488065000000006</v>
          </cell>
        </row>
        <row r="114">
          <cell r="K114">
            <v>10.071395000000003</v>
          </cell>
          <cell r="M114">
            <v>57.970395000000011</v>
          </cell>
        </row>
        <row r="116">
          <cell r="K116">
            <v>10.076721666666668</v>
          </cell>
          <cell r="M116">
            <v>58.001055000000008</v>
          </cell>
        </row>
        <row r="118">
          <cell r="K118">
            <v>10.189913333333333</v>
          </cell>
          <cell r="M118">
            <v>58.65258</v>
          </cell>
        </row>
        <row r="120">
          <cell r="K120">
            <v>10.351045000000001</v>
          </cell>
          <cell r="M120">
            <v>59.580045000000005</v>
          </cell>
        </row>
        <row r="122">
          <cell r="K122">
            <v>10.513508333333334</v>
          </cell>
          <cell r="M122">
            <v>60.515175000000006</v>
          </cell>
        </row>
        <row r="124">
          <cell r="K124">
            <v>10.590745000000002</v>
          </cell>
          <cell r="M124">
            <v>60.959745000000005</v>
          </cell>
        </row>
        <row r="126">
          <cell r="K126">
            <v>10.61871</v>
          </cell>
          <cell r="M126">
            <v>61.120710000000003</v>
          </cell>
        </row>
        <row r="128">
          <cell r="K128">
            <v>10.851751666666667</v>
          </cell>
          <cell r="M128">
            <v>62.462085000000002</v>
          </cell>
        </row>
        <row r="130">
          <cell r="K130">
            <v>10.786499999999998</v>
          </cell>
          <cell r="M130">
            <v>62.086499999999994</v>
          </cell>
        </row>
        <row r="132">
          <cell r="M132">
            <v>52.988145000000003</v>
          </cell>
        </row>
        <row r="134">
          <cell r="M134">
            <v>52.712205000000012</v>
          </cell>
        </row>
        <row r="136">
          <cell r="M136">
            <v>59.633700000000005</v>
          </cell>
        </row>
        <row r="138">
          <cell r="M138">
            <v>54.490485000000007</v>
          </cell>
        </row>
        <row r="140">
          <cell r="M140">
            <v>55.241655000000002</v>
          </cell>
        </row>
        <row r="142">
          <cell r="M142">
            <v>53.141445000000004</v>
          </cell>
        </row>
        <row r="144">
          <cell r="M144">
            <v>55.249320000000004</v>
          </cell>
        </row>
        <row r="146">
          <cell r="M146">
            <v>55.893179999999994</v>
          </cell>
        </row>
        <row r="148">
          <cell r="M148">
            <v>57.594810000000003</v>
          </cell>
        </row>
        <row r="150">
          <cell r="M150">
            <v>59.725680000000004</v>
          </cell>
        </row>
        <row r="152">
          <cell r="M152">
            <v>59.909640000000003</v>
          </cell>
        </row>
        <row r="154">
          <cell r="M154">
            <v>60.829440000000005</v>
          </cell>
        </row>
        <row r="156">
          <cell r="M156">
            <v>61.197359999999996</v>
          </cell>
        </row>
        <row r="158">
          <cell r="M158">
            <v>61.480964999999998</v>
          </cell>
        </row>
        <row r="160">
          <cell r="M160">
            <v>60.745125000000009</v>
          </cell>
        </row>
        <row r="162">
          <cell r="M162">
            <v>59.097149999999999</v>
          </cell>
        </row>
        <row r="164">
          <cell r="M164">
            <v>59.273445000000002</v>
          </cell>
        </row>
        <row r="166">
          <cell r="M166">
            <v>40.225920000000002</v>
          </cell>
        </row>
        <row r="168">
          <cell r="M168">
            <v>61.182029999999997</v>
          </cell>
        </row>
        <row r="170">
          <cell r="M170">
            <v>60.078270000000003</v>
          </cell>
        </row>
        <row r="172">
          <cell r="M172">
            <v>57.165570000000002</v>
          </cell>
        </row>
        <row r="174">
          <cell r="M174">
            <v>57.073590000000003</v>
          </cell>
        </row>
        <row r="176">
          <cell r="M176">
            <v>58.361310000000003</v>
          </cell>
        </row>
        <row r="178">
          <cell r="M178">
            <v>60.024615000000004</v>
          </cell>
        </row>
        <row r="180">
          <cell r="M180">
            <v>61.15903500000001</v>
          </cell>
        </row>
        <row r="182">
          <cell r="M182">
            <v>63.274574999999992</v>
          </cell>
        </row>
        <row r="184">
          <cell r="M184">
            <v>61.710915</v>
          </cell>
        </row>
        <row r="186">
          <cell r="M186">
            <v>61.396650000000001</v>
          </cell>
        </row>
        <row r="188">
          <cell r="M188">
            <v>61.067054999999996</v>
          </cell>
        </row>
        <row r="190">
          <cell r="M190">
            <v>60.170250000000003</v>
          </cell>
        </row>
        <row r="192">
          <cell r="M192">
            <v>60.844770000000004</v>
          </cell>
        </row>
        <row r="194">
          <cell r="M194">
            <v>62.308785</v>
          </cell>
        </row>
        <row r="196">
          <cell r="M196">
            <v>57.863084999999998</v>
          </cell>
        </row>
        <row r="198">
          <cell r="M198">
            <v>51.892049999999998</v>
          </cell>
        </row>
        <row r="200">
          <cell r="M200">
            <v>52.738560000000007</v>
          </cell>
        </row>
        <row r="202">
          <cell r="M202">
            <v>53.127689999999994</v>
          </cell>
        </row>
        <row r="204">
          <cell r="M204">
            <v>48.488649999999993</v>
          </cell>
        </row>
        <row r="206">
          <cell r="M206">
            <v>44.154810000000005</v>
          </cell>
        </row>
        <row r="208">
          <cell r="M208">
            <v>50.701350000000005</v>
          </cell>
        </row>
        <row r="210">
          <cell r="M210">
            <v>49.297429999999999</v>
          </cell>
        </row>
        <row r="212">
          <cell r="M212">
            <v>49.869680000000002</v>
          </cell>
        </row>
        <row r="214">
          <cell r="M214">
            <v>51.197300000000006</v>
          </cell>
        </row>
        <row r="216">
          <cell r="M216">
            <v>53.326070000000001</v>
          </cell>
        </row>
        <row r="218">
          <cell r="M218">
            <v>52.418100000000003</v>
          </cell>
        </row>
        <row r="220">
          <cell r="M220">
            <v>54.249299999999998</v>
          </cell>
        </row>
        <row r="222">
          <cell r="M222">
            <v>56.095759999999999</v>
          </cell>
        </row>
        <row r="224">
          <cell r="M224">
            <v>57.408119999999997</v>
          </cell>
        </row>
        <row r="226">
          <cell r="M226">
            <v>58.308460000000004</v>
          </cell>
        </row>
        <row r="228">
          <cell r="M228">
            <v>59.514000000000003</v>
          </cell>
        </row>
        <row r="230">
          <cell r="M230">
            <v>58.895969999999998</v>
          </cell>
        </row>
        <row r="232">
          <cell r="M232">
            <v>59.521629999999995</v>
          </cell>
        </row>
        <row r="234">
          <cell r="M234">
            <v>55.843969999999999</v>
          </cell>
        </row>
        <row r="236">
          <cell r="M236">
            <v>58.300829999999998</v>
          </cell>
        </row>
        <row r="238">
          <cell r="M238">
            <v>57.949850000000012</v>
          </cell>
        </row>
        <row r="240">
          <cell r="M240">
            <v>54.798659999999998</v>
          </cell>
        </row>
        <row r="242">
          <cell r="M242">
            <v>57.194480000000006</v>
          </cell>
        </row>
        <row r="244">
          <cell r="M244">
            <v>57.476790000000001</v>
          </cell>
        </row>
        <row r="246">
          <cell r="M246">
            <v>56.416219999999996</v>
          </cell>
        </row>
        <row r="248">
          <cell r="M248">
            <v>56.729050000000008</v>
          </cell>
        </row>
        <row r="250">
          <cell r="M250">
            <v>54.882590000000008</v>
          </cell>
        </row>
        <row r="252">
          <cell r="M252">
            <v>55.248830000000012</v>
          </cell>
        </row>
        <row r="254">
          <cell r="M254">
            <v>53.989879999999992</v>
          </cell>
        </row>
        <row r="256">
          <cell r="M256">
            <v>52.967460000000003</v>
          </cell>
        </row>
        <row r="258">
          <cell r="M258">
            <v>53.776239999999994</v>
          </cell>
        </row>
        <row r="260">
          <cell r="M260">
            <v>54.943630000000006</v>
          </cell>
        </row>
        <row r="262">
          <cell r="M262">
            <v>57.316560000000003</v>
          </cell>
        </row>
        <row r="264">
          <cell r="M264">
            <v>59.93365</v>
          </cell>
        </row>
      </sheetData>
      <sheetData sheetId="15">
        <row r="6">
          <cell r="M6">
            <v>49.689124999999997</v>
          </cell>
        </row>
        <row r="8">
          <cell r="M8">
            <v>49.755000000000003</v>
          </cell>
        </row>
        <row r="10">
          <cell r="M10">
            <v>52.052875000000007</v>
          </cell>
        </row>
        <row r="12">
          <cell r="M12">
            <v>49.522500000000008</v>
          </cell>
        </row>
        <row r="14">
          <cell r="M14">
            <v>40.640999999999991</v>
          </cell>
        </row>
        <row r="16">
          <cell r="M16">
            <v>50.289750000000005</v>
          </cell>
        </row>
        <row r="18">
          <cell r="M18">
            <v>50.150250000000007</v>
          </cell>
        </row>
        <row r="20">
          <cell r="M20">
            <v>50.933</v>
          </cell>
        </row>
        <row r="22">
          <cell r="M22">
            <v>52.118749999999999</v>
          </cell>
        </row>
        <row r="24">
          <cell r="M24">
            <v>53.909000000000006</v>
          </cell>
        </row>
        <row r="26">
          <cell r="M26">
            <v>54.25</v>
          </cell>
        </row>
        <row r="28">
          <cell r="M28">
            <v>50.243250000000003</v>
          </cell>
        </row>
        <row r="30">
          <cell r="M30">
            <v>53.71524999999999</v>
          </cell>
        </row>
        <row r="32">
          <cell r="M32">
            <v>52.653500000000001</v>
          </cell>
        </row>
        <row r="34">
          <cell r="M34">
            <v>54.253875000000001</v>
          </cell>
        </row>
        <row r="36">
          <cell r="M36">
            <v>54.621999999999993</v>
          </cell>
        </row>
        <row r="38">
          <cell r="M38">
            <v>55.927875000000007</v>
          </cell>
        </row>
        <row r="40">
          <cell r="M40">
            <v>59.682749999999992</v>
          </cell>
        </row>
        <row r="42">
          <cell r="M42">
            <v>60.442249999999994</v>
          </cell>
        </row>
        <row r="44">
          <cell r="M44">
            <v>59.570374999999999</v>
          </cell>
        </row>
        <row r="46">
          <cell r="M46">
            <v>53.46725</v>
          </cell>
        </row>
        <row r="48">
          <cell r="M48">
            <v>60.008250000000004</v>
          </cell>
        </row>
        <row r="50">
          <cell r="M50">
            <v>60.031499999999994</v>
          </cell>
        </row>
        <row r="52">
          <cell r="M52">
            <v>61.125945000000009</v>
          </cell>
        </row>
        <row r="54">
          <cell r="M54">
            <v>61.665995000000009</v>
          </cell>
        </row>
        <row r="56">
          <cell r="M56">
            <v>61.689140000000002</v>
          </cell>
        </row>
        <row r="58">
          <cell r="M58">
            <v>62.638085000000004</v>
          </cell>
        </row>
        <row r="60">
          <cell r="M60">
            <v>62.761525000000013</v>
          </cell>
        </row>
        <row r="62">
          <cell r="M62">
            <v>63.224425000000011</v>
          </cell>
        </row>
        <row r="64">
          <cell r="M64">
            <v>60.184715000000011</v>
          </cell>
        </row>
        <row r="66">
          <cell r="M66">
            <v>63.803050000000006</v>
          </cell>
        </row>
        <row r="68">
          <cell r="M68">
            <v>64.566834999999998</v>
          </cell>
        </row>
        <row r="70">
          <cell r="M70">
            <v>63.648749999999993</v>
          </cell>
        </row>
        <row r="72">
          <cell r="M72">
            <v>63.401870000000009</v>
          </cell>
        </row>
        <row r="74">
          <cell r="M74">
            <v>60.639900000000004</v>
          </cell>
        </row>
        <row r="76">
          <cell r="M76">
            <v>60.555035000000011</v>
          </cell>
        </row>
        <row r="78">
          <cell r="M78">
            <v>59.80668</v>
          </cell>
        </row>
        <row r="80">
          <cell r="M80">
            <v>55.632865000000002</v>
          </cell>
        </row>
        <row r="82">
          <cell r="M82">
            <v>58.973460000000003</v>
          </cell>
        </row>
        <row r="84">
          <cell r="M84">
            <v>60.261865000000007</v>
          </cell>
        </row>
        <row r="86">
          <cell r="M86">
            <v>61.905160000000002</v>
          </cell>
        </row>
        <row r="88">
          <cell r="M88">
            <v>63.06241</v>
          </cell>
        </row>
        <row r="90">
          <cell r="M90">
            <v>62.275479999999995</v>
          </cell>
        </row>
        <row r="92">
          <cell r="K92">
            <v>10.500099999999998</v>
          </cell>
          <cell r="M92">
            <v>59.274344999999997</v>
          </cell>
        </row>
        <row r="94">
          <cell r="K94">
            <v>10.685966666666667</v>
          </cell>
          <cell r="M94">
            <v>60.323585000000016</v>
          </cell>
        </row>
        <row r="96">
          <cell r="K96">
            <v>8.5389333333333326</v>
          </cell>
          <cell r="M96">
            <v>48.203320000000005</v>
          </cell>
        </row>
        <row r="98">
          <cell r="K98">
            <v>9.8372666666666664</v>
          </cell>
          <cell r="M98">
            <v>55.532570000000007</v>
          </cell>
        </row>
        <row r="100">
          <cell r="K100">
            <v>9.9452333333333325</v>
          </cell>
          <cell r="M100">
            <v>56.142054999999999</v>
          </cell>
        </row>
        <row r="102">
          <cell r="K102">
            <v>10.016299999999998</v>
          </cell>
          <cell r="M102">
            <v>56.543235000000003</v>
          </cell>
        </row>
        <row r="104">
          <cell r="K104">
            <v>10.166633333333333</v>
          </cell>
          <cell r="M104">
            <v>57.391885000000009</v>
          </cell>
        </row>
        <row r="106">
          <cell r="K106">
            <v>10.234966666666667</v>
          </cell>
          <cell r="M106">
            <v>57.777635000000004</v>
          </cell>
        </row>
        <row r="108">
          <cell r="K108">
            <v>10.616266666666665</v>
          </cell>
          <cell r="M108">
            <v>59.930120000000002</v>
          </cell>
        </row>
        <row r="110">
          <cell r="K110">
            <v>10.342933333333335</v>
          </cell>
          <cell r="M110">
            <v>58.38712000000001</v>
          </cell>
        </row>
        <row r="112">
          <cell r="K112">
            <v>10.699633333333333</v>
          </cell>
          <cell r="M112">
            <v>60.400735000000012</v>
          </cell>
        </row>
        <row r="114">
          <cell r="K114">
            <v>10.757033333333332</v>
          </cell>
          <cell r="M114">
            <v>60.724764999999998</v>
          </cell>
        </row>
        <row r="116">
          <cell r="K116">
            <v>10.905999999999999</v>
          </cell>
          <cell r="M116">
            <v>61.565700000000007</v>
          </cell>
        </row>
        <row r="118">
          <cell r="K118">
            <v>10.851333333333333</v>
          </cell>
          <cell r="M118">
            <v>61.257100000000001</v>
          </cell>
        </row>
        <row r="120">
          <cell r="K120">
            <v>10.858166666666666</v>
          </cell>
          <cell r="M120">
            <v>61.295674999999996</v>
          </cell>
        </row>
        <row r="122">
          <cell r="K122">
            <v>10.617633333333332</v>
          </cell>
          <cell r="M122">
            <v>59.937835000000007</v>
          </cell>
        </row>
        <row r="124">
          <cell r="K124">
            <v>10.00263333333333</v>
          </cell>
          <cell r="M124">
            <v>56.466084999999993</v>
          </cell>
        </row>
        <row r="126">
          <cell r="K126">
            <v>10.905999999999999</v>
          </cell>
          <cell r="M126">
            <v>61.565700000000007</v>
          </cell>
        </row>
        <row r="128">
          <cell r="K128">
            <v>11.1069</v>
          </cell>
          <cell r="M128">
            <v>62.699805000000005</v>
          </cell>
        </row>
        <row r="130">
          <cell r="K130">
            <v>11.273633333333333</v>
          </cell>
          <cell r="M130">
            <v>63.641035000000002</v>
          </cell>
        </row>
        <row r="132">
          <cell r="M132">
            <v>64.150225000000006</v>
          </cell>
        </row>
        <row r="134">
          <cell r="M134">
            <v>61.349679999999992</v>
          </cell>
        </row>
        <row r="136">
          <cell r="M136">
            <v>62.283194999999999</v>
          </cell>
        </row>
        <row r="138">
          <cell r="M138">
            <v>62.090319999999998</v>
          </cell>
        </row>
        <row r="140">
          <cell r="M140">
            <v>59.945550000000011</v>
          </cell>
        </row>
        <row r="142">
          <cell r="M142">
            <v>55.347410000000011</v>
          </cell>
        </row>
        <row r="144">
          <cell r="M144">
            <v>54.159299999999995</v>
          </cell>
        </row>
        <row r="146">
          <cell r="M146">
            <v>59.204910000000005</v>
          </cell>
        </row>
        <row r="148">
          <cell r="M148">
            <v>59.498080000000009</v>
          </cell>
        </row>
        <row r="150">
          <cell r="M150">
            <v>59.32835</v>
          </cell>
        </row>
        <row r="152">
          <cell r="M152">
            <v>60.053560000000012</v>
          </cell>
        </row>
        <row r="154">
          <cell r="M154">
            <v>61.357395000000004</v>
          </cell>
        </row>
        <row r="156">
          <cell r="M156">
            <v>59.613804999999999</v>
          </cell>
        </row>
        <row r="158">
          <cell r="M158">
            <v>59.945550000000011</v>
          </cell>
        </row>
        <row r="160">
          <cell r="M160">
            <v>59.937835000000007</v>
          </cell>
        </row>
        <row r="162">
          <cell r="M162">
            <v>61.226240000000004</v>
          </cell>
        </row>
        <row r="164">
          <cell r="M164">
            <v>62.823245</v>
          </cell>
        </row>
        <row r="166">
          <cell r="M166">
            <v>64.759709999999998</v>
          </cell>
        </row>
        <row r="168">
          <cell r="M168">
            <v>64.011355000000009</v>
          </cell>
        </row>
        <row r="170">
          <cell r="M170">
            <v>61.264815000000013</v>
          </cell>
        </row>
        <row r="172">
          <cell r="M172">
            <v>63.841625000000008</v>
          </cell>
        </row>
        <row r="174">
          <cell r="M174">
            <v>65.091454999999996</v>
          </cell>
        </row>
        <row r="176">
          <cell r="M176">
            <v>65.662364999999994</v>
          </cell>
        </row>
        <row r="178">
          <cell r="M178">
            <v>66.125264999999999</v>
          </cell>
        </row>
        <row r="180">
          <cell r="M180">
            <v>59.760390000000001</v>
          </cell>
        </row>
        <row r="182">
          <cell r="M182">
            <v>63.409585000000014</v>
          </cell>
        </row>
        <row r="184">
          <cell r="M184">
            <v>62.005455000000012</v>
          </cell>
        </row>
        <row r="186">
          <cell r="M186">
            <v>62.938969999999991</v>
          </cell>
        </row>
        <row r="188">
          <cell r="M188">
            <v>62.591795000000005</v>
          </cell>
        </row>
        <row r="190">
          <cell r="M190">
            <v>61.133659999999999</v>
          </cell>
        </row>
        <row r="192">
          <cell r="M192">
            <v>59.636950000000006</v>
          </cell>
        </row>
        <row r="194">
          <cell r="M194">
            <v>59.714100000000009</v>
          </cell>
        </row>
        <row r="196">
          <cell r="M196">
            <v>60.501030000000007</v>
          </cell>
        </row>
        <row r="198">
          <cell r="M198">
            <v>61.334250000000004</v>
          </cell>
        </row>
        <row r="200">
          <cell r="M200">
            <v>60.400207999999992</v>
          </cell>
        </row>
        <row r="202">
          <cell r="M202">
            <v>59.802335999999997</v>
          </cell>
        </row>
        <row r="204">
          <cell r="M204">
            <v>58.364415999999991</v>
          </cell>
        </row>
        <row r="206">
          <cell r="M206">
            <v>55.193423999999993</v>
          </cell>
        </row>
        <row r="208">
          <cell r="M208">
            <v>57.819519999999997</v>
          </cell>
        </row>
        <row r="210">
          <cell r="M210">
            <v>58.704976000000009</v>
          </cell>
        </row>
        <row r="212">
          <cell r="M212">
            <v>59.393664000000008</v>
          </cell>
        </row>
        <row r="214">
          <cell r="M214">
            <v>59.938560000000003</v>
          </cell>
        </row>
        <row r="216">
          <cell r="M216">
            <v>61.550544000000002</v>
          </cell>
        </row>
        <row r="218">
          <cell r="M218">
            <v>61.550543999999988</v>
          </cell>
        </row>
        <row r="220">
          <cell r="M220">
            <v>62.314912000000007</v>
          </cell>
        </row>
        <row r="222">
          <cell r="M222">
            <v>62.927920000000007</v>
          </cell>
        </row>
        <row r="224">
          <cell r="M224">
            <v>61.240255999999995</v>
          </cell>
        </row>
        <row r="226">
          <cell r="M226">
            <v>57.297328</v>
          </cell>
        </row>
        <row r="228">
          <cell r="M228">
            <v>55.927520000000008</v>
          </cell>
        </row>
        <row r="230">
          <cell r="M230">
            <v>57.168671999999994</v>
          </cell>
        </row>
        <row r="232">
          <cell r="M232">
            <v>54.186879999999995</v>
          </cell>
        </row>
        <row r="234">
          <cell r="M234">
            <v>52.4084</v>
          </cell>
        </row>
        <row r="236">
          <cell r="M236">
            <v>51.500240000000012</v>
          </cell>
        </row>
        <row r="238">
          <cell r="M238">
            <v>52.650575999999994</v>
          </cell>
        </row>
        <row r="240">
          <cell r="M240">
            <v>49.403904000000004</v>
          </cell>
        </row>
        <row r="242">
          <cell r="M242">
            <v>53.263584000000002</v>
          </cell>
        </row>
        <row r="244">
          <cell r="M244">
            <v>53.853887999999998</v>
          </cell>
        </row>
        <row r="246">
          <cell r="M246">
            <v>53.286287999999999</v>
          </cell>
        </row>
        <row r="248">
          <cell r="M248">
            <v>54.224720000000005</v>
          </cell>
        </row>
        <row r="250">
          <cell r="M250">
            <v>55.753455999999993</v>
          </cell>
        </row>
        <row r="252">
          <cell r="M252">
            <v>57.933039999999998</v>
          </cell>
        </row>
        <row r="254">
          <cell r="M254">
            <v>62.799264000000008</v>
          </cell>
        </row>
        <row r="256">
          <cell r="M256">
            <v>62.768991999999997</v>
          </cell>
        </row>
        <row r="258">
          <cell r="M258">
            <v>63.836079999999995</v>
          </cell>
        </row>
        <row r="260">
          <cell r="M260">
            <v>61.293231999999996</v>
          </cell>
        </row>
        <row r="262">
          <cell r="M262">
            <v>61.29323200000001</v>
          </cell>
        </row>
        <row r="264">
          <cell r="M264">
            <v>60.089920000000006</v>
          </cell>
        </row>
      </sheetData>
      <sheetData sheetId="16">
        <row r="6">
          <cell r="M6">
            <v>49.016080000000002</v>
          </cell>
        </row>
        <row r="8">
          <cell r="M8">
            <v>49.01219600000001</v>
          </cell>
        </row>
        <row r="10">
          <cell r="M10">
            <v>49.353988000000008</v>
          </cell>
        </row>
        <row r="12">
          <cell r="M12">
            <v>49.870559999999998</v>
          </cell>
        </row>
        <row r="14">
          <cell r="M14">
            <v>41.069416000000004</v>
          </cell>
        </row>
        <row r="16">
          <cell r="M16">
            <v>49.334568000000004</v>
          </cell>
        </row>
        <row r="18">
          <cell r="M18">
            <v>47.431408000000005</v>
          </cell>
        </row>
        <row r="20">
          <cell r="M20">
            <v>51.292104000000002</v>
          </cell>
        </row>
        <row r="22">
          <cell r="M22">
            <v>49.754040000000003</v>
          </cell>
        </row>
        <row r="24">
          <cell r="M24">
            <v>52.317479999999996</v>
          </cell>
        </row>
        <row r="26">
          <cell r="M26">
            <v>56.686979999999998</v>
          </cell>
        </row>
        <row r="28">
          <cell r="M28">
            <v>45.466104000000001</v>
          </cell>
        </row>
        <row r="30">
          <cell r="M30">
            <v>45.302976000000001</v>
          </cell>
        </row>
        <row r="32">
          <cell r="M32">
            <v>47.773200000000003</v>
          </cell>
        </row>
        <row r="34">
          <cell r="M34">
            <v>49.870560000000005</v>
          </cell>
        </row>
        <row r="36">
          <cell r="M36">
            <v>61.611892000000005</v>
          </cell>
        </row>
        <row r="38">
          <cell r="M38">
            <v>58.574604000000008</v>
          </cell>
        </row>
        <row r="40">
          <cell r="M40">
            <v>58.667820000000006</v>
          </cell>
        </row>
        <row r="42">
          <cell r="M42">
            <v>58.065800000000003</v>
          </cell>
        </row>
        <row r="44">
          <cell r="M44">
            <v>59.864091999999999</v>
          </cell>
        </row>
        <row r="46">
          <cell r="M46">
            <v>58.636748000000004</v>
          </cell>
        </row>
        <row r="48">
          <cell r="M48">
            <v>60.244723999999998</v>
          </cell>
        </row>
        <row r="50">
          <cell r="M50">
            <v>61.052596000000001</v>
          </cell>
        </row>
        <row r="52">
          <cell r="M52">
            <v>60.139589999999998</v>
          </cell>
        </row>
        <row r="54">
          <cell r="M54">
            <v>59.932635000000005</v>
          </cell>
        </row>
        <row r="56">
          <cell r="M56">
            <v>60.787282500000011</v>
          </cell>
        </row>
        <row r="58">
          <cell r="M58">
            <v>59.821492500000019</v>
          </cell>
        </row>
        <row r="60">
          <cell r="M60">
            <v>58.299990000000008</v>
          </cell>
        </row>
        <row r="62">
          <cell r="M62">
            <v>58.729230000000008</v>
          </cell>
        </row>
        <row r="64">
          <cell r="M64">
            <v>57.932070000000003</v>
          </cell>
        </row>
        <row r="66">
          <cell r="M66">
            <v>57.782602499999996</v>
          </cell>
        </row>
        <row r="68">
          <cell r="M68">
            <v>55.559752500000002</v>
          </cell>
        </row>
        <row r="70">
          <cell r="M70">
            <v>55.728382500000002</v>
          </cell>
        </row>
        <row r="72">
          <cell r="M72">
            <v>57.525825000000005</v>
          </cell>
        </row>
        <row r="74">
          <cell r="M74">
            <v>59.442075000000017</v>
          </cell>
        </row>
        <row r="76">
          <cell r="M76">
            <v>57.579480000000011</v>
          </cell>
        </row>
        <row r="78">
          <cell r="M78">
            <v>57.656130000000005</v>
          </cell>
        </row>
        <row r="80">
          <cell r="M80">
            <v>59.020500000000006</v>
          </cell>
        </row>
        <row r="82">
          <cell r="M82">
            <v>60.093600000000009</v>
          </cell>
        </row>
        <row r="84">
          <cell r="M84">
            <v>60.890760000000007</v>
          </cell>
        </row>
        <row r="86">
          <cell r="M86">
            <v>62.669039999999995</v>
          </cell>
        </row>
        <row r="88">
          <cell r="M88">
            <v>64.38600000000001</v>
          </cell>
        </row>
        <row r="90">
          <cell r="M90">
            <v>61.733910000000009</v>
          </cell>
        </row>
        <row r="92">
          <cell r="K92">
            <v>11.172499999999998</v>
          </cell>
          <cell r="M92">
            <v>62.661374999999992</v>
          </cell>
        </row>
        <row r="94">
          <cell r="K94">
            <v>11.201199999999998</v>
          </cell>
          <cell r="M94">
            <v>62.822340000000004</v>
          </cell>
        </row>
        <row r="96">
          <cell r="K96">
            <v>9.3821666666666648</v>
          </cell>
          <cell r="M96">
            <v>52.620224999999998</v>
          </cell>
        </row>
        <row r="98">
          <cell r="K98">
            <v>11.038566666666666</v>
          </cell>
          <cell r="M98">
            <v>61.910205000000012</v>
          </cell>
        </row>
        <row r="100">
          <cell r="K100">
            <v>11.148583333333335</v>
          </cell>
          <cell r="M100">
            <v>62.52723750000002</v>
          </cell>
        </row>
        <row r="102">
          <cell r="K102">
            <v>11.618033333333331</v>
          </cell>
          <cell r="M102">
            <v>65.160164999999992</v>
          </cell>
        </row>
        <row r="104">
          <cell r="K104">
            <v>11.433533333333335</v>
          </cell>
          <cell r="M104">
            <v>64.12539000000001</v>
          </cell>
        </row>
        <row r="106">
          <cell r="K106">
            <v>11.4718</v>
          </cell>
          <cell r="M106">
            <v>64.340010000000007</v>
          </cell>
        </row>
        <row r="108">
          <cell r="K108">
            <v>11.265433333333334</v>
          </cell>
          <cell r="M108">
            <v>63.182595000000013</v>
          </cell>
        </row>
        <row r="110">
          <cell r="K110">
            <v>10.687333333333333</v>
          </cell>
          <cell r="M110">
            <v>59.940300000000008</v>
          </cell>
        </row>
        <row r="112">
          <cell r="K112">
            <v>11.440366666666666</v>
          </cell>
          <cell r="M112">
            <v>64.163714999999996</v>
          </cell>
        </row>
        <row r="114">
          <cell r="K114">
            <v>10.845866666666666</v>
          </cell>
          <cell r="M114">
            <v>60.829440000000005</v>
          </cell>
        </row>
        <row r="116">
          <cell r="K116">
            <v>10.818533333333333</v>
          </cell>
          <cell r="M116">
            <v>60.676140000000004</v>
          </cell>
        </row>
        <row r="118">
          <cell r="K118">
            <v>11.235366666666666</v>
          </cell>
          <cell r="M118">
            <v>63.013964999999999</v>
          </cell>
        </row>
        <row r="120">
          <cell r="K120">
            <v>10.683233333333334</v>
          </cell>
          <cell r="M120">
            <v>59.917305000000006</v>
          </cell>
        </row>
        <row r="122">
          <cell r="K122">
            <v>10.453633333333332</v>
          </cell>
          <cell r="M122">
            <v>58.629584999999999</v>
          </cell>
        </row>
        <row r="124">
          <cell r="K124">
            <v>10.070966666666665</v>
          </cell>
          <cell r="M124">
            <v>56.483385000000006</v>
          </cell>
        </row>
        <row r="126">
          <cell r="K126">
            <v>10.629933333333332</v>
          </cell>
          <cell r="M126">
            <v>59.618370000000006</v>
          </cell>
        </row>
        <row r="128">
          <cell r="K128">
            <v>10.815799999999999</v>
          </cell>
          <cell r="M128">
            <v>60.660810000000005</v>
          </cell>
        </row>
        <row r="130">
          <cell r="K130">
            <v>10.6928</v>
          </cell>
          <cell r="M130">
            <v>59.970960000000012</v>
          </cell>
        </row>
        <row r="132">
          <cell r="M132">
            <v>57.173234999999998</v>
          </cell>
        </row>
        <row r="134">
          <cell r="M134">
            <v>58.637250000000009</v>
          </cell>
        </row>
        <row r="136">
          <cell r="M136">
            <v>57.694455000000005</v>
          </cell>
        </row>
        <row r="138">
          <cell r="M138">
            <v>56.192114999999994</v>
          </cell>
        </row>
        <row r="140">
          <cell r="M140">
            <v>58.200345000000013</v>
          </cell>
        </row>
        <row r="142">
          <cell r="M142">
            <v>58.077705000000002</v>
          </cell>
        </row>
        <row r="144">
          <cell r="M144">
            <v>57.763440000000017</v>
          </cell>
        </row>
        <row r="146">
          <cell r="M146">
            <v>56.912625000000006</v>
          </cell>
        </row>
        <row r="148">
          <cell r="M148">
            <v>55.249320000000004</v>
          </cell>
        </row>
        <row r="150">
          <cell r="M150">
            <v>56.751660000000001</v>
          </cell>
        </row>
        <row r="152">
          <cell r="M152">
            <v>53.356065000000001</v>
          </cell>
        </row>
        <row r="154">
          <cell r="M154">
            <v>54.751094999999999</v>
          </cell>
        </row>
        <row r="156">
          <cell r="M156">
            <v>49.577219999999997</v>
          </cell>
        </row>
        <row r="158">
          <cell r="M158">
            <v>51.025905000000002</v>
          </cell>
        </row>
        <row r="160">
          <cell r="M160">
            <v>48.902700000000003</v>
          </cell>
        </row>
        <row r="162">
          <cell r="M162">
            <v>46.656855000000007</v>
          </cell>
        </row>
        <row r="164">
          <cell r="M164">
            <v>49.937475000000006</v>
          </cell>
        </row>
        <row r="166">
          <cell r="M166">
            <v>34.0824225</v>
          </cell>
        </row>
        <row r="168">
          <cell r="M168">
            <v>41.088232500000004</v>
          </cell>
        </row>
        <row r="170">
          <cell r="M170">
            <v>41.329680000000003</v>
          </cell>
        </row>
        <row r="172">
          <cell r="M172">
            <v>42.640394999999998</v>
          </cell>
        </row>
        <row r="174">
          <cell r="M174">
            <v>40.432875000000003</v>
          </cell>
        </row>
        <row r="176">
          <cell r="M176">
            <v>43.977937500000003</v>
          </cell>
        </row>
        <row r="178">
          <cell r="M178">
            <v>43.038975000000008</v>
          </cell>
        </row>
        <row r="180">
          <cell r="M180">
            <v>46.840814999999999</v>
          </cell>
        </row>
        <row r="182">
          <cell r="M182">
            <v>49.492905000000007</v>
          </cell>
        </row>
        <row r="184">
          <cell r="M184">
            <v>50.566005000000004</v>
          </cell>
        </row>
        <row r="186">
          <cell r="M186">
            <v>51.930375000000005</v>
          </cell>
        </row>
        <row r="188">
          <cell r="M188">
            <v>54.559470000000012</v>
          </cell>
        </row>
        <row r="190">
          <cell r="M190">
            <v>52.106670000000008</v>
          </cell>
        </row>
        <row r="192">
          <cell r="M192">
            <v>46.856145000000005</v>
          </cell>
        </row>
        <row r="194">
          <cell r="M194">
            <v>50.236409999999999</v>
          </cell>
        </row>
        <row r="196">
          <cell r="M196">
            <v>50.772960000000012</v>
          </cell>
        </row>
        <row r="198">
          <cell r="M198">
            <v>50.090775000000001</v>
          </cell>
        </row>
        <row r="200">
          <cell r="M200">
            <v>50.504337000000007</v>
          </cell>
        </row>
        <row r="202">
          <cell r="M202">
            <v>51.609995000000012</v>
          </cell>
        </row>
        <row r="204">
          <cell r="M204">
            <v>50.890560000000008</v>
          </cell>
        </row>
        <row r="206">
          <cell r="M206">
            <v>50.701235000000011</v>
          </cell>
        </row>
        <row r="208">
          <cell r="M208">
            <v>51.632714</v>
          </cell>
        </row>
        <row r="210">
          <cell r="M210">
            <v>47.861360000000005</v>
          </cell>
        </row>
        <row r="212">
          <cell r="M212">
            <v>50.436180000000014</v>
          </cell>
        </row>
        <row r="214">
          <cell r="M214">
            <v>52.450597999999999</v>
          </cell>
        </row>
        <row r="216">
          <cell r="M216">
            <v>52.238554000000008</v>
          </cell>
        </row>
        <row r="218">
          <cell r="M218">
            <v>53.624413000000011</v>
          </cell>
        </row>
        <row r="220">
          <cell r="M220">
            <v>55.737280000000013</v>
          </cell>
        </row>
        <row r="222">
          <cell r="M222">
            <v>57.145858000000004</v>
          </cell>
        </row>
        <row r="224">
          <cell r="M224">
            <v>56.040200000000006</v>
          </cell>
        </row>
        <row r="226">
          <cell r="M226">
            <v>57.516935000000011</v>
          </cell>
        </row>
        <row r="228">
          <cell r="M228">
            <v>56.895949000000002</v>
          </cell>
        </row>
        <row r="230">
          <cell r="M230">
            <v>56.312828000000003</v>
          </cell>
        </row>
        <row r="232">
          <cell r="M232">
            <v>58.228797000000007</v>
          </cell>
        </row>
        <row r="234">
          <cell r="M234">
            <v>51.201053000000009</v>
          </cell>
        </row>
        <row r="236">
          <cell r="M236">
            <v>57.342756000000008</v>
          </cell>
        </row>
        <row r="238">
          <cell r="M238">
            <v>58.539290000000001</v>
          </cell>
        </row>
        <row r="240">
          <cell r="M240">
            <v>54.639195000000008</v>
          </cell>
        </row>
        <row r="242">
          <cell r="M242">
            <v>56.343120000000013</v>
          </cell>
        </row>
        <row r="244">
          <cell r="M244">
            <v>55.790291000000011</v>
          </cell>
        </row>
        <row r="246">
          <cell r="M246">
            <v>55.086002000000015</v>
          </cell>
        </row>
        <row r="248">
          <cell r="M248">
            <v>58.789199000000004</v>
          </cell>
        </row>
        <row r="250">
          <cell r="M250">
            <v>55.585820000000012</v>
          </cell>
        </row>
        <row r="252">
          <cell r="M252">
            <v>43.756794000000014</v>
          </cell>
        </row>
        <row r="254">
          <cell r="M254">
            <v>42.052869000000008</v>
          </cell>
        </row>
        <row r="256">
          <cell r="M256">
            <v>42.74958500000001</v>
          </cell>
        </row>
        <row r="258">
          <cell r="M258">
            <v>40.879054000000011</v>
          </cell>
        </row>
        <row r="260">
          <cell r="M260">
            <v>50.163552000000003</v>
          </cell>
        </row>
        <row r="262">
          <cell r="M262">
            <v>44.589824000000007</v>
          </cell>
        </row>
        <row r="264">
          <cell r="M264">
            <v>50.633078000000019</v>
          </cell>
        </row>
      </sheetData>
      <sheetData sheetId="17">
        <row r="6">
          <cell r="M6">
            <v>39.860699999999994</v>
          </cell>
        </row>
        <row r="8">
          <cell r="M8">
            <v>39.821925</v>
          </cell>
        </row>
        <row r="10">
          <cell r="M10">
            <v>42.280259999999998</v>
          </cell>
        </row>
        <row r="12">
          <cell r="M12">
            <v>44.823900000000002</v>
          </cell>
        </row>
        <row r="14">
          <cell r="M14">
            <v>40.147634999999994</v>
          </cell>
        </row>
        <row r="16">
          <cell r="M16">
            <v>40.876604999999998</v>
          </cell>
        </row>
        <row r="18">
          <cell r="M18">
            <v>42.699029999999993</v>
          </cell>
        </row>
        <row r="20">
          <cell r="M20">
            <v>46.820812499999995</v>
          </cell>
        </row>
        <row r="22">
          <cell r="M22">
            <v>38.224395000000001</v>
          </cell>
        </row>
        <row r="24">
          <cell r="M24">
            <v>41.144152499999997</v>
          </cell>
        </row>
        <row r="26">
          <cell r="M26">
            <v>42.1755675</v>
          </cell>
        </row>
        <row r="28">
          <cell r="M28">
            <v>44.385742499999999</v>
          </cell>
        </row>
        <row r="30">
          <cell r="M30">
            <v>45.583889999999997</v>
          </cell>
        </row>
        <row r="32">
          <cell r="M32">
            <v>49.748325000000001</v>
          </cell>
        </row>
        <row r="34">
          <cell r="M34">
            <v>52.229925000000001</v>
          </cell>
        </row>
        <row r="36">
          <cell r="M36">
            <v>52.749509999999994</v>
          </cell>
        </row>
        <row r="38">
          <cell r="M38">
            <v>50.3570925</v>
          </cell>
        </row>
        <row r="40">
          <cell r="M40">
            <v>52.21829249999999</v>
          </cell>
        </row>
        <row r="42">
          <cell r="M42">
            <v>51.892582500000003</v>
          </cell>
        </row>
        <row r="44">
          <cell r="M44">
            <v>52.1717625</v>
          </cell>
        </row>
        <row r="46">
          <cell r="M46">
            <v>50.39199</v>
          </cell>
        </row>
        <row r="48">
          <cell r="M48">
            <v>53.486234999999994</v>
          </cell>
        </row>
        <row r="50">
          <cell r="M50">
            <v>53.094607500000002</v>
          </cell>
        </row>
        <row r="52">
          <cell r="M52">
            <v>53.2224675</v>
          </cell>
        </row>
        <row r="54">
          <cell r="M54">
            <v>54.188190000000006</v>
          </cell>
        </row>
        <row r="56">
          <cell r="M56">
            <v>55.257795000000009</v>
          </cell>
        </row>
        <row r="58">
          <cell r="M58">
            <v>56.704455000000003</v>
          </cell>
        </row>
        <row r="60">
          <cell r="M60">
            <v>56.912219999999998</v>
          </cell>
        </row>
        <row r="62">
          <cell r="M62">
            <v>52.972380000000008</v>
          </cell>
        </row>
        <row r="64">
          <cell r="M64">
            <v>56.188890000000001</v>
          </cell>
        </row>
        <row r="66">
          <cell r="M66">
            <v>57.308512500000013</v>
          </cell>
        </row>
        <row r="68">
          <cell r="M68">
            <v>57.312360000000005</v>
          </cell>
        </row>
        <row r="70">
          <cell r="M70">
            <v>58.104945000000008</v>
          </cell>
        </row>
        <row r="72">
          <cell r="M72">
            <v>60.398055000000014</v>
          </cell>
        </row>
        <row r="74">
          <cell r="M74">
            <v>50.225265</v>
          </cell>
        </row>
        <row r="76">
          <cell r="M76">
            <v>53.42638500000001</v>
          </cell>
        </row>
        <row r="78">
          <cell r="M78">
            <v>46.085355000000007</v>
          </cell>
        </row>
        <row r="80">
          <cell r="M80">
            <v>45.600570000000005</v>
          </cell>
        </row>
        <row r="82">
          <cell r="M82">
            <v>48.678570000000008</v>
          </cell>
        </row>
        <row r="84">
          <cell r="M84">
            <v>49.31725500000001</v>
          </cell>
        </row>
        <row r="86">
          <cell r="M86">
            <v>49.848210000000009</v>
          </cell>
        </row>
        <row r="88">
          <cell r="M88">
            <v>50.055975000000004</v>
          </cell>
        </row>
        <row r="90">
          <cell r="M90">
            <v>49.809734999999996</v>
          </cell>
        </row>
        <row r="92">
          <cell r="K92">
            <v>8.8464333333333318</v>
          </cell>
          <cell r="M92">
            <v>49.809734999999996</v>
          </cell>
        </row>
        <row r="94">
          <cell r="K94">
            <v>9.1676000000000002</v>
          </cell>
          <cell r="M94">
            <v>44.563591800000012</v>
          </cell>
        </row>
        <row r="96">
          <cell r="K96">
            <v>8.683799999999998</v>
          </cell>
          <cell r="M96">
            <v>42.2118459</v>
          </cell>
        </row>
        <row r="98">
          <cell r="K98">
            <v>9.2837666666666667</v>
          </cell>
          <cell r="M98">
            <v>45.12827655000001</v>
          </cell>
        </row>
        <row r="100">
          <cell r="K100">
            <v>10.853519999999998</v>
          </cell>
          <cell r="M100">
            <v>50.925509999999996</v>
          </cell>
        </row>
        <row r="102">
          <cell r="K102">
            <v>9.8137600000000003</v>
          </cell>
          <cell r="M102">
            <v>46.046880000000009</v>
          </cell>
        </row>
        <row r="104">
          <cell r="K104">
            <v>10.735439999999999</v>
          </cell>
          <cell r="M104">
            <v>50.371470000000002</v>
          </cell>
        </row>
        <row r="106">
          <cell r="K106">
            <v>10.874839999999999</v>
          </cell>
          <cell r="M106">
            <v>51.025545000000008</v>
          </cell>
        </row>
        <row r="108">
          <cell r="K108">
            <v>10.83548</v>
          </cell>
          <cell r="M108">
            <v>50.840865000000008</v>
          </cell>
        </row>
        <row r="110">
          <cell r="K110">
            <v>9.552999999999999</v>
          </cell>
          <cell r="M110">
            <v>44.823375000000006</v>
          </cell>
        </row>
        <row r="112">
          <cell r="K112">
            <v>10.271319999999999</v>
          </cell>
          <cell r="M112">
            <v>48.193784999999998</v>
          </cell>
        </row>
        <row r="114">
          <cell r="K114">
            <v>9.5169199999999989</v>
          </cell>
          <cell r="M114">
            <v>44.654085000000002</v>
          </cell>
        </row>
        <row r="116">
          <cell r="K116">
            <v>9.8219599999999971</v>
          </cell>
          <cell r="M116">
            <v>46.085354999999993</v>
          </cell>
        </row>
        <row r="118">
          <cell r="K118">
            <v>10.48616</v>
          </cell>
          <cell r="M118">
            <v>49.201830000000008</v>
          </cell>
        </row>
        <row r="120">
          <cell r="K120">
            <v>10.66164</v>
          </cell>
          <cell r="M120">
            <v>50.025195000000011</v>
          </cell>
        </row>
        <row r="122">
          <cell r="K122">
            <v>10.741999999999999</v>
          </cell>
          <cell r="M122">
            <v>50.402250000000002</v>
          </cell>
        </row>
        <row r="124">
          <cell r="K124">
            <v>10.85844</v>
          </cell>
          <cell r="M124">
            <v>50.948595000000012</v>
          </cell>
        </row>
        <row r="126">
          <cell r="K126">
            <v>10.69772</v>
          </cell>
          <cell r="M126">
            <v>50.194485000000007</v>
          </cell>
        </row>
        <row r="128">
          <cell r="K128">
            <v>10.748559999999998</v>
          </cell>
          <cell r="M128">
            <v>50.433029999999995</v>
          </cell>
        </row>
        <row r="130">
          <cell r="K130">
            <v>10.366440000000001</v>
          </cell>
          <cell r="M130">
            <v>48.640095000000009</v>
          </cell>
        </row>
        <row r="132">
          <cell r="M132">
            <v>47.054925000000004</v>
          </cell>
        </row>
        <row r="134">
          <cell r="M134">
            <v>49.794345</v>
          </cell>
        </row>
        <row r="136">
          <cell r="M136">
            <v>51.010154999999997</v>
          </cell>
        </row>
        <row r="138">
          <cell r="M138">
            <v>48.863250000000008</v>
          </cell>
        </row>
        <row r="140">
          <cell r="M140">
            <v>49.509630000000008</v>
          </cell>
        </row>
        <row r="142">
          <cell r="M142">
            <v>48.740130000000001</v>
          </cell>
        </row>
        <row r="144">
          <cell r="M144">
            <v>48.378465000000006</v>
          </cell>
        </row>
        <row r="146">
          <cell r="M146">
            <v>39.152160000000009</v>
          </cell>
        </row>
        <row r="148">
          <cell r="M148">
            <v>48.286124999999998</v>
          </cell>
        </row>
        <row r="150">
          <cell r="M150">
            <v>49.278780000000012</v>
          </cell>
        </row>
        <row r="152">
          <cell r="M152">
            <v>44.869545000000009</v>
          </cell>
        </row>
        <row r="154">
          <cell r="M154">
            <v>42.822675000000011</v>
          </cell>
        </row>
        <row r="156">
          <cell r="M156">
            <v>39.159855000000007</v>
          </cell>
        </row>
        <row r="158">
          <cell r="M158">
            <v>46.624005000000004</v>
          </cell>
        </row>
        <row r="160">
          <cell r="M160">
            <v>47.78595</v>
          </cell>
        </row>
        <row r="162">
          <cell r="M162">
            <v>49.232610000000008</v>
          </cell>
        </row>
        <row r="164">
          <cell r="M164">
            <v>51.341040000000007</v>
          </cell>
        </row>
        <row r="166">
          <cell r="M166">
            <v>52.326000000000008</v>
          </cell>
        </row>
        <row r="168">
          <cell r="M168">
            <v>49.629671999999999</v>
          </cell>
        </row>
        <row r="170">
          <cell r="M170">
            <v>51.556500000000007</v>
          </cell>
        </row>
        <row r="172">
          <cell r="M172">
            <v>53.349435000000007</v>
          </cell>
        </row>
        <row r="174">
          <cell r="M174">
            <v>54.288225000000011</v>
          </cell>
        </row>
        <row r="176">
          <cell r="M176">
            <v>55.69641</v>
          </cell>
        </row>
        <row r="178">
          <cell r="M178">
            <v>55.488645000000005</v>
          </cell>
        </row>
        <row r="180">
          <cell r="M180">
            <v>51.594975000000005</v>
          </cell>
        </row>
        <row r="182">
          <cell r="M182">
            <v>49.501935000000003</v>
          </cell>
        </row>
        <row r="184">
          <cell r="M184">
            <v>51.241005000000008</v>
          </cell>
        </row>
        <row r="186">
          <cell r="M186">
            <v>51.625755000000005</v>
          </cell>
        </row>
        <row r="188">
          <cell r="M188">
            <v>51.494940000000007</v>
          </cell>
        </row>
        <row r="190">
          <cell r="M190">
            <v>51.795045000000009</v>
          </cell>
        </row>
        <row r="192">
          <cell r="M192">
            <v>49.140270000000001</v>
          </cell>
        </row>
        <row r="194">
          <cell r="M194">
            <v>52.241355000000006</v>
          </cell>
        </row>
        <row r="196">
          <cell r="M196">
            <v>52.072065000000009</v>
          </cell>
        </row>
        <row r="198">
          <cell r="M198">
            <v>52.695360000000008</v>
          </cell>
        </row>
        <row r="200">
          <cell r="M200">
            <v>47.503859999999996</v>
          </cell>
        </row>
        <row r="202">
          <cell r="M202">
            <v>45.154060000000008</v>
          </cell>
        </row>
        <row r="204">
          <cell r="M204">
            <v>48.375559999999993</v>
          </cell>
        </row>
        <row r="206">
          <cell r="M206">
            <v>46.116720000000001</v>
          </cell>
        </row>
        <row r="208">
          <cell r="M208">
            <v>47.685780000000001</v>
          </cell>
        </row>
        <row r="210">
          <cell r="M210">
            <v>49.148720000000004</v>
          </cell>
        </row>
        <row r="212">
          <cell r="M212">
            <v>51.453040000000009</v>
          </cell>
        </row>
        <row r="214">
          <cell r="M214">
            <v>52.461180000000006</v>
          </cell>
        </row>
        <row r="216">
          <cell r="M216">
            <v>52.271680000000003</v>
          </cell>
        </row>
        <row r="218">
          <cell r="M218">
            <v>51.7714</v>
          </cell>
        </row>
        <row r="220">
          <cell r="M220">
            <v>51.574320000000007</v>
          </cell>
        </row>
        <row r="222">
          <cell r="M222">
            <v>45.7074</v>
          </cell>
        </row>
        <row r="224">
          <cell r="M224">
            <v>50.399420000000006</v>
          </cell>
        </row>
        <row r="226">
          <cell r="M226">
            <v>51.354500000000002</v>
          </cell>
        </row>
        <row r="228">
          <cell r="M228">
            <v>52.135240000000003</v>
          </cell>
        </row>
        <row r="230">
          <cell r="M230">
            <v>54.674540000000007</v>
          </cell>
        </row>
        <row r="232">
          <cell r="M232">
            <v>56.342140000000001</v>
          </cell>
        </row>
        <row r="234">
          <cell r="M234">
            <v>54.515359999999994</v>
          </cell>
        </row>
        <row r="236">
          <cell r="M236">
            <v>51.460619999999999</v>
          </cell>
        </row>
        <row r="238">
          <cell r="M238">
            <v>54.485039999999998</v>
          </cell>
        </row>
        <row r="240">
          <cell r="M240">
            <v>47.625140000000002</v>
          </cell>
        </row>
        <row r="242">
          <cell r="M242">
            <v>51.036139999999996</v>
          </cell>
        </row>
        <row r="244">
          <cell r="M244">
            <v>52.506659999999997</v>
          </cell>
        </row>
        <row r="246">
          <cell r="M246">
            <v>54.386499999999998</v>
          </cell>
        </row>
        <row r="248">
          <cell r="M248">
            <v>56.220860000000002</v>
          </cell>
        </row>
        <row r="250">
          <cell r="M250">
            <v>50.293299999999995</v>
          </cell>
        </row>
        <row r="252">
          <cell r="M252">
            <v>56.023779999999995</v>
          </cell>
        </row>
        <row r="254">
          <cell r="M254">
            <v>51.551580000000001</v>
          </cell>
        </row>
        <row r="256">
          <cell r="M256">
            <v>49.997679999999995</v>
          </cell>
        </row>
        <row r="258">
          <cell r="M258">
            <v>52.180720000000001</v>
          </cell>
        </row>
        <row r="260">
          <cell r="M260">
            <v>50.619239999999998</v>
          </cell>
        </row>
        <row r="262">
          <cell r="M262">
            <v>49.694479999999999</v>
          </cell>
        </row>
        <row r="264">
          <cell r="M264">
            <v>44.631040000000006</v>
          </cell>
        </row>
      </sheetData>
      <sheetData sheetId="18">
        <row r="6">
          <cell r="M6">
            <v>34.858725</v>
          </cell>
        </row>
        <row r="8">
          <cell r="M8">
            <v>34.819949999999999</v>
          </cell>
        </row>
        <row r="10">
          <cell r="M10">
            <v>37.340325</v>
          </cell>
        </row>
        <row r="12">
          <cell r="M12">
            <v>42.342300000000002</v>
          </cell>
        </row>
        <row r="14">
          <cell r="M14">
            <v>40.364774999999995</v>
          </cell>
        </row>
        <row r="16">
          <cell r="M16">
            <v>38.968874999999997</v>
          </cell>
        </row>
        <row r="18">
          <cell r="M18">
            <v>40.519875000000006</v>
          </cell>
        </row>
        <row r="20">
          <cell r="M20">
            <v>43.234124999999999</v>
          </cell>
        </row>
        <row r="22">
          <cell r="M22">
            <v>43.563712499999994</v>
          </cell>
        </row>
        <row r="24">
          <cell r="M24">
            <v>43.246532999999999</v>
          </cell>
        </row>
        <row r="26">
          <cell r="M26">
            <v>43.2380025</v>
          </cell>
        </row>
        <row r="28">
          <cell r="M28">
            <v>44.536964999999995</v>
          </cell>
        </row>
        <row r="30">
          <cell r="M30">
            <v>47.061217499999991</v>
          </cell>
        </row>
        <row r="32">
          <cell r="M32">
            <v>48.317527500000004</v>
          </cell>
        </row>
        <row r="34">
          <cell r="M34">
            <v>46.212045000000003</v>
          </cell>
        </row>
        <row r="36">
          <cell r="M36">
            <v>45.576135000000001</v>
          </cell>
        </row>
        <row r="38">
          <cell r="M38">
            <v>39.100709999999999</v>
          </cell>
        </row>
        <row r="40">
          <cell r="M40">
            <v>39.771517499999995</v>
          </cell>
        </row>
        <row r="42">
          <cell r="M42">
            <v>40.442324999999997</v>
          </cell>
        </row>
        <row r="44">
          <cell r="M44">
            <v>49.15119</v>
          </cell>
        </row>
        <row r="46">
          <cell r="M46">
            <v>42.233730000000001</v>
          </cell>
        </row>
        <row r="48">
          <cell r="M48">
            <v>42.772702500000001</v>
          </cell>
        </row>
        <row r="50">
          <cell r="M50">
            <v>43.544324999999994</v>
          </cell>
        </row>
        <row r="52">
          <cell r="M52">
            <v>44.246250000000003</v>
          </cell>
        </row>
        <row r="54">
          <cell r="M54">
            <v>46.323900000000009</v>
          </cell>
        </row>
        <row r="56">
          <cell r="M56">
            <v>49.324950000000008</v>
          </cell>
        </row>
        <row r="58">
          <cell r="M58">
            <v>46.393155000000007</v>
          </cell>
        </row>
        <row r="60">
          <cell r="M60">
            <v>41.268284999999999</v>
          </cell>
        </row>
        <row r="62">
          <cell r="M62">
            <v>38.398050000000005</v>
          </cell>
        </row>
        <row r="64">
          <cell r="M64">
            <v>44.007705000000001</v>
          </cell>
        </row>
        <row r="66">
          <cell r="M66">
            <v>43.511377500000002</v>
          </cell>
        </row>
        <row r="68">
          <cell r="M68">
            <v>45.0349875</v>
          </cell>
        </row>
        <row r="70">
          <cell r="M70">
            <v>45.673672500000009</v>
          </cell>
        </row>
        <row r="72">
          <cell r="M72">
            <v>47.047230000000006</v>
          </cell>
        </row>
        <row r="74">
          <cell r="M74">
            <v>47.054924999999997</v>
          </cell>
        </row>
        <row r="76">
          <cell r="M76">
            <v>45.877590000000005</v>
          </cell>
        </row>
        <row r="78">
          <cell r="M78">
            <v>45.808335</v>
          </cell>
        </row>
        <row r="80">
          <cell r="M80">
            <v>39.529215000000001</v>
          </cell>
        </row>
        <row r="82">
          <cell r="M82">
            <v>52.156710000000004</v>
          </cell>
        </row>
        <row r="84">
          <cell r="M84">
            <v>42.122430000000001</v>
          </cell>
        </row>
        <row r="86">
          <cell r="M86">
            <v>43.476750000000003</v>
          </cell>
        </row>
        <row r="88">
          <cell r="M88">
            <v>44.123130000000003</v>
          </cell>
        </row>
        <row r="90">
          <cell r="M90">
            <v>43.938450000000003</v>
          </cell>
        </row>
        <row r="92">
          <cell r="K92">
            <v>9.8071999999999981</v>
          </cell>
          <cell r="M92">
            <v>46.016100000000002</v>
          </cell>
        </row>
        <row r="94">
          <cell r="K94">
            <v>10.07944</v>
          </cell>
          <cell r="M94">
            <v>47.293470000000006</v>
          </cell>
        </row>
        <row r="96">
          <cell r="K96">
            <v>10.22048</v>
          </cell>
          <cell r="M96">
            <v>47.955240000000003</v>
          </cell>
        </row>
        <row r="98">
          <cell r="K98">
            <v>10.261479999999999</v>
          </cell>
          <cell r="M98">
            <v>48.147615000000002</v>
          </cell>
        </row>
        <row r="100">
          <cell r="K100">
            <v>10.455</v>
          </cell>
          <cell r="M100">
            <v>49.055625000000006</v>
          </cell>
        </row>
        <row r="102">
          <cell r="K102">
            <v>10.699359999999999</v>
          </cell>
          <cell r="M102">
            <v>50.202179999999998</v>
          </cell>
        </row>
        <row r="104">
          <cell r="K104">
            <v>10.823999999999998</v>
          </cell>
          <cell r="M104">
            <v>50.787000000000006</v>
          </cell>
        </row>
        <row r="106">
          <cell r="K106">
            <v>10.600960000000001</v>
          </cell>
          <cell r="M106">
            <v>49.740480000000005</v>
          </cell>
        </row>
        <row r="108">
          <cell r="K108">
            <v>10.58784</v>
          </cell>
          <cell r="M108">
            <v>49.678920000000005</v>
          </cell>
        </row>
        <row r="110">
          <cell r="K110">
            <v>9.756359999999999</v>
          </cell>
          <cell r="M110">
            <v>45.777555</v>
          </cell>
        </row>
        <row r="112">
          <cell r="K112">
            <v>10.350039999999998</v>
          </cell>
          <cell r="M112">
            <v>48.563144999999999</v>
          </cell>
        </row>
        <row r="114">
          <cell r="K114">
            <v>10.271319999999999</v>
          </cell>
          <cell r="M114">
            <v>48.193785000000005</v>
          </cell>
        </row>
        <row r="116">
          <cell r="K116">
            <v>10.123719999999999</v>
          </cell>
          <cell r="M116">
            <v>47.501235000000008</v>
          </cell>
        </row>
        <row r="118">
          <cell r="K118">
            <v>9.6989599999999996</v>
          </cell>
          <cell r="M118">
            <v>45.508229999999998</v>
          </cell>
        </row>
        <row r="120">
          <cell r="K120">
            <v>9.8662399999999995</v>
          </cell>
          <cell r="M120">
            <v>46.293120000000002</v>
          </cell>
        </row>
        <row r="122">
          <cell r="K122">
            <v>9.7366799999999998</v>
          </cell>
          <cell r="M122">
            <v>45.685215000000007</v>
          </cell>
        </row>
        <row r="124">
          <cell r="K124">
            <v>9.4644399999999997</v>
          </cell>
          <cell r="M124">
            <v>44.407845000000002</v>
          </cell>
        </row>
        <row r="126">
          <cell r="K126">
            <v>8.9396399999999989</v>
          </cell>
          <cell r="M126">
            <v>41.945444999999999</v>
          </cell>
        </row>
        <row r="128">
          <cell r="K128">
            <v>9.3463599999999989</v>
          </cell>
          <cell r="M128">
            <v>43.853805000000001</v>
          </cell>
        </row>
        <row r="130">
          <cell r="K130">
            <v>9.4283599999999996</v>
          </cell>
          <cell r="M130">
            <v>44.238555000000005</v>
          </cell>
        </row>
        <row r="132">
          <cell r="M132">
            <v>42.745725</v>
          </cell>
        </row>
        <row r="134">
          <cell r="M134">
            <v>42.299414999999996</v>
          </cell>
        </row>
        <row r="136">
          <cell r="M136">
            <v>43.676819999999999</v>
          </cell>
        </row>
        <row r="138">
          <cell r="M138">
            <v>44.638694999999998</v>
          </cell>
        </row>
        <row r="140">
          <cell r="M140">
            <v>45.469755000000006</v>
          </cell>
        </row>
        <row r="142">
          <cell r="M142">
            <v>43.192035000000011</v>
          </cell>
        </row>
        <row r="144">
          <cell r="M144">
            <v>39.636945000000004</v>
          </cell>
        </row>
        <row r="146">
          <cell r="M146">
            <v>42.307110000000002</v>
          </cell>
        </row>
        <row r="148">
          <cell r="M148">
            <v>44.461709999999997</v>
          </cell>
        </row>
        <row r="150">
          <cell r="M150">
            <v>43.369019999999999</v>
          </cell>
        </row>
        <row r="152">
          <cell r="M152">
            <v>42.584130000000009</v>
          </cell>
        </row>
        <row r="154">
          <cell r="M154">
            <v>42.722639999999998</v>
          </cell>
        </row>
        <row r="156">
          <cell r="M156">
            <v>43.761465000000001</v>
          </cell>
        </row>
        <row r="158">
          <cell r="M158">
            <v>45.816030000000012</v>
          </cell>
        </row>
        <row r="160">
          <cell r="M160">
            <v>44.777205000000002</v>
          </cell>
        </row>
        <row r="162">
          <cell r="M162">
            <v>45.977625000000003</v>
          </cell>
        </row>
        <row r="164">
          <cell r="M164">
            <v>47.093400000000003</v>
          </cell>
        </row>
        <row r="166">
          <cell r="M166">
            <v>48.709350000000008</v>
          </cell>
        </row>
        <row r="168">
          <cell r="M168">
            <v>50.679270000000002</v>
          </cell>
        </row>
        <row r="170">
          <cell r="M170">
            <v>49.332645000000007</v>
          </cell>
        </row>
        <row r="172">
          <cell r="M172">
            <v>49.778955000000003</v>
          </cell>
        </row>
        <row r="174">
          <cell r="M174">
            <v>49.56349500000001</v>
          </cell>
        </row>
        <row r="176">
          <cell r="M176">
            <v>48.609315000000002</v>
          </cell>
        </row>
        <row r="178">
          <cell r="M178">
            <v>48.24765</v>
          </cell>
        </row>
        <row r="180">
          <cell r="M180">
            <v>48.524670000000008</v>
          </cell>
        </row>
        <row r="182">
          <cell r="M182">
            <v>48.82477500000001</v>
          </cell>
        </row>
        <row r="184">
          <cell r="M184">
            <v>49.571190000000009</v>
          </cell>
        </row>
        <row r="186">
          <cell r="M186">
            <v>46.331595</v>
          </cell>
        </row>
        <row r="188">
          <cell r="M188">
            <v>47.270385000000005</v>
          </cell>
        </row>
        <row r="190">
          <cell r="M190">
            <v>46.901025000000004</v>
          </cell>
        </row>
        <row r="192">
          <cell r="M192">
            <v>48.109140000000004</v>
          </cell>
        </row>
        <row r="194">
          <cell r="M194">
            <v>48.97867500000001</v>
          </cell>
        </row>
        <row r="196">
          <cell r="M196">
            <v>49.778955000000011</v>
          </cell>
        </row>
        <row r="198">
          <cell r="M198">
            <v>43.145865000000001</v>
          </cell>
        </row>
        <row r="200">
          <cell r="M200">
            <v>47.625140000000002</v>
          </cell>
        </row>
        <row r="202">
          <cell r="M202">
            <v>48.246700000000004</v>
          </cell>
        </row>
        <row r="204">
          <cell r="M204">
            <v>49.027439999999991</v>
          </cell>
        </row>
        <row r="206">
          <cell r="M206">
            <v>47.223399999999991</v>
          </cell>
        </row>
        <row r="208">
          <cell r="M208">
            <v>48.542320000000004</v>
          </cell>
        </row>
        <row r="210">
          <cell r="M210">
            <v>46.814079999999997</v>
          </cell>
        </row>
        <row r="212">
          <cell r="M212">
            <v>48.519580000000005</v>
          </cell>
        </row>
        <row r="214">
          <cell r="M214">
            <v>45.874159999999996</v>
          </cell>
        </row>
        <row r="216">
          <cell r="M216">
            <v>48.057200000000002</v>
          </cell>
        </row>
        <row r="218">
          <cell r="M218">
            <v>48.565059999999995</v>
          </cell>
        </row>
        <row r="220">
          <cell r="M220">
            <v>49.323059999999998</v>
          </cell>
        </row>
        <row r="222">
          <cell r="M222">
            <v>50.24024</v>
          </cell>
        </row>
        <row r="224">
          <cell r="M224">
            <v>51.127100000000006</v>
          </cell>
        </row>
        <row r="226">
          <cell r="M226">
            <v>51.422719999999991</v>
          </cell>
        </row>
        <row r="228">
          <cell r="M228">
            <v>49.739960000000004</v>
          </cell>
        </row>
        <row r="230">
          <cell r="M230">
            <v>48.633279999999999</v>
          </cell>
        </row>
        <row r="232">
          <cell r="M232">
            <v>49.982520000000001</v>
          </cell>
        </row>
        <row r="234">
          <cell r="M234">
            <v>50.937600000000003</v>
          </cell>
        </row>
        <row r="236">
          <cell r="M236">
            <v>51.37724</v>
          </cell>
        </row>
        <row r="238">
          <cell r="M238">
            <v>52.120079999999994</v>
          </cell>
        </row>
        <row r="240">
          <cell r="M240">
            <v>52.453600000000002</v>
          </cell>
        </row>
        <row r="242">
          <cell r="M242">
            <v>52.559720000000006</v>
          </cell>
        </row>
        <row r="244">
          <cell r="M244">
            <v>52.339900000000007</v>
          </cell>
        </row>
        <row r="246">
          <cell r="M246">
            <v>53.173700000000004</v>
          </cell>
        </row>
        <row r="248">
          <cell r="M248">
            <v>54.113619999999997</v>
          </cell>
        </row>
        <row r="250">
          <cell r="M250">
            <v>54.545680000000004</v>
          </cell>
        </row>
        <row r="252">
          <cell r="M252">
            <v>54.295539999999995</v>
          </cell>
        </row>
        <row r="254">
          <cell r="M254">
            <v>49.33822</v>
          </cell>
        </row>
        <row r="256">
          <cell r="M256">
            <v>48.951640000000012</v>
          </cell>
        </row>
        <row r="258">
          <cell r="M258">
            <v>51.991220000000006</v>
          </cell>
        </row>
        <row r="260">
          <cell r="M260">
            <v>50.748100000000001</v>
          </cell>
        </row>
        <row r="262">
          <cell r="M262">
            <v>50.649559999999994</v>
          </cell>
        </row>
        <row r="264">
          <cell r="M264">
            <v>49.679319999999997</v>
          </cell>
        </row>
      </sheetData>
      <sheetData sheetId="19">
        <row r="6">
          <cell r="M6">
            <v>49.018750000000004</v>
          </cell>
        </row>
        <row r="8">
          <cell r="M8">
            <v>49.755000000000003</v>
          </cell>
        </row>
        <row r="10">
          <cell r="M10">
            <v>50.103750000000005</v>
          </cell>
        </row>
        <row r="12">
          <cell r="M12">
            <v>43.686750000000004</v>
          </cell>
        </row>
        <row r="14">
          <cell r="M14">
            <v>40.331000000000003</v>
          </cell>
        </row>
        <row r="16">
          <cell r="M16">
            <v>51.429000000000002</v>
          </cell>
        </row>
        <row r="18">
          <cell r="M18">
            <v>48.104249999999993</v>
          </cell>
        </row>
        <row r="20">
          <cell r="M20">
            <v>53.614500000000007</v>
          </cell>
        </row>
        <row r="22">
          <cell r="M22">
            <v>50.537749999999996</v>
          </cell>
        </row>
        <row r="24">
          <cell r="M24">
            <v>50.52225</v>
          </cell>
        </row>
        <row r="26">
          <cell r="M26">
            <v>51.944374999999994</v>
          </cell>
        </row>
        <row r="28">
          <cell r="M28">
            <v>49.274500000000003</v>
          </cell>
        </row>
        <row r="30">
          <cell r="M30">
            <v>49.855750000000015</v>
          </cell>
        </row>
        <row r="32">
          <cell r="M32">
            <v>51.196499999999993</v>
          </cell>
        </row>
        <row r="34">
          <cell r="M34">
            <v>52.235000000000007</v>
          </cell>
        </row>
        <row r="36">
          <cell r="M36">
            <v>53.4285</v>
          </cell>
        </row>
        <row r="38">
          <cell r="M38">
            <v>54.714999999999996</v>
          </cell>
        </row>
        <row r="40">
          <cell r="M40">
            <v>58.392375000000001</v>
          </cell>
        </row>
        <row r="42">
          <cell r="M42">
            <v>57.818875000000006</v>
          </cell>
        </row>
        <row r="44">
          <cell r="M44">
            <v>57.102000000000004</v>
          </cell>
        </row>
        <row r="46">
          <cell r="M46">
            <v>55.040500000000002</v>
          </cell>
        </row>
        <row r="48">
          <cell r="M48">
            <v>55.737999999999992</v>
          </cell>
        </row>
        <row r="50">
          <cell r="M50">
            <v>58.125</v>
          </cell>
        </row>
        <row r="52">
          <cell r="M52">
            <v>58.209674999999997</v>
          </cell>
        </row>
        <row r="54">
          <cell r="M54">
            <v>59.3399225</v>
          </cell>
        </row>
        <row r="56">
          <cell r="M56">
            <v>61.812580000000011</v>
          </cell>
        </row>
        <row r="58">
          <cell r="M58">
            <v>64.073074999999989</v>
          </cell>
        </row>
        <row r="60">
          <cell r="M60">
            <v>61.596560000000011</v>
          </cell>
        </row>
        <row r="62">
          <cell r="M62">
            <v>60.477885000000008</v>
          </cell>
        </row>
        <row r="64">
          <cell r="M64">
            <v>56.674390000000002</v>
          </cell>
        </row>
        <row r="66">
          <cell r="M66">
            <v>58.468127500000001</v>
          </cell>
        </row>
        <row r="68">
          <cell r="M68">
            <v>58.15952750000001</v>
          </cell>
        </row>
        <row r="70">
          <cell r="M70">
            <v>58.985032500000003</v>
          </cell>
        </row>
        <row r="72">
          <cell r="M72">
            <v>57.067855000000002</v>
          </cell>
        </row>
        <row r="74">
          <cell r="M74">
            <v>57.592475000000007</v>
          </cell>
        </row>
        <row r="76">
          <cell r="M76">
            <v>59.22034</v>
          </cell>
        </row>
        <row r="78">
          <cell r="M78">
            <v>56.250065000000014</v>
          </cell>
        </row>
        <row r="80">
          <cell r="M80">
            <v>50.155215000000005</v>
          </cell>
        </row>
        <row r="82">
          <cell r="M82">
            <v>52.261409999999998</v>
          </cell>
        </row>
        <row r="84">
          <cell r="M84">
            <v>49.090545000000006</v>
          </cell>
        </row>
        <row r="86">
          <cell r="M86">
            <v>53.07148500000001</v>
          </cell>
        </row>
        <row r="88">
          <cell r="M88">
            <v>51.582490000000007</v>
          </cell>
        </row>
        <row r="90">
          <cell r="M90">
            <v>47.555260000000004</v>
          </cell>
        </row>
        <row r="92">
          <cell r="K92">
            <v>8.8177333333333348</v>
          </cell>
          <cell r="M92">
            <v>49.777180000000016</v>
          </cell>
        </row>
        <row r="94">
          <cell r="K94">
            <v>8.6482666666666645</v>
          </cell>
          <cell r="M94">
            <v>48.820520000000002</v>
          </cell>
        </row>
        <row r="96">
          <cell r="K96">
            <v>8.7179666666666673</v>
          </cell>
          <cell r="M96">
            <v>49.213985000000008</v>
          </cell>
        </row>
        <row r="98">
          <cell r="K98">
            <v>8.9721666666666646</v>
          </cell>
          <cell r="M98">
            <v>50.648975</v>
          </cell>
        </row>
        <row r="100">
          <cell r="K100">
            <v>9.3903666666666652</v>
          </cell>
          <cell r="M100">
            <v>53.009765000000002</v>
          </cell>
        </row>
        <row r="102">
          <cell r="K102">
            <v>9.8673333333333328</v>
          </cell>
          <cell r="M102">
            <v>55.702300000000008</v>
          </cell>
        </row>
        <row r="104">
          <cell r="K104">
            <v>10.281433333333334</v>
          </cell>
          <cell r="M104">
            <v>58.03994500000001</v>
          </cell>
        </row>
        <row r="106">
          <cell r="K106">
            <v>10.701000000000002</v>
          </cell>
          <cell r="M106">
            <v>60.408450000000016</v>
          </cell>
        </row>
        <row r="108">
          <cell r="K108">
            <v>10.993466666666666</v>
          </cell>
          <cell r="M108">
            <v>62.059460000000001</v>
          </cell>
        </row>
        <row r="110">
          <cell r="K110">
            <v>10.102399999999998</v>
          </cell>
          <cell r="M110">
            <v>57.029279999999993</v>
          </cell>
        </row>
        <row r="112">
          <cell r="K112">
            <v>10.642233333333332</v>
          </cell>
          <cell r="M112">
            <v>60.076704999999997</v>
          </cell>
        </row>
        <row r="114">
          <cell r="K114">
            <v>9.0650999999999993</v>
          </cell>
          <cell r="M114">
            <v>51.173595000000006</v>
          </cell>
        </row>
        <row r="116">
          <cell r="K116">
            <v>9.8932999999999982</v>
          </cell>
          <cell r="M116">
            <v>55.848885000000003</v>
          </cell>
        </row>
        <row r="118">
          <cell r="K118">
            <v>10.308766666666665</v>
          </cell>
          <cell r="M118">
            <v>58.194245000000002</v>
          </cell>
        </row>
        <row r="120">
          <cell r="K120">
            <v>9.7894333333333314</v>
          </cell>
          <cell r="M120">
            <v>55.262545000000003</v>
          </cell>
        </row>
        <row r="122">
          <cell r="K122">
            <v>9.137533333333332</v>
          </cell>
          <cell r="M122">
            <v>51.582490000000007</v>
          </cell>
        </row>
        <row r="124">
          <cell r="K124">
            <v>9.531133333333333</v>
          </cell>
          <cell r="M124">
            <v>53.804410000000004</v>
          </cell>
        </row>
        <row r="126">
          <cell r="K126">
            <v>9.8153999999999986</v>
          </cell>
          <cell r="M126">
            <v>55.409129999999998</v>
          </cell>
        </row>
        <row r="128">
          <cell r="K128">
            <v>10.038166666666665</v>
          </cell>
          <cell r="M128">
            <v>56.666674999999998</v>
          </cell>
        </row>
        <row r="130">
          <cell r="K130">
            <v>10.233600000000001</v>
          </cell>
          <cell r="M130">
            <v>57.769920000000013</v>
          </cell>
        </row>
        <row r="132">
          <cell r="M132">
            <v>59.174050000000008</v>
          </cell>
        </row>
        <row r="134">
          <cell r="M134">
            <v>60.524175</v>
          </cell>
        </row>
        <row r="136">
          <cell r="M136">
            <v>61.665995000000009</v>
          </cell>
        </row>
        <row r="138">
          <cell r="M138">
            <v>64.150225000000006</v>
          </cell>
        </row>
        <row r="140">
          <cell r="M140">
            <v>64.983445000000003</v>
          </cell>
        </row>
        <row r="142">
          <cell r="M142">
            <v>57.391885000000009</v>
          </cell>
        </row>
        <row r="144">
          <cell r="M144">
            <v>57.260729999999995</v>
          </cell>
        </row>
        <row r="146">
          <cell r="M146">
            <v>62.607225</v>
          </cell>
        </row>
        <row r="148">
          <cell r="M148">
            <v>59.683240000000005</v>
          </cell>
        </row>
        <row r="150">
          <cell r="M150">
            <v>55.671440000000004</v>
          </cell>
        </row>
        <row r="152">
          <cell r="M152">
            <v>57.71591500000001</v>
          </cell>
        </row>
        <row r="154">
          <cell r="M154">
            <v>57.538470000000004</v>
          </cell>
        </row>
        <row r="156">
          <cell r="M156">
            <v>59.274345000000004</v>
          </cell>
        </row>
        <row r="158">
          <cell r="M158">
            <v>60.269580000000012</v>
          </cell>
        </row>
        <row r="160">
          <cell r="M160">
            <v>61.411400000000015</v>
          </cell>
        </row>
        <row r="162">
          <cell r="M162">
            <v>62.306339999999999</v>
          </cell>
        </row>
        <row r="164">
          <cell r="M164">
            <v>61.604275000000015</v>
          </cell>
        </row>
        <row r="166">
          <cell r="M166">
            <v>62.815529999999995</v>
          </cell>
        </row>
        <row r="168">
          <cell r="M168">
            <v>61.519410000000001</v>
          </cell>
        </row>
        <row r="170">
          <cell r="M170">
            <v>57.823924999999996</v>
          </cell>
        </row>
        <row r="172">
          <cell r="M172">
            <v>60.138425000000005</v>
          </cell>
        </row>
        <row r="174">
          <cell r="M174">
            <v>61.673710000000007</v>
          </cell>
        </row>
        <row r="176">
          <cell r="M176">
            <v>59.212624999999996</v>
          </cell>
        </row>
        <row r="178">
          <cell r="M178">
            <v>61.851155000000006</v>
          </cell>
        </row>
        <row r="180">
          <cell r="M180">
            <v>52.083964999999999</v>
          </cell>
        </row>
        <row r="182">
          <cell r="M182">
            <v>54.78421500000001</v>
          </cell>
        </row>
        <row r="184">
          <cell r="M184">
            <v>56.496945000000011</v>
          </cell>
        </row>
        <row r="186">
          <cell r="M186">
            <v>58.186530000000005</v>
          </cell>
        </row>
        <row r="188">
          <cell r="M188">
            <v>59.204910000000005</v>
          </cell>
        </row>
        <row r="190">
          <cell r="M190">
            <v>61.473120000000009</v>
          </cell>
        </row>
        <row r="192">
          <cell r="M192">
            <v>61.735429999999994</v>
          </cell>
        </row>
        <row r="194">
          <cell r="M194">
            <v>61.318819999999995</v>
          </cell>
        </row>
        <row r="196">
          <cell r="M196">
            <v>59.027464999999999</v>
          </cell>
        </row>
        <row r="198">
          <cell r="M198">
            <v>58.163385000000005</v>
          </cell>
        </row>
        <row r="200">
          <cell r="M200">
            <v>57.569775999999997</v>
          </cell>
        </row>
        <row r="202">
          <cell r="M202">
            <v>57.531936000000009</v>
          </cell>
        </row>
        <row r="204">
          <cell r="M204">
            <v>52.938160000000003</v>
          </cell>
        </row>
        <row r="206">
          <cell r="M206">
            <v>39.800112000000006</v>
          </cell>
        </row>
        <row r="208">
          <cell r="M208">
            <v>53.301423999999997</v>
          </cell>
        </row>
        <row r="210">
          <cell r="M210">
            <v>54.535008000000005</v>
          </cell>
        </row>
        <row r="212">
          <cell r="M212">
            <v>55.337215999999998</v>
          </cell>
        </row>
        <row r="214">
          <cell r="M214">
            <v>56.381599999999999</v>
          </cell>
        </row>
        <row r="216">
          <cell r="M216">
            <v>58.939584000000011</v>
          </cell>
        </row>
        <row r="218">
          <cell r="M218">
            <v>54.429056000000017</v>
          </cell>
        </row>
        <row r="220">
          <cell r="M220">
            <v>56.442143999999999</v>
          </cell>
        </row>
        <row r="222">
          <cell r="M222">
            <v>55.677775999999994</v>
          </cell>
        </row>
        <row r="224">
          <cell r="M224">
            <v>57.017312000000004</v>
          </cell>
        </row>
        <row r="226">
          <cell r="M226">
            <v>57.811952000000005</v>
          </cell>
        </row>
        <row r="228">
          <cell r="M228">
            <v>59.257440000000003</v>
          </cell>
        </row>
        <row r="230">
          <cell r="M230">
            <v>59.529888</v>
          </cell>
        </row>
        <row r="232">
          <cell r="M232">
            <v>59.492048000000004</v>
          </cell>
        </row>
        <row r="234">
          <cell r="M234">
            <v>59.325552000000002</v>
          </cell>
        </row>
        <row r="236">
          <cell r="M236">
            <v>56.245376</v>
          </cell>
        </row>
        <row r="238">
          <cell r="M238">
            <v>57.577344000000004</v>
          </cell>
        </row>
        <row r="240">
          <cell r="M240">
            <v>58.288736000000007</v>
          </cell>
        </row>
        <row r="242">
          <cell r="M242">
            <v>57.486528000000007</v>
          </cell>
        </row>
        <row r="244">
          <cell r="M244">
            <v>57.721136000000001</v>
          </cell>
        </row>
        <row r="246">
          <cell r="M246">
            <v>58.288736000000007</v>
          </cell>
        </row>
        <row r="248">
          <cell r="M248">
            <v>58.969856</v>
          </cell>
        </row>
        <row r="250">
          <cell r="M250">
            <v>59.787200000000006</v>
          </cell>
        </row>
        <row r="252">
          <cell r="M252">
            <v>60.021808000000007</v>
          </cell>
        </row>
        <row r="254">
          <cell r="M254">
            <v>59.590432</v>
          </cell>
        </row>
        <row r="256">
          <cell r="M256">
            <v>58.213056000000002</v>
          </cell>
        </row>
        <row r="258">
          <cell r="M258">
            <v>58.530912000000008</v>
          </cell>
        </row>
        <row r="260">
          <cell r="M260">
            <v>58.591456000000001</v>
          </cell>
        </row>
        <row r="262">
          <cell r="M262">
            <v>58.281168000000008</v>
          </cell>
        </row>
        <row r="264">
          <cell r="M264">
            <v>57.774112000000002</v>
          </cell>
        </row>
      </sheetData>
      <sheetData sheetId="20">
        <row r="6">
          <cell r="M6">
            <v>39.877028000000003</v>
          </cell>
        </row>
        <row r="8">
          <cell r="M8">
            <v>39.888680000000001</v>
          </cell>
        </row>
        <row r="10">
          <cell r="M10">
            <v>42.37444</v>
          </cell>
        </row>
        <row r="12">
          <cell r="M12">
            <v>46.697332000000003</v>
          </cell>
        </row>
        <row r="14">
          <cell r="M14">
            <v>41.791840000000001</v>
          </cell>
        </row>
        <row r="16">
          <cell r="M16">
            <v>50.950311999999997</v>
          </cell>
        </row>
        <row r="18">
          <cell r="M18">
            <v>49.474391999999995</v>
          </cell>
        </row>
        <row r="20">
          <cell r="M20">
            <v>51.338712000000008</v>
          </cell>
        </row>
        <row r="22">
          <cell r="M22">
            <v>51.696040000000004</v>
          </cell>
        </row>
        <row r="24">
          <cell r="M24">
            <v>47.563464000000003</v>
          </cell>
        </row>
        <row r="26">
          <cell r="M26">
            <v>50.173512000000002</v>
          </cell>
        </row>
        <row r="28">
          <cell r="M28">
            <v>49.761808000000002</v>
          </cell>
        </row>
        <row r="30">
          <cell r="M30">
            <v>49.113180000000007</v>
          </cell>
        </row>
        <row r="32">
          <cell r="M32">
            <v>51.657200000000003</v>
          </cell>
        </row>
        <row r="34">
          <cell r="M34">
            <v>52.356320000000011</v>
          </cell>
        </row>
        <row r="36">
          <cell r="M36">
            <v>54.830427999999998</v>
          </cell>
        </row>
        <row r="38">
          <cell r="M38">
            <v>57.300652000000007</v>
          </cell>
        </row>
        <row r="40">
          <cell r="M40">
            <v>57.005467999999993</v>
          </cell>
        </row>
        <row r="42">
          <cell r="M42">
            <v>57.69293600000001</v>
          </cell>
        </row>
        <row r="44">
          <cell r="M44">
            <v>58.329912000000007</v>
          </cell>
        </row>
        <row r="46">
          <cell r="M46">
            <v>58.248348</v>
          </cell>
        </row>
        <row r="48">
          <cell r="M48">
            <v>59.825252000000006</v>
          </cell>
        </row>
        <row r="50">
          <cell r="M50">
            <v>59.852440000000001</v>
          </cell>
        </row>
        <row r="52">
          <cell r="M52">
            <v>60.285225000000011</v>
          </cell>
        </row>
        <row r="54">
          <cell r="M54">
            <v>63.427875000000007</v>
          </cell>
        </row>
        <row r="56">
          <cell r="M56">
            <v>63.220920000000007</v>
          </cell>
        </row>
        <row r="58">
          <cell r="M58">
            <v>59.296440000000004</v>
          </cell>
        </row>
        <row r="60">
          <cell r="M60">
            <v>57.679125000000006</v>
          </cell>
        </row>
        <row r="62">
          <cell r="M62">
            <v>55.226325000000003</v>
          </cell>
        </row>
        <row r="64">
          <cell r="M64">
            <v>52.658549999999998</v>
          </cell>
        </row>
        <row r="66">
          <cell r="M66">
            <v>57.824760000000005</v>
          </cell>
        </row>
        <row r="68">
          <cell r="M68">
            <v>53.555355000000006</v>
          </cell>
        </row>
        <row r="70">
          <cell r="M70">
            <v>57.391687500000003</v>
          </cell>
        </row>
        <row r="72">
          <cell r="M72">
            <v>58.989840000000001</v>
          </cell>
        </row>
        <row r="74">
          <cell r="M74">
            <v>60.154920000000011</v>
          </cell>
        </row>
        <row r="76">
          <cell r="M76">
            <v>61.304670000000009</v>
          </cell>
        </row>
        <row r="78">
          <cell r="M78">
            <v>60.944414999999999</v>
          </cell>
        </row>
        <row r="80">
          <cell r="M80">
            <v>55.509930000000004</v>
          </cell>
        </row>
        <row r="82">
          <cell r="M82">
            <v>59.534055000000009</v>
          </cell>
        </row>
        <row r="84">
          <cell r="M84">
            <v>61.274010000000004</v>
          </cell>
        </row>
        <row r="86">
          <cell r="M86">
            <v>62.071169999999995</v>
          </cell>
        </row>
        <row r="88">
          <cell r="M88">
            <v>62.086500000000008</v>
          </cell>
        </row>
        <row r="90">
          <cell r="M90">
            <v>59.403750000000002</v>
          </cell>
        </row>
        <row r="92">
          <cell r="K92">
            <v>10.616266666666666</v>
          </cell>
          <cell r="M92">
            <v>59.541720000000012</v>
          </cell>
        </row>
        <row r="94">
          <cell r="K94">
            <v>10.713299999999998</v>
          </cell>
          <cell r="M94">
            <v>60.085935000000006</v>
          </cell>
        </row>
        <row r="96">
          <cell r="K96">
            <v>10.830833333333333</v>
          </cell>
          <cell r="M96">
            <v>60.745125000000009</v>
          </cell>
        </row>
        <row r="98">
          <cell r="K98">
            <v>10.8896</v>
          </cell>
          <cell r="M98">
            <v>61.074720000000013</v>
          </cell>
        </row>
        <row r="100">
          <cell r="K100">
            <v>11.162933333333331</v>
          </cell>
          <cell r="M100">
            <v>62.60772</v>
          </cell>
        </row>
        <row r="102">
          <cell r="K102">
            <v>11.566099999999999</v>
          </cell>
          <cell r="M102">
            <v>64.868895000000009</v>
          </cell>
        </row>
        <row r="104">
          <cell r="K104">
            <v>11.686366666666666</v>
          </cell>
          <cell r="M104">
            <v>65.54341500000001</v>
          </cell>
        </row>
        <row r="106">
          <cell r="K106">
            <v>11.153366666666665</v>
          </cell>
          <cell r="M106">
            <v>62.554065000000008</v>
          </cell>
        </row>
        <row r="108">
          <cell r="K108">
            <v>10.650433333333334</v>
          </cell>
          <cell r="M108">
            <v>59.733345000000014</v>
          </cell>
        </row>
        <row r="110">
          <cell r="K110">
            <v>10.1188</v>
          </cell>
          <cell r="M110">
            <v>56.751660000000008</v>
          </cell>
        </row>
        <row r="112">
          <cell r="K112">
            <v>11.091866666666665</v>
          </cell>
          <cell r="M112">
            <v>62.209140000000005</v>
          </cell>
        </row>
        <row r="114">
          <cell r="K114">
            <v>11.1889</v>
          </cell>
          <cell r="M114">
            <v>62.753355000000006</v>
          </cell>
        </row>
        <row r="116">
          <cell r="K116">
            <v>11.259966666666664</v>
          </cell>
          <cell r="M116">
            <v>63.151934999999995</v>
          </cell>
        </row>
        <row r="118">
          <cell r="K118">
            <v>11.247666666666664</v>
          </cell>
          <cell r="M118">
            <v>63.08294999999999</v>
          </cell>
        </row>
        <row r="120">
          <cell r="K120">
            <v>11.094599999999998</v>
          </cell>
          <cell r="M120">
            <v>62.224469999999997</v>
          </cell>
        </row>
        <row r="122">
          <cell r="K122">
            <v>10.252733333333332</v>
          </cell>
          <cell r="M122">
            <v>57.502830000000003</v>
          </cell>
        </row>
        <row r="124">
          <cell r="K124">
            <v>10.588933333333333</v>
          </cell>
          <cell r="M124">
            <v>59.388420000000011</v>
          </cell>
        </row>
        <row r="126">
          <cell r="K126">
            <v>10.577999999999999</v>
          </cell>
          <cell r="M126">
            <v>59.327100000000009</v>
          </cell>
        </row>
        <row r="128">
          <cell r="K128">
            <v>10.595766666666666</v>
          </cell>
          <cell r="M128">
            <v>59.426745000000004</v>
          </cell>
        </row>
        <row r="130">
          <cell r="K130">
            <v>9.5461666666666645</v>
          </cell>
          <cell r="M130">
            <v>53.540025</v>
          </cell>
        </row>
        <row r="132">
          <cell r="M132">
            <v>48.358485000000009</v>
          </cell>
        </row>
        <row r="134">
          <cell r="M134">
            <v>47.637975000000004</v>
          </cell>
        </row>
        <row r="136">
          <cell r="M136">
            <v>52.29829500000001</v>
          </cell>
        </row>
        <row r="138">
          <cell r="M138">
            <v>50.428035000000001</v>
          </cell>
        </row>
        <row r="140">
          <cell r="M140">
            <v>50.657985000000011</v>
          </cell>
        </row>
        <row r="142">
          <cell r="M142">
            <v>50.098440000000004</v>
          </cell>
        </row>
        <row r="144">
          <cell r="M144">
            <v>51.018240000000006</v>
          </cell>
        </row>
        <row r="146">
          <cell r="M146">
            <v>50.611995000000007</v>
          </cell>
        </row>
        <row r="148">
          <cell r="M148">
            <v>46.656855</v>
          </cell>
        </row>
        <row r="150">
          <cell r="M150">
            <v>44.98588500000001</v>
          </cell>
        </row>
        <row r="152">
          <cell r="M152">
            <v>49.010010000000001</v>
          </cell>
        </row>
        <row r="154">
          <cell r="M154">
            <v>49.170975000000006</v>
          </cell>
        </row>
        <row r="156">
          <cell r="M156">
            <v>55.471604999999997</v>
          </cell>
        </row>
        <row r="158">
          <cell r="M158">
            <v>50.527679999999997</v>
          </cell>
        </row>
        <row r="160">
          <cell r="M160">
            <v>50.61966000000001</v>
          </cell>
        </row>
        <row r="162">
          <cell r="M162">
            <v>51.378495000000008</v>
          </cell>
        </row>
        <row r="164">
          <cell r="M164">
            <v>52.673880000000004</v>
          </cell>
        </row>
        <row r="166">
          <cell r="M166">
            <v>52.25997000000001</v>
          </cell>
        </row>
        <row r="168">
          <cell r="M168">
            <v>52.436264999999999</v>
          </cell>
        </row>
        <row r="170">
          <cell r="M170">
            <v>48.496455000000005</v>
          </cell>
        </row>
        <row r="172">
          <cell r="M172">
            <v>49.968135000000004</v>
          </cell>
        </row>
        <row r="174">
          <cell r="M174">
            <v>51.156210000000009</v>
          </cell>
        </row>
        <row r="176">
          <cell r="M176">
            <v>53.540025</v>
          </cell>
        </row>
        <row r="178">
          <cell r="M178">
            <v>56.383739999999996</v>
          </cell>
        </row>
        <row r="180">
          <cell r="M180">
            <v>53.225760000000001</v>
          </cell>
        </row>
        <row r="182">
          <cell r="M182">
            <v>54.505815000000005</v>
          </cell>
        </row>
        <row r="184">
          <cell r="M184">
            <v>53.731650000000002</v>
          </cell>
        </row>
        <row r="186">
          <cell r="M186">
            <v>49.002345000000005</v>
          </cell>
        </row>
        <row r="188">
          <cell r="M188">
            <v>50.435700000000004</v>
          </cell>
        </row>
        <row r="190">
          <cell r="M190">
            <v>51.209865000000008</v>
          </cell>
        </row>
        <row r="192">
          <cell r="M192">
            <v>50.474024999999997</v>
          </cell>
        </row>
        <row r="194">
          <cell r="M194">
            <v>49.98346500000001</v>
          </cell>
        </row>
        <row r="196">
          <cell r="M196">
            <v>46.810155000000002</v>
          </cell>
        </row>
        <row r="198">
          <cell r="M198">
            <v>38.30841805</v>
          </cell>
        </row>
        <row r="200">
          <cell r="M200">
            <v>41.727230000000006</v>
          </cell>
        </row>
        <row r="202">
          <cell r="M202">
            <v>41.651500000000006</v>
          </cell>
        </row>
        <row r="204">
          <cell r="M204">
            <v>43.060078000000004</v>
          </cell>
        </row>
        <row r="206">
          <cell r="M206">
            <v>40.742740000000005</v>
          </cell>
        </row>
        <row r="208">
          <cell r="M208">
            <v>43.64319900000001</v>
          </cell>
        </row>
        <row r="210">
          <cell r="M210">
            <v>42.068015000000003</v>
          </cell>
        </row>
        <row r="212">
          <cell r="M212">
            <v>43.696210000000001</v>
          </cell>
        </row>
        <row r="214">
          <cell r="M214">
            <v>42.620844000000005</v>
          </cell>
        </row>
        <row r="216">
          <cell r="M216">
            <v>43.741648000000005</v>
          </cell>
        </row>
        <row r="218">
          <cell r="M218">
            <v>40.50040400000001</v>
          </cell>
        </row>
        <row r="220">
          <cell r="M220">
            <v>43.953692000000004</v>
          </cell>
        </row>
        <row r="222">
          <cell r="M222">
            <v>45.127507000000008</v>
          </cell>
        </row>
        <row r="224">
          <cell r="M224">
            <v>46.952599999999997</v>
          </cell>
        </row>
        <row r="226">
          <cell r="M226">
            <v>49.148769999999999</v>
          </cell>
        </row>
        <row r="228">
          <cell r="M228">
            <v>48.777692999999999</v>
          </cell>
        </row>
        <row r="230">
          <cell r="M230">
            <v>47.338822999999998</v>
          </cell>
        </row>
        <row r="232">
          <cell r="M232">
            <v>47.225228000000001</v>
          </cell>
        </row>
        <row r="234">
          <cell r="M234">
            <v>44.877598000000006</v>
          </cell>
        </row>
        <row r="236">
          <cell r="M236">
            <v>49.56528500000001</v>
          </cell>
        </row>
        <row r="238">
          <cell r="M238">
            <v>47.558440000000004</v>
          </cell>
        </row>
        <row r="240">
          <cell r="M240">
            <v>43.279695000000004</v>
          </cell>
        </row>
        <row r="242">
          <cell r="M242">
            <v>43.756794000000006</v>
          </cell>
        </row>
        <row r="244">
          <cell r="M244">
            <v>44.143017000000007</v>
          </cell>
        </row>
        <row r="246">
          <cell r="M246">
            <v>45.29411300000001</v>
          </cell>
        </row>
        <row r="248">
          <cell r="M248">
            <v>46.56637700000001</v>
          </cell>
        </row>
        <row r="250">
          <cell r="M250">
            <v>42.567833000000007</v>
          </cell>
        </row>
        <row r="252">
          <cell r="M252">
            <v>32.791090000000004</v>
          </cell>
        </row>
        <row r="254">
          <cell r="M254">
            <v>33.336345999999999</v>
          </cell>
        </row>
        <row r="256">
          <cell r="M256">
            <v>34.835800000000006</v>
          </cell>
        </row>
        <row r="258">
          <cell r="M258">
            <v>41.280423000000006</v>
          </cell>
        </row>
        <row r="260">
          <cell r="M260">
            <v>42.287632000000002</v>
          </cell>
        </row>
        <row r="262">
          <cell r="M262">
            <v>44.39292600000001</v>
          </cell>
        </row>
        <row r="264">
          <cell r="M264">
            <v>46.899589000000013</v>
          </cell>
        </row>
      </sheetData>
      <sheetData sheetId="21">
        <row r="6">
          <cell r="M6">
            <v>39.189815000000003</v>
          </cell>
        </row>
        <row r="8">
          <cell r="M8">
            <v>39.323830000000001</v>
          </cell>
        </row>
        <row r="10">
          <cell r="M10">
            <v>41.774389999999997</v>
          </cell>
        </row>
        <row r="12">
          <cell r="M12">
            <v>46.675509999999996</v>
          </cell>
        </row>
        <row r="14">
          <cell r="M14">
            <v>41.299593999999999</v>
          </cell>
        </row>
        <row r="16">
          <cell r="M16">
            <v>48.046292000000001</v>
          </cell>
        </row>
        <row r="18">
          <cell r="M18">
            <v>47.533206</v>
          </cell>
        </row>
        <row r="20">
          <cell r="M20">
            <v>50.167557999999993</v>
          </cell>
        </row>
        <row r="22">
          <cell r="M22">
            <v>40.472530000000006</v>
          </cell>
        </row>
        <row r="24">
          <cell r="M24">
            <v>40.579741999999996</v>
          </cell>
        </row>
        <row r="26">
          <cell r="M26">
            <v>43.642941999999998</v>
          </cell>
        </row>
        <row r="28">
          <cell r="M28">
            <v>44.447032</v>
          </cell>
        </row>
        <row r="30">
          <cell r="M30">
            <v>44.757181000000003</v>
          </cell>
        </row>
        <row r="32">
          <cell r="M32">
            <v>46.637219999999999</v>
          </cell>
        </row>
        <row r="34">
          <cell r="M34">
            <v>47.288150000000002</v>
          </cell>
        </row>
        <row r="36">
          <cell r="M36">
            <v>44.309187999999999</v>
          </cell>
        </row>
        <row r="38">
          <cell r="M38">
            <v>45.446401000000002</v>
          </cell>
        </row>
        <row r="40">
          <cell r="M40">
            <v>46.028409000000003</v>
          </cell>
        </row>
        <row r="42">
          <cell r="M42">
            <v>47.935251000000001</v>
          </cell>
        </row>
        <row r="44">
          <cell r="M44">
            <v>49.164360000000002</v>
          </cell>
        </row>
        <row r="46">
          <cell r="M46">
            <v>53.935293999999999</v>
          </cell>
        </row>
        <row r="48">
          <cell r="M48">
            <v>53.322654000000007</v>
          </cell>
        </row>
        <row r="50">
          <cell r="M50">
            <v>52.985702000000003</v>
          </cell>
        </row>
        <row r="52">
          <cell r="M52">
            <v>55.693890000000003</v>
          </cell>
        </row>
        <row r="54">
          <cell r="M54">
            <v>53.946269999999998</v>
          </cell>
        </row>
        <row r="56">
          <cell r="M56">
            <v>55.233990000000006</v>
          </cell>
        </row>
        <row r="58">
          <cell r="M58">
            <v>57.755775000000014</v>
          </cell>
        </row>
        <row r="60">
          <cell r="M60">
            <v>58.675575000000002</v>
          </cell>
        </row>
        <row r="62">
          <cell r="M62">
            <v>60.18941250000001</v>
          </cell>
        </row>
        <row r="64">
          <cell r="M64">
            <v>59.177632500000001</v>
          </cell>
        </row>
        <row r="66">
          <cell r="M66">
            <v>56.391405000000013</v>
          </cell>
        </row>
        <row r="68">
          <cell r="M68">
            <v>56.652015000000013</v>
          </cell>
        </row>
        <row r="70">
          <cell r="M70">
            <v>53.195100000000011</v>
          </cell>
        </row>
        <row r="72">
          <cell r="M72">
            <v>52.81185</v>
          </cell>
        </row>
        <row r="74">
          <cell r="M74">
            <v>55.111350000000002</v>
          </cell>
        </row>
        <row r="76">
          <cell r="M76">
            <v>51.393825</v>
          </cell>
        </row>
        <row r="78">
          <cell r="M78">
            <v>48.304830000000003</v>
          </cell>
        </row>
        <row r="80">
          <cell r="M80">
            <v>48.166860000000007</v>
          </cell>
        </row>
        <row r="82">
          <cell r="M82">
            <v>49.830165000000008</v>
          </cell>
        </row>
        <row r="84">
          <cell r="M84">
            <v>51.294180000000004</v>
          </cell>
        </row>
        <row r="86">
          <cell r="M86">
            <v>52.804185000000004</v>
          </cell>
        </row>
        <row r="88">
          <cell r="M88">
            <v>53.685659999999999</v>
          </cell>
        </row>
        <row r="90">
          <cell r="M90">
            <v>53.907945000000005</v>
          </cell>
        </row>
        <row r="92">
          <cell r="K92">
            <v>9.6568666666666658</v>
          </cell>
          <cell r="M92">
            <v>54.160890000000002</v>
          </cell>
        </row>
        <row r="94">
          <cell r="K94">
            <v>8.6263999999999985</v>
          </cell>
          <cell r="M94">
            <v>48.381479999999996</v>
          </cell>
        </row>
        <row r="96">
          <cell r="K96">
            <v>9.293333333333333</v>
          </cell>
          <cell r="M96">
            <v>52.122000000000007</v>
          </cell>
        </row>
        <row r="98">
          <cell r="K98">
            <v>8.9844666666666644</v>
          </cell>
          <cell r="M98">
            <v>50.389710000000001</v>
          </cell>
        </row>
        <row r="100">
          <cell r="K100">
            <v>9.0350333333333346</v>
          </cell>
          <cell r="M100">
            <v>50.673315000000017</v>
          </cell>
        </row>
        <row r="102">
          <cell r="K102">
            <v>9.5393333333333317</v>
          </cell>
          <cell r="M102">
            <v>53.5017</v>
          </cell>
        </row>
        <row r="104">
          <cell r="K104">
            <v>10.822633333333332</v>
          </cell>
          <cell r="M104">
            <v>60.699135000000005</v>
          </cell>
        </row>
        <row r="106">
          <cell r="K106">
            <v>8.6482666666666645</v>
          </cell>
          <cell r="M106">
            <v>48.50412</v>
          </cell>
        </row>
        <row r="108">
          <cell r="K108">
            <v>8.8983666666666661</v>
          </cell>
          <cell r="M108">
            <v>49.906815000000002</v>
          </cell>
        </row>
        <row r="110">
          <cell r="K110">
            <v>9.1074666666666673</v>
          </cell>
          <cell r="M110">
            <v>51.079560000000008</v>
          </cell>
        </row>
        <row r="112">
          <cell r="K112">
            <v>9.488766666666665</v>
          </cell>
          <cell r="M112">
            <v>53.218094999999998</v>
          </cell>
        </row>
        <row r="114">
          <cell r="K114">
            <v>9.6595999999999993</v>
          </cell>
          <cell r="M114">
            <v>54.176220000000001</v>
          </cell>
        </row>
        <row r="116">
          <cell r="K116">
            <v>9.5543666666666649</v>
          </cell>
          <cell r="M116">
            <v>53.586015000000003</v>
          </cell>
        </row>
        <row r="118">
          <cell r="K118">
            <v>9.6842000000000006</v>
          </cell>
          <cell r="M118">
            <v>54.314190000000004</v>
          </cell>
        </row>
        <row r="120">
          <cell r="K120">
            <v>9.2181666666666651</v>
          </cell>
          <cell r="M120">
            <v>51.700424999999996</v>
          </cell>
        </row>
        <row r="122">
          <cell r="K122">
            <v>9.5352333333333323</v>
          </cell>
          <cell r="M122">
            <v>53.478705000000005</v>
          </cell>
        </row>
        <row r="124">
          <cell r="K124">
            <v>9.3288666666666646</v>
          </cell>
          <cell r="M124">
            <v>52.321289999999998</v>
          </cell>
        </row>
        <row r="126">
          <cell r="K126">
            <v>9.1771666666666647</v>
          </cell>
          <cell r="M126">
            <v>51.470475</v>
          </cell>
        </row>
        <row r="128">
          <cell r="K128">
            <v>9.0582666666666665</v>
          </cell>
          <cell r="M128">
            <v>50.803620000000002</v>
          </cell>
        </row>
        <row r="130">
          <cell r="K130">
            <v>8.7671666666666646</v>
          </cell>
          <cell r="M130">
            <v>49.170974999999999</v>
          </cell>
        </row>
        <row r="132">
          <cell r="M132">
            <v>48.550110000000004</v>
          </cell>
        </row>
        <row r="134">
          <cell r="M134">
            <v>49.515900000000002</v>
          </cell>
        </row>
        <row r="136">
          <cell r="M136">
            <v>43.974104999999994</v>
          </cell>
        </row>
        <row r="138">
          <cell r="M138">
            <v>49.914480000000005</v>
          </cell>
        </row>
        <row r="140">
          <cell r="M140">
            <v>51.110220000000012</v>
          </cell>
        </row>
        <row r="142">
          <cell r="M142">
            <v>52.374945000000004</v>
          </cell>
        </row>
        <row r="144">
          <cell r="M144">
            <v>53.294745000000006</v>
          </cell>
        </row>
        <row r="146">
          <cell r="M146">
            <v>52.275300000000009</v>
          </cell>
        </row>
        <row r="148">
          <cell r="M148">
            <v>44.748270000000012</v>
          </cell>
        </row>
        <row r="150">
          <cell r="M150">
            <v>49.922145</v>
          </cell>
        </row>
        <row r="152">
          <cell r="M152">
            <v>48.803055000000015</v>
          </cell>
        </row>
        <row r="154">
          <cell r="M154">
            <v>48.948690000000006</v>
          </cell>
        </row>
        <row r="156">
          <cell r="M156">
            <v>45.882690000000004</v>
          </cell>
        </row>
        <row r="158">
          <cell r="M158">
            <v>41.276024999999997</v>
          </cell>
        </row>
        <row r="160">
          <cell r="M160">
            <v>41.781915000000005</v>
          </cell>
        </row>
        <row r="162">
          <cell r="M162">
            <v>43.928115000000005</v>
          </cell>
        </row>
        <row r="164">
          <cell r="M164">
            <v>45.422790000000006</v>
          </cell>
        </row>
        <row r="166">
          <cell r="M166">
            <v>48.320160000000001</v>
          </cell>
        </row>
        <row r="168">
          <cell r="M168">
            <v>46.242945000000006</v>
          </cell>
        </row>
        <row r="170">
          <cell r="M170">
            <v>49.140315000000001</v>
          </cell>
        </row>
        <row r="172">
          <cell r="M172">
            <v>46.066650000000003</v>
          </cell>
        </row>
        <row r="174">
          <cell r="M174">
            <v>46.488225000000007</v>
          </cell>
        </row>
        <row r="176">
          <cell r="M176">
            <v>46.173959999999994</v>
          </cell>
        </row>
        <row r="178">
          <cell r="M178">
            <v>47.469345000000004</v>
          </cell>
        </row>
        <row r="180">
          <cell r="M180">
            <v>44.663955000000001</v>
          </cell>
        </row>
        <row r="182">
          <cell r="M182">
            <v>47.752950000000006</v>
          </cell>
        </row>
        <row r="184">
          <cell r="M184">
            <v>42.379785000000005</v>
          </cell>
        </row>
        <row r="186">
          <cell r="M186">
            <v>46.978784999999995</v>
          </cell>
        </row>
        <row r="188">
          <cell r="M188">
            <v>46.158629999999995</v>
          </cell>
        </row>
        <row r="190">
          <cell r="M190">
            <v>44.457000000000001</v>
          </cell>
        </row>
        <row r="192">
          <cell r="M192">
            <v>46.925129999999996</v>
          </cell>
        </row>
        <row r="194">
          <cell r="M194">
            <v>47.247059999999998</v>
          </cell>
        </row>
        <row r="196">
          <cell r="M196">
            <v>47.492339999999999</v>
          </cell>
        </row>
        <row r="198">
          <cell r="M198">
            <v>47.844930000000005</v>
          </cell>
        </row>
        <row r="200">
          <cell r="M200">
            <v>54.073810000000002</v>
          </cell>
        </row>
        <row r="202">
          <cell r="M202">
            <v>51.319380000000002</v>
          </cell>
        </row>
        <row r="204">
          <cell r="M204">
            <v>49.129570000000001</v>
          </cell>
        </row>
        <row r="206">
          <cell r="M206">
            <v>50.358000000000004</v>
          </cell>
        </row>
        <row r="208">
          <cell r="M208">
            <v>50.731870000000008</v>
          </cell>
        </row>
        <row r="210">
          <cell r="M210">
            <v>52.181569999999994</v>
          </cell>
        </row>
        <row r="212">
          <cell r="M212">
            <v>53.959359999999997</v>
          </cell>
        </row>
        <row r="214">
          <cell r="M214">
            <v>53.425260000000009</v>
          </cell>
        </row>
        <row r="216">
          <cell r="M216">
            <v>55.409059999999997</v>
          </cell>
        </row>
        <row r="218">
          <cell r="M218">
            <v>55.531140000000001</v>
          </cell>
        </row>
        <row r="220">
          <cell r="M220">
            <v>57.408120000000011</v>
          </cell>
        </row>
        <row r="222">
          <cell r="M222">
            <v>58.850190000000005</v>
          </cell>
        </row>
        <row r="224">
          <cell r="M224">
            <v>57.33182</v>
          </cell>
        </row>
        <row r="226">
          <cell r="M226">
            <v>57.629390000000001</v>
          </cell>
        </row>
        <row r="228">
          <cell r="M228">
            <v>56.950319999999998</v>
          </cell>
        </row>
        <row r="230">
          <cell r="M230">
            <v>57.33182</v>
          </cell>
        </row>
        <row r="232">
          <cell r="M232">
            <v>58.049039999999998</v>
          </cell>
        </row>
        <row r="234">
          <cell r="M234">
            <v>58.026150000000001</v>
          </cell>
        </row>
        <row r="236">
          <cell r="M236">
            <v>57.171589999999995</v>
          </cell>
        </row>
        <row r="238">
          <cell r="M238">
            <v>58.522100000000002</v>
          </cell>
        </row>
        <row r="240">
          <cell r="M240">
            <v>54.70709999999999</v>
          </cell>
        </row>
        <row r="242">
          <cell r="M242">
            <v>57.58361</v>
          </cell>
        </row>
        <row r="244">
          <cell r="M244">
            <v>57.095289999999999</v>
          </cell>
        </row>
        <row r="246">
          <cell r="M246">
            <v>56.48489</v>
          </cell>
        </row>
        <row r="248">
          <cell r="M248">
            <v>56.26362000000001</v>
          </cell>
        </row>
        <row r="250">
          <cell r="M250">
            <v>54.968809000000007</v>
          </cell>
        </row>
        <row r="252">
          <cell r="M252">
            <v>55.355649999999997</v>
          </cell>
        </row>
        <row r="254">
          <cell r="M254">
            <v>54.134849999999993</v>
          </cell>
        </row>
        <row r="256">
          <cell r="M256">
            <v>53.455780000000004</v>
          </cell>
        </row>
        <row r="258">
          <cell r="M258">
            <v>53.43289</v>
          </cell>
        </row>
        <row r="260">
          <cell r="M260">
            <v>53.112430000000003</v>
          </cell>
        </row>
        <row r="262">
          <cell r="M262">
            <v>53.661789999999996</v>
          </cell>
        </row>
        <row r="264">
          <cell r="M264">
            <v>53.600749999999998</v>
          </cell>
        </row>
      </sheetData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Ave weigh per pen"/>
      <sheetName val="ADG per pen"/>
      <sheetName val="ADG individual"/>
      <sheetName val="Growth per pen"/>
    </sheetNames>
    <sheetDataSet>
      <sheetData sheetId="0"/>
      <sheetData sheetId="1"/>
      <sheetData sheetId="2"/>
      <sheetData sheetId="3"/>
      <sheetData sheetId="4">
        <row r="2">
          <cell r="B2">
            <v>361</v>
          </cell>
          <cell r="C2">
            <v>235</v>
          </cell>
          <cell r="D2">
            <v>169</v>
          </cell>
          <cell r="E2">
            <v>362</v>
          </cell>
          <cell r="F2">
            <v>420</v>
          </cell>
        </row>
        <row r="3">
          <cell r="B3">
            <v>369</v>
          </cell>
          <cell r="C3">
            <v>244</v>
          </cell>
          <cell r="D3">
            <v>217</v>
          </cell>
          <cell r="E3">
            <v>341</v>
          </cell>
          <cell r="F3">
            <v>439</v>
          </cell>
        </row>
        <row r="4">
          <cell r="B4">
            <v>387</v>
          </cell>
          <cell r="C4">
            <v>180</v>
          </cell>
          <cell r="D4">
            <v>220</v>
          </cell>
          <cell r="E4">
            <v>394</v>
          </cell>
          <cell r="F4">
            <v>400</v>
          </cell>
        </row>
        <row r="5">
          <cell r="B5">
            <v>407</v>
          </cell>
          <cell r="C5">
            <v>153</v>
          </cell>
          <cell r="D5">
            <v>210</v>
          </cell>
          <cell r="E5">
            <v>348</v>
          </cell>
          <cell r="F5">
            <v>337</v>
          </cell>
        </row>
        <row r="6">
          <cell r="B6">
            <v>309</v>
          </cell>
          <cell r="C6">
            <v>154</v>
          </cell>
          <cell r="D6">
            <v>228</v>
          </cell>
          <cell r="E6">
            <v>240</v>
          </cell>
          <cell r="F6">
            <v>309</v>
          </cell>
        </row>
        <row r="7">
          <cell r="B7">
            <v>362</v>
          </cell>
          <cell r="C7">
            <v>223</v>
          </cell>
          <cell r="D7">
            <v>236</v>
          </cell>
          <cell r="E7">
            <v>335</v>
          </cell>
          <cell r="F7">
            <v>382</v>
          </cell>
        </row>
        <row r="8">
          <cell r="B8">
            <v>410</v>
          </cell>
          <cell r="C8">
            <v>197</v>
          </cell>
          <cell r="D8">
            <v>246</v>
          </cell>
          <cell r="E8">
            <v>333</v>
          </cell>
          <cell r="F8">
            <v>392</v>
          </cell>
        </row>
        <row r="9">
          <cell r="B9">
            <v>359</v>
          </cell>
          <cell r="C9">
            <v>235</v>
          </cell>
          <cell r="D9">
            <v>234</v>
          </cell>
          <cell r="E9">
            <v>304</v>
          </cell>
          <cell r="F9">
            <v>445</v>
          </cell>
        </row>
        <row r="10">
          <cell r="B10">
            <v>405</v>
          </cell>
          <cell r="C10">
            <v>249</v>
          </cell>
          <cell r="D10">
            <v>207</v>
          </cell>
          <cell r="E10">
            <v>362</v>
          </cell>
          <cell r="F10">
            <v>430</v>
          </cell>
        </row>
        <row r="11">
          <cell r="B11">
            <v>361</v>
          </cell>
          <cell r="C11">
            <v>267</v>
          </cell>
          <cell r="D11">
            <v>202</v>
          </cell>
          <cell r="E11">
            <v>373</v>
          </cell>
          <cell r="F11">
            <v>359</v>
          </cell>
        </row>
        <row r="12">
          <cell r="B12">
            <v>358</v>
          </cell>
          <cell r="C12">
            <v>98</v>
          </cell>
          <cell r="D12">
            <v>198</v>
          </cell>
          <cell r="E12">
            <v>321</v>
          </cell>
          <cell r="F12">
            <v>341</v>
          </cell>
        </row>
        <row r="13">
          <cell r="B13">
            <v>404</v>
          </cell>
          <cell r="C13">
            <v>173</v>
          </cell>
          <cell r="D13">
            <v>218</v>
          </cell>
          <cell r="E13">
            <v>313</v>
          </cell>
          <cell r="F13">
            <v>357</v>
          </cell>
        </row>
        <row r="14">
          <cell r="B14">
            <v>256</v>
          </cell>
          <cell r="C14">
            <v>248</v>
          </cell>
          <cell r="D14">
            <v>205</v>
          </cell>
          <cell r="E14">
            <v>330</v>
          </cell>
          <cell r="F14">
            <v>276</v>
          </cell>
        </row>
        <row r="15">
          <cell r="B15">
            <v>302</v>
          </cell>
          <cell r="C15">
            <v>371</v>
          </cell>
          <cell r="D15">
            <v>193</v>
          </cell>
          <cell r="E15">
            <v>358</v>
          </cell>
          <cell r="F15">
            <v>317</v>
          </cell>
        </row>
        <row r="16">
          <cell r="B16">
            <v>400</v>
          </cell>
          <cell r="C16">
            <v>230</v>
          </cell>
          <cell r="D16">
            <v>164</v>
          </cell>
          <cell r="E16">
            <v>248</v>
          </cell>
          <cell r="F16">
            <v>321</v>
          </cell>
        </row>
        <row r="17">
          <cell r="B17">
            <v>343</v>
          </cell>
          <cell r="C17">
            <v>167</v>
          </cell>
          <cell r="D17">
            <v>174</v>
          </cell>
          <cell r="E17">
            <v>296</v>
          </cell>
          <cell r="F17">
            <v>361</v>
          </cell>
        </row>
        <row r="18">
          <cell r="B18">
            <v>304</v>
          </cell>
          <cell r="C18">
            <v>151</v>
          </cell>
          <cell r="D18">
            <v>155</v>
          </cell>
          <cell r="E18">
            <v>292</v>
          </cell>
          <cell r="F18">
            <v>338</v>
          </cell>
        </row>
        <row r="19">
          <cell r="B19">
            <v>368</v>
          </cell>
          <cell r="C19">
            <v>168</v>
          </cell>
          <cell r="D19">
            <v>228</v>
          </cell>
          <cell r="E19">
            <v>341</v>
          </cell>
          <cell r="F19">
            <v>380</v>
          </cell>
        </row>
        <row r="20">
          <cell r="B20">
            <v>338</v>
          </cell>
          <cell r="C20">
            <v>178</v>
          </cell>
          <cell r="D20">
            <v>148</v>
          </cell>
          <cell r="E20">
            <v>223</v>
          </cell>
          <cell r="F20">
            <v>283</v>
          </cell>
        </row>
        <row r="21">
          <cell r="B21">
            <v>329</v>
          </cell>
          <cell r="C21">
            <v>192</v>
          </cell>
          <cell r="D21">
            <v>159</v>
          </cell>
          <cell r="E21">
            <v>317</v>
          </cell>
          <cell r="F21">
            <v>379</v>
          </cell>
        </row>
        <row r="25">
          <cell r="C25">
            <v>766</v>
          </cell>
        </row>
        <row r="26">
          <cell r="C26">
            <v>802</v>
          </cell>
        </row>
        <row r="27">
          <cell r="C27">
            <v>794</v>
          </cell>
        </row>
        <row r="28">
          <cell r="C28">
            <v>711</v>
          </cell>
        </row>
        <row r="29">
          <cell r="C29">
            <v>622</v>
          </cell>
        </row>
        <row r="30">
          <cell r="C30">
            <v>794</v>
          </cell>
        </row>
        <row r="31">
          <cell r="C31">
            <v>776</v>
          </cell>
        </row>
        <row r="32">
          <cell r="C32">
            <v>773</v>
          </cell>
        </row>
        <row r="33">
          <cell r="C33">
            <v>818</v>
          </cell>
        </row>
        <row r="34">
          <cell r="C34">
            <v>842</v>
          </cell>
        </row>
        <row r="35">
          <cell r="C35">
            <v>617</v>
          </cell>
        </row>
        <row r="36">
          <cell r="C36">
            <v>704</v>
          </cell>
        </row>
        <row r="37">
          <cell r="C37">
            <v>783</v>
          </cell>
        </row>
        <row r="38">
          <cell r="C38">
            <v>922</v>
          </cell>
        </row>
        <row r="39">
          <cell r="C39">
            <v>642</v>
          </cell>
        </row>
        <row r="40">
          <cell r="C40">
            <v>638</v>
          </cell>
        </row>
        <row r="41">
          <cell r="C41">
            <v>598</v>
          </cell>
        </row>
        <row r="42">
          <cell r="C42">
            <v>737</v>
          </cell>
        </row>
        <row r="43">
          <cell r="C43">
            <v>549</v>
          </cell>
        </row>
        <row r="44">
          <cell r="C44">
            <v>668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Ave weigh per pen"/>
      <sheetName val="ADG per pen"/>
      <sheetName val="ADG individual"/>
      <sheetName val="Growth per pen"/>
    </sheetNames>
    <sheetDataSet>
      <sheetData sheetId="0"/>
      <sheetData sheetId="1"/>
      <sheetData sheetId="2"/>
      <sheetData sheetId="3"/>
      <sheetData sheetId="4">
        <row r="2">
          <cell r="G2">
            <v>1547</v>
          </cell>
        </row>
        <row r="3">
          <cell r="G3">
            <v>1610</v>
          </cell>
        </row>
        <row r="4">
          <cell r="G4">
            <v>1581</v>
          </cell>
        </row>
        <row r="5">
          <cell r="G5">
            <v>1522</v>
          </cell>
        </row>
        <row r="6">
          <cell r="G6">
            <v>1240</v>
          </cell>
        </row>
        <row r="7">
          <cell r="G7">
            <v>1538</v>
          </cell>
        </row>
        <row r="8">
          <cell r="G8">
            <v>1578</v>
          </cell>
        </row>
        <row r="9">
          <cell r="G9">
            <v>1577</v>
          </cell>
        </row>
        <row r="10">
          <cell r="G10">
            <v>1653</v>
          </cell>
        </row>
        <row r="11">
          <cell r="G11">
            <v>1562</v>
          </cell>
        </row>
        <row r="12">
          <cell r="G12">
            <v>1316</v>
          </cell>
        </row>
        <row r="13">
          <cell r="G13">
            <v>1465</v>
          </cell>
        </row>
        <row r="14">
          <cell r="G14">
            <v>1315</v>
          </cell>
        </row>
        <row r="15">
          <cell r="G15">
            <v>1541</v>
          </cell>
        </row>
        <row r="16">
          <cell r="G16">
            <v>1363</v>
          </cell>
        </row>
        <row r="17">
          <cell r="G17">
            <v>1507</v>
          </cell>
        </row>
        <row r="18">
          <cell r="G18">
            <v>1240</v>
          </cell>
        </row>
        <row r="19">
          <cell r="G19">
            <v>1485</v>
          </cell>
        </row>
        <row r="20">
          <cell r="G20">
            <v>1170</v>
          </cell>
        </row>
        <row r="21">
          <cell r="G21">
            <v>1376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rnus Liebenberg" id="{B440AD82-D2BC-471F-B64D-63F9E564743F}" userId="f2d390c86d2f4164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" dT="2020-12-06T20:34:35.44" personId="{B440AD82-D2BC-471F-B64D-63F9E564743F}" id="{78CAE2C2-2D84-4EFF-961A-7AFB4462EE51}">
    <text>vat totale feed consumed vanaf 21/10-10/11 plus die adaptation se intake se starter en dan ook 12.5 kg se hooi vir elke pen plus minus (6bale x250 / 120 = 12.5kg, wat in die geval 187.68 +19.24 + 12.5kg
DM is dan deel ek dit deur die initial weight gain van 16/10-11/11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4" dT="2021-01-02T19:01:32.43" personId="{B440AD82-D2BC-471F-B64D-63F9E564743F}" id="{DDFB3F4F-60FE-493D-9D77-4523B89952E4}">
    <text>16/10-10/11</text>
  </threadedComment>
  <threadedComment ref="C24" dT="2021-01-02T19:01:53.29" personId="{B440AD82-D2BC-471F-B64D-63F9E564743F}" id="{2A9AD65E-1B63-46AA-8BC7-137B36DCA126}">
    <text>11/11-02/12</text>
  </threadedComment>
  <threadedComment ref="D24" dT="2021-01-02T19:02:23.18" personId="{B440AD82-D2BC-471F-B64D-63F9E564743F}" id="{10696F82-1CB7-468D-9322-EDBA58899388}">
    <text>3/12-22/12</text>
  </threadedComment>
  <threadedComment ref="G24" dT="2021-01-02T19:02:42.56" personId="{B440AD82-D2BC-471F-B64D-63F9E564743F}" id="{7181CAC5-5362-4B00-B8A9-AE5CD0CA078C}">
    <text>16/10-22/12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26" dT="2021-01-02T19:01:32.43" personId="{B440AD82-D2BC-471F-B64D-63F9E564743F}" id="{AD05EAF2-3A5C-45D9-861F-0AED21C460D9}">
    <text>16/10-10/11</text>
  </threadedComment>
  <threadedComment ref="C26" dT="2021-01-02T19:01:53.29" personId="{B440AD82-D2BC-471F-B64D-63F9E564743F}" id="{8D421A84-FB7D-44BD-BFC3-82602DE3E4CF}">
    <text>11/11-02/12</text>
  </threadedComment>
  <threadedComment ref="D26" dT="2021-01-02T19:02:23.18" personId="{B440AD82-D2BC-471F-B64D-63F9E564743F}" id="{4C55A599-A55E-412C-B457-3184744B9ADB}">
    <text>3/12-22/12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6"/>
  <sheetViews>
    <sheetView topLeftCell="A13" workbookViewId="0">
      <selection activeCell="A33" sqref="A33:A38"/>
    </sheetView>
  </sheetViews>
  <sheetFormatPr defaultColWidth="8.88671875" defaultRowHeight="14.4" x14ac:dyDescent="0.3"/>
  <cols>
    <col min="1" max="2" width="13.88671875" customWidth="1"/>
    <col min="3" max="3" width="7" customWidth="1"/>
    <col min="4" max="4" width="6.6640625" customWidth="1"/>
    <col min="5" max="5" width="15.44140625" bestFit="1" customWidth="1"/>
    <col min="6" max="6" width="13.88671875" customWidth="1"/>
    <col min="7" max="7" width="9.33203125" customWidth="1"/>
    <col min="8" max="8" width="13.88671875" customWidth="1"/>
    <col min="9" max="9" width="10.44140625" bestFit="1" customWidth="1"/>
    <col min="10" max="10" width="12.88671875" bestFit="1" customWidth="1"/>
    <col min="11" max="11" width="10.44140625" customWidth="1"/>
    <col min="12" max="12" width="11.88671875" bestFit="1" customWidth="1"/>
    <col min="13" max="13" width="10.44140625" customWidth="1"/>
    <col min="14" max="14" width="11.88671875" bestFit="1" customWidth="1"/>
    <col min="15" max="15" width="10.44140625" customWidth="1"/>
  </cols>
  <sheetData>
    <row r="1" spans="1:20" ht="18" x14ac:dyDescent="0.35">
      <c r="A1" s="88" t="s">
        <v>9</v>
      </c>
      <c r="B1" s="89"/>
      <c r="C1" s="89"/>
      <c r="D1" s="89"/>
      <c r="E1" s="89"/>
      <c r="F1" s="89"/>
      <c r="G1" s="89"/>
      <c r="H1" s="89"/>
      <c r="I1" s="89"/>
      <c r="J1" s="26"/>
      <c r="K1" s="26"/>
      <c r="L1" s="67"/>
      <c r="M1" s="67"/>
      <c r="N1" s="67"/>
      <c r="O1" s="67"/>
    </row>
    <row r="2" spans="1:20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  <c r="H2" s="1" t="s">
        <v>6</v>
      </c>
      <c r="I2" s="6" t="s">
        <v>8</v>
      </c>
      <c r="J2" s="6" t="s">
        <v>44</v>
      </c>
      <c r="K2" s="6" t="s">
        <v>8</v>
      </c>
      <c r="L2" s="6" t="s">
        <v>52</v>
      </c>
      <c r="M2" s="6" t="s">
        <v>8</v>
      </c>
      <c r="N2" s="6" t="s">
        <v>53</v>
      </c>
      <c r="O2" s="6" t="s">
        <v>8</v>
      </c>
      <c r="P2" s="6" t="s">
        <v>41</v>
      </c>
    </row>
    <row r="3" spans="1:20" x14ac:dyDescent="0.3">
      <c r="A3" s="2">
        <v>67148</v>
      </c>
      <c r="B3" s="2">
        <v>1</v>
      </c>
      <c r="C3" s="3" t="s">
        <v>7</v>
      </c>
      <c r="D3" s="4">
        <v>1</v>
      </c>
      <c r="E3" s="2">
        <v>255</v>
      </c>
      <c r="F3" s="4">
        <v>324</v>
      </c>
      <c r="G3" s="5">
        <f t="shared" ref="G3:G8" si="0">(187.68+19.24+12.5)/(F3-E3)</f>
        <v>3.18</v>
      </c>
      <c r="H3" s="4">
        <v>365</v>
      </c>
      <c r="I3" s="7">
        <f>221.1/(H3-F3)</f>
        <v>5.3926829268292682</v>
      </c>
      <c r="J3" s="47">
        <v>398</v>
      </c>
      <c r="K3" s="7">
        <f>194.51/(J3-H3)</f>
        <v>5.8942424242424236</v>
      </c>
      <c r="L3" s="7"/>
      <c r="M3" s="7"/>
      <c r="N3" s="7"/>
      <c r="O3" s="7"/>
    </row>
    <row r="4" spans="1:20" x14ac:dyDescent="0.3">
      <c r="A4" s="2">
        <v>90954</v>
      </c>
      <c r="B4" s="2">
        <v>1</v>
      </c>
      <c r="C4" s="3" t="s">
        <v>7</v>
      </c>
      <c r="D4" s="4">
        <v>1</v>
      </c>
      <c r="E4" s="2">
        <v>254</v>
      </c>
      <c r="F4" s="4">
        <v>300</v>
      </c>
      <c r="G4" s="5">
        <f t="shared" si="0"/>
        <v>4.7700000000000005</v>
      </c>
      <c r="H4" s="4">
        <v>347</v>
      </c>
      <c r="I4" s="7">
        <f t="shared" ref="I4:I9" si="1">221.1/(H4-F4)</f>
        <v>4.7042553191489365</v>
      </c>
      <c r="J4" s="47">
        <v>371</v>
      </c>
      <c r="K4" s="7">
        <f t="shared" ref="K4:K8" si="2">194.51/(J4-H4)</f>
        <v>8.1045833333333324</v>
      </c>
      <c r="L4" s="7"/>
      <c r="M4" s="7"/>
      <c r="N4" s="7"/>
      <c r="O4" s="7"/>
    </row>
    <row r="5" spans="1:20" x14ac:dyDescent="0.3">
      <c r="A5" s="2">
        <v>93188</v>
      </c>
      <c r="B5" s="2">
        <v>1</v>
      </c>
      <c r="C5" s="3" t="s">
        <v>7</v>
      </c>
      <c r="D5" s="4">
        <v>1</v>
      </c>
      <c r="E5" s="2">
        <v>260</v>
      </c>
      <c r="F5" s="4">
        <v>313</v>
      </c>
      <c r="G5" s="5">
        <f t="shared" si="0"/>
        <v>4.1400000000000006</v>
      </c>
      <c r="H5" s="4">
        <v>347</v>
      </c>
      <c r="I5" s="7">
        <f t="shared" si="1"/>
        <v>6.5029411764705882</v>
      </c>
      <c r="J5" s="47">
        <v>369</v>
      </c>
      <c r="K5" s="7">
        <f t="shared" si="2"/>
        <v>8.8413636363636368</v>
      </c>
      <c r="L5" s="7"/>
      <c r="M5" s="7"/>
      <c r="N5" s="7"/>
      <c r="O5" s="7"/>
    </row>
    <row r="6" spans="1:20" x14ac:dyDescent="0.3">
      <c r="A6" s="2">
        <v>102712</v>
      </c>
      <c r="B6" s="2">
        <v>1</v>
      </c>
      <c r="C6" s="3" t="s">
        <v>7</v>
      </c>
      <c r="D6" s="4">
        <v>1</v>
      </c>
      <c r="E6" s="2">
        <v>256</v>
      </c>
      <c r="F6" s="4">
        <v>328</v>
      </c>
      <c r="G6" s="5">
        <f t="shared" si="0"/>
        <v>3.0475000000000003</v>
      </c>
      <c r="H6" s="4">
        <v>359</v>
      </c>
      <c r="I6" s="7">
        <f t="shared" si="1"/>
        <v>7.1322580645161286</v>
      </c>
      <c r="J6" s="47">
        <v>399</v>
      </c>
      <c r="K6" s="7">
        <f t="shared" si="2"/>
        <v>4.8627500000000001</v>
      </c>
      <c r="L6" s="7"/>
      <c r="M6" s="7"/>
      <c r="N6" s="7"/>
      <c r="O6" s="7"/>
    </row>
    <row r="7" spans="1:20" x14ac:dyDescent="0.3">
      <c r="A7" s="2">
        <v>108074</v>
      </c>
      <c r="B7" s="2">
        <v>1</v>
      </c>
      <c r="C7" s="3" t="s">
        <v>7</v>
      </c>
      <c r="D7" s="4">
        <v>1</v>
      </c>
      <c r="E7" s="2">
        <v>258</v>
      </c>
      <c r="F7" s="4">
        <v>334</v>
      </c>
      <c r="G7" s="5">
        <f t="shared" si="0"/>
        <v>2.8871052631578951</v>
      </c>
      <c r="H7" s="4">
        <v>381</v>
      </c>
      <c r="I7" s="7">
        <f t="shared" si="1"/>
        <v>4.7042553191489365</v>
      </c>
      <c r="J7" s="47">
        <v>410</v>
      </c>
      <c r="K7" s="7">
        <f t="shared" si="2"/>
        <v>6.7072413793103447</v>
      </c>
      <c r="L7" s="7"/>
      <c r="M7" s="7"/>
      <c r="N7" s="7"/>
      <c r="O7" s="7"/>
    </row>
    <row r="8" spans="1:20" x14ac:dyDescent="0.3">
      <c r="A8" s="2">
        <v>112710</v>
      </c>
      <c r="B8" s="2">
        <v>1</v>
      </c>
      <c r="C8" s="3" t="s">
        <v>7</v>
      </c>
      <c r="D8" s="4">
        <v>1</v>
      </c>
      <c r="E8" s="2">
        <v>260</v>
      </c>
      <c r="F8" s="4">
        <v>305</v>
      </c>
      <c r="G8" s="5">
        <f t="shared" si="0"/>
        <v>4.8760000000000003</v>
      </c>
      <c r="H8" s="4">
        <v>340</v>
      </c>
      <c r="I8" s="7">
        <f t="shared" si="1"/>
        <v>6.3171428571428567</v>
      </c>
      <c r="J8" s="47">
        <v>361</v>
      </c>
      <c r="K8" s="7">
        <f t="shared" si="2"/>
        <v>9.2623809523809513</v>
      </c>
      <c r="L8" s="7"/>
      <c r="M8" s="7"/>
      <c r="N8" s="7"/>
      <c r="O8" s="7"/>
      <c r="Q8">
        <f>440.52+194.51</f>
        <v>635.03</v>
      </c>
    </row>
    <row r="9" spans="1:20" x14ac:dyDescent="0.3">
      <c r="A9" s="30" t="s">
        <v>40</v>
      </c>
      <c r="B9" s="30"/>
      <c r="C9" s="31"/>
      <c r="D9" s="32"/>
      <c r="E9" s="33">
        <f>AVERAGE(E3:E8)</f>
        <v>257.16666666666669</v>
      </c>
      <c r="F9" s="33">
        <f>AVERAGE(F3:F8)</f>
        <v>317.33333333333331</v>
      </c>
      <c r="G9" s="34">
        <f>(187.68+19.24+12.5)/(F9-E9)</f>
        <v>3.6468698060941853</v>
      </c>
      <c r="H9" s="33">
        <f>AVERAGE(H3:H8)</f>
        <v>356.5</v>
      </c>
      <c r="I9" s="35">
        <f t="shared" si="1"/>
        <v>5.6451063829787209</v>
      </c>
      <c r="J9" s="51">
        <f>AVERAGE(J3:J8)</f>
        <v>384.66666666666669</v>
      </c>
      <c r="K9" s="35">
        <f>194.51/(J9-H9)</f>
        <v>6.9056804733727759</v>
      </c>
      <c r="L9" s="35"/>
      <c r="M9" s="35"/>
      <c r="N9" s="35"/>
      <c r="O9" s="35"/>
      <c r="P9" s="35">
        <f>Q8/(J9-E9)</f>
        <v>4.9806274509803918</v>
      </c>
    </row>
    <row r="11" spans="1:20" ht="18" x14ac:dyDescent="0.35">
      <c r="A11" s="94" t="s">
        <v>10</v>
      </c>
      <c r="B11" s="95"/>
      <c r="C11" s="95"/>
      <c r="D11" s="95"/>
      <c r="E11" s="95"/>
      <c r="F11" s="95"/>
      <c r="G11" s="95"/>
      <c r="H11" s="95"/>
      <c r="I11" s="95"/>
      <c r="J11" s="27"/>
      <c r="K11" s="27"/>
      <c r="L11" s="68"/>
      <c r="M11" s="68"/>
      <c r="N11" s="68"/>
      <c r="O11" s="68"/>
      <c r="T11">
        <v>19.239999999999998</v>
      </c>
    </row>
    <row r="12" spans="1:20" x14ac:dyDescent="0.3">
      <c r="A12" s="8" t="s">
        <v>0</v>
      </c>
      <c r="B12" s="8" t="s">
        <v>1</v>
      </c>
      <c r="C12" s="8" t="s">
        <v>2</v>
      </c>
      <c r="D12" s="8" t="s">
        <v>3</v>
      </c>
      <c r="E12" s="8" t="s">
        <v>4</v>
      </c>
      <c r="F12" s="8" t="s">
        <v>5</v>
      </c>
      <c r="G12" s="8" t="s">
        <v>8</v>
      </c>
      <c r="H12" s="8" t="s">
        <v>6</v>
      </c>
      <c r="I12" s="11" t="s">
        <v>8</v>
      </c>
      <c r="J12" s="48" t="s">
        <v>44</v>
      </c>
      <c r="K12" s="46" t="s">
        <v>8</v>
      </c>
      <c r="L12" s="6" t="s">
        <v>52</v>
      </c>
      <c r="M12" s="6" t="s">
        <v>8</v>
      </c>
      <c r="N12" s="6" t="s">
        <v>53</v>
      </c>
      <c r="O12" s="6" t="s">
        <v>8</v>
      </c>
      <c r="P12" s="6" t="s">
        <v>41</v>
      </c>
    </row>
    <row r="13" spans="1:20" x14ac:dyDescent="0.3">
      <c r="A13" s="9">
        <v>66896</v>
      </c>
      <c r="B13" s="9">
        <v>3</v>
      </c>
      <c r="C13" s="10" t="s">
        <v>11</v>
      </c>
      <c r="D13" s="9">
        <v>2</v>
      </c>
      <c r="E13" s="9">
        <v>243</v>
      </c>
      <c r="F13" s="9">
        <v>290</v>
      </c>
      <c r="G13" s="12">
        <f>(162.71+19.24+12.5)/(F13-E13)</f>
        <v>4.1372340425531915</v>
      </c>
      <c r="H13" s="9">
        <v>335</v>
      </c>
      <c r="I13" s="7">
        <f>219.8/(H13-F13)</f>
        <v>4.884444444444445</v>
      </c>
      <c r="J13" s="49">
        <v>368</v>
      </c>
      <c r="K13" s="7">
        <f>203.34/(J13-H13)</f>
        <v>6.1618181818181821</v>
      </c>
      <c r="L13" s="7"/>
      <c r="M13" s="7"/>
      <c r="N13" s="7"/>
      <c r="O13" s="7"/>
    </row>
    <row r="14" spans="1:20" x14ac:dyDescent="0.3">
      <c r="A14" s="9">
        <v>67300</v>
      </c>
      <c r="B14" s="9">
        <v>3</v>
      </c>
      <c r="C14" s="10" t="s">
        <v>11</v>
      </c>
      <c r="D14" s="9">
        <v>2</v>
      </c>
      <c r="E14" s="9">
        <v>240</v>
      </c>
      <c r="F14" s="9">
        <v>306</v>
      </c>
      <c r="G14" s="12">
        <f>(162.71+19.24+12.5)/(F14-E14)</f>
        <v>2.9462121212121213</v>
      </c>
      <c r="H14" s="9">
        <v>349</v>
      </c>
      <c r="I14" s="7">
        <f t="shared" ref="I14:I19" si="3">219.8/(H14-F14)</f>
        <v>5.1116279069767447</v>
      </c>
      <c r="J14" s="49">
        <v>387</v>
      </c>
      <c r="K14" s="7">
        <f t="shared" ref="K14:K19" si="4">203.34/(J14-H14)</f>
        <v>5.3510526315789475</v>
      </c>
      <c r="L14" s="7"/>
      <c r="M14" s="7"/>
      <c r="N14" s="7"/>
      <c r="O14" s="7"/>
    </row>
    <row r="15" spans="1:20" x14ac:dyDescent="0.3">
      <c r="A15" s="9">
        <v>77241</v>
      </c>
      <c r="B15" s="9">
        <v>3</v>
      </c>
      <c r="C15" s="10" t="s">
        <v>11</v>
      </c>
      <c r="D15" s="9">
        <v>2</v>
      </c>
      <c r="E15" s="9">
        <v>243</v>
      </c>
      <c r="F15" s="9">
        <v>294</v>
      </c>
      <c r="G15" s="12">
        <f t="shared" ref="G15:G19" si="5">(162.71+19.24+12.5)/(F15-E15)</f>
        <v>3.8127450980392159</v>
      </c>
      <c r="H15" s="9">
        <v>327</v>
      </c>
      <c r="I15" s="7">
        <f t="shared" si="3"/>
        <v>6.6606060606060611</v>
      </c>
      <c r="J15" s="49">
        <v>356</v>
      </c>
      <c r="K15" s="7">
        <f t="shared" si="4"/>
        <v>7.0117241379310347</v>
      </c>
      <c r="L15" s="7"/>
      <c r="M15" s="7"/>
      <c r="N15" s="7"/>
      <c r="O15" s="7"/>
    </row>
    <row r="16" spans="1:20" x14ac:dyDescent="0.3">
      <c r="A16" s="9">
        <v>85475</v>
      </c>
      <c r="B16" s="9">
        <v>3</v>
      </c>
      <c r="C16" s="10" t="s">
        <v>11</v>
      </c>
      <c r="D16" s="9">
        <v>2</v>
      </c>
      <c r="E16" s="9">
        <v>246</v>
      </c>
      <c r="F16" s="9">
        <v>317</v>
      </c>
      <c r="G16" s="12">
        <f t="shared" si="5"/>
        <v>2.7387323943661976</v>
      </c>
      <c r="H16" s="9">
        <v>357</v>
      </c>
      <c r="I16" s="7">
        <f t="shared" si="3"/>
        <v>5.4950000000000001</v>
      </c>
      <c r="J16" s="49">
        <v>388</v>
      </c>
      <c r="K16" s="7">
        <f t="shared" si="4"/>
        <v>6.5593548387096776</v>
      </c>
      <c r="L16" s="7"/>
      <c r="M16" s="7"/>
      <c r="N16" s="7"/>
      <c r="O16" s="7"/>
    </row>
    <row r="17" spans="1:17" x14ac:dyDescent="0.3">
      <c r="A17" s="9">
        <v>87018</v>
      </c>
      <c r="B17" s="9">
        <v>3</v>
      </c>
      <c r="C17" s="10" t="s">
        <v>11</v>
      </c>
      <c r="D17" s="9">
        <v>2</v>
      </c>
      <c r="E17" s="9">
        <v>241</v>
      </c>
      <c r="F17" s="9">
        <v>308</v>
      </c>
      <c r="G17" s="12">
        <f t="shared" si="5"/>
        <v>2.9022388059701494</v>
      </c>
      <c r="H17" s="9">
        <v>352</v>
      </c>
      <c r="I17" s="7">
        <f t="shared" si="3"/>
        <v>4.995454545454546</v>
      </c>
      <c r="J17" s="49">
        <v>400</v>
      </c>
      <c r="K17" s="7">
        <f t="shared" si="4"/>
        <v>4.2362500000000001</v>
      </c>
      <c r="L17" s="7"/>
      <c r="M17" s="7"/>
      <c r="N17" s="7"/>
      <c r="O17" s="7"/>
    </row>
    <row r="18" spans="1:17" x14ac:dyDescent="0.3">
      <c r="A18" s="9">
        <v>109579</v>
      </c>
      <c r="B18" s="9">
        <v>3</v>
      </c>
      <c r="C18" s="10" t="s">
        <v>11</v>
      </c>
      <c r="D18" s="9">
        <v>2</v>
      </c>
      <c r="E18" s="9">
        <v>245</v>
      </c>
      <c r="F18" s="9">
        <v>312</v>
      </c>
      <c r="G18" s="12">
        <f t="shared" si="5"/>
        <v>2.9022388059701494</v>
      </c>
      <c r="H18" s="9">
        <v>351</v>
      </c>
      <c r="I18" s="7">
        <f t="shared" si="3"/>
        <v>5.6358974358974363</v>
      </c>
      <c r="J18" s="49">
        <v>389</v>
      </c>
      <c r="K18" s="7">
        <f t="shared" si="4"/>
        <v>5.3510526315789475</v>
      </c>
      <c r="L18" s="7"/>
      <c r="M18" s="7"/>
      <c r="N18" s="7"/>
      <c r="O18" s="7"/>
      <c r="Q18">
        <f>414.25+203.34</f>
        <v>617.59</v>
      </c>
    </row>
    <row r="19" spans="1:17" x14ac:dyDescent="0.3">
      <c r="A19" s="30" t="s">
        <v>40</v>
      </c>
      <c r="B19" s="30"/>
      <c r="C19" s="31"/>
      <c r="D19" s="32"/>
      <c r="E19" s="33">
        <f>AVERAGE(E13:E18)</f>
        <v>243</v>
      </c>
      <c r="F19" s="33">
        <f>AVERAGE(F13:F18)</f>
        <v>304.5</v>
      </c>
      <c r="G19" s="36">
        <f t="shared" si="5"/>
        <v>3.1617886178861792</v>
      </c>
      <c r="H19" s="33">
        <f>AVERAGE(H13:H18)</f>
        <v>345.16666666666669</v>
      </c>
      <c r="I19" s="35">
        <f t="shared" si="3"/>
        <v>5.4049180327868829</v>
      </c>
      <c r="J19" s="52">
        <f>AVERAGE(J13:J18)</f>
        <v>381.33333333333331</v>
      </c>
      <c r="K19" s="35">
        <f t="shared" si="4"/>
        <v>5.622304147465444</v>
      </c>
      <c r="L19" s="35"/>
      <c r="M19" s="35"/>
      <c r="N19" s="35"/>
      <c r="O19" s="35"/>
      <c r="P19" s="35">
        <f>Q18/(J19-E19)</f>
        <v>4.4645060240963863</v>
      </c>
    </row>
    <row r="21" spans="1:17" ht="18" x14ac:dyDescent="0.35">
      <c r="A21" s="90" t="s">
        <v>12</v>
      </c>
      <c r="B21" s="91"/>
      <c r="C21" s="91"/>
      <c r="D21" s="91"/>
      <c r="E21" s="91"/>
      <c r="F21" s="91"/>
      <c r="G21" s="91"/>
      <c r="H21" s="91"/>
      <c r="I21" s="91"/>
      <c r="J21" s="28"/>
      <c r="K21" s="28"/>
      <c r="L21" s="69"/>
      <c r="M21" s="69"/>
      <c r="N21" s="69"/>
      <c r="O21" s="69"/>
    </row>
    <row r="22" spans="1:17" x14ac:dyDescent="0.3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5</v>
      </c>
      <c r="G22" s="8" t="s">
        <v>8</v>
      </c>
      <c r="H22" s="8" t="s">
        <v>6</v>
      </c>
      <c r="I22" s="11" t="s">
        <v>8</v>
      </c>
      <c r="J22" s="48" t="s">
        <v>44</v>
      </c>
      <c r="K22" s="46" t="s">
        <v>8</v>
      </c>
      <c r="L22" s="6" t="s">
        <v>52</v>
      </c>
      <c r="M22" s="6" t="s">
        <v>8</v>
      </c>
      <c r="N22" s="6" t="s">
        <v>53</v>
      </c>
      <c r="O22" s="6" t="s">
        <v>8</v>
      </c>
      <c r="P22" s="6" t="s">
        <v>41</v>
      </c>
    </row>
    <row r="23" spans="1:17" x14ac:dyDescent="0.3">
      <c r="A23" s="9">
        <v>64174</v>
      </c>
      <c r="B23" s="9">
        <v>2</v>
      </c>
      <c r="C23" s="10" t="s">
        <v>13</v>
      </c>
      <c r="D23" s="9">
        <v>3</v>
      </c>
      <c r="E23" s="9">
        <v>230</v>
      </c>
      <c r="F23" s="9">
        <v>283</v>
      </c>
      <c r="G23" s="12">
        <f>(163.39+19.24+12.5)/(F23-E23)</f>
        <v>3.6816981132075473</v>
      </c>
      <c r="H23" s="9">
        <v>312</v>
      </c>
      <c r="I23" s="7">
        <f>206.71/(H23-F23)</f>
        <v>7.1279310344827591</v>
      </c>
      <c r="J23" s="49">
        <v>343</v>
      </c>
      <c r="K23" s="7">
        <f>185.96/(J23-H23)</f>
        <v>5.9987096774193551</v>
      </c>
      <c r="L23" s="7"/>
      <c r="M23" s="7"/>
      <c r="N23" s="7"/>
      <c r="O23" s="7"/>
    </row>
    <row r="24" spans="1:17" x14ac:dyDescent="0.3">
      <c r="A24" s="9">
        <v>79409</v>
      </c>
      <c r="B24" s="9">
        <v>2</v>
      </c>
      <c r="C24" s="10" t="s">
        <v>13</v>
      </c>
      <c r="D24" s="9">
        <v>3</v>
      </c>
      <c r="E24" s="9">
        <v>237</v>
      </c>
      <c r="F24" s="9">
        <v>294</v>
      </c>
      <c r="G24" s="12">
        <f t="shared" ref="G24:G29" si="6">(163.39+19.24+12.5)/(F24-E24)</f>
        <v>3.4233333333333333</v>
      </c>
      <c r="H24" s="9">
        <v>326</v>
      </c>
      <c r="I24" s="7">
        <f t="shared" ref="I24:I29" si="7">206.71/(H24-F24)</f>
        <v>6.4596875000000002</v>
      </c>
      <c r="J24" s="49">
        <v>348</v>
      </c>
      <c r="K24" s="7">
        <f t="shared" ref="K24:K29" si="8">185.96/(J24-H24)</f>
        <v>8.4527272727272731</v>
      </c>
      <c r="L24" s="7"/>
      <c r="M24" s="7"/>
      <c r="N24" s="7"/>
      <c r="O24" s="7"/>
    </row>
    <row r="25" spans="1:17" x14ac:dyDescent="0.3">
      <c r="A25" s="9">
        <v>81119</v>
      </c>
      <c r="B25" s="9">
        <v>2</v>
      </c>
      <c r="C25" s="10" t="s">
        <v>13</v>
      </c>
      <c r="D25" s="9">
        <v>3</v>
      </c>
      <c r="E25" s="9">
        <v>221</v>
      </c>
      <c r="F25" s="9">
        <v>267</v>
      </c>
      <c r="G25" s="12">
        <f t="shared" si="6"/>
        <v>4.2419565217391302</v>
      </c>
      <c r="H25" s="9">
        <v>268</v>
      </c>
      <c r="I25" s="7">
        <f t="shared" si="7"/>
        <v>206.71</v>
      </c>
      <c r="J25" s="49">
        <v>320</v>
      </c>
      <c r="K25" s="7">
        <f t="shared" si="8"/>
        <v>3.5761538461538462</v>
      </c>
      <c r="L25" s="7"/>
      <c r="M25" s="7"/>
      <c r="N25" s="7"/>
      <c r="O25" s="7"/>
    </row>
    <row r="26" spans="1:17" x14ac:dyDescent="0.3">
      <c r="A26" s="9">
        <v>81663</v>
      </c>
      <c r="B26" s="9">
        <v>2</v>
      </c>
      <c r="C26" s="10" t="s">
        <v>13</v>
      </c>
      <c r="D26" s="9">
        <v>3</v>
      </c>
      <c r="E26" s="9">
        <v>239</v>
      </c>
      <c r="F26" s="9">
        <v>313</v>
      </c>
      <c r="G26" s="12">
        <f t="shared" si="6"/>
        <v>2.6368918918918918</v>
      </c>
      <c r="H26" s="9">
        <v>352</v>
      </c>
      <c r="I26" s="7">
        <f t="shared" si="7"/>
        <v>5.3002564102564103</v>
      </c>
      <c r="J26" s="49">
        <v>389</v>
      </c>
      <c r="K26" s="7">
        <f t="shared" si="8"/>
        <v>5.0259459459459466</v>
      </c>
      <c r="L26" s="7"/>
      <c r="M26" s="7"/>
      <c r="N26" s="7"/>
      <c r="O26" s="7"/>
    </row>
    <row r="27" spans="1:17" x14ac:dyDescent="0.3">
      <c r="A27" s="9">
        <v>84283</v>
      </c>
      <c r="B27" s="9">
        <v>2</v>
      </c>
      <c r="C27" s="10" t="s">
        <v>13</v>
      </c>
      <c r="D27" s="9">
        <v>3</v>
      </c>
      <c r="E27" s="9">
        <v>237</v>
      </c>
      <c r="F27" s="9">
        <v>330</v>
      </c>
      <c r="G27" s="12">
        <f t="shared" si="6"/>
        <v>2.0981720430107527</v>
      </c>
      <c r="H27" s="9">
        <v>367</v>
      </c>
      <c r="I27" s="7">
        <f t="shared" si="7"/>
        <v>5.5867567567567571</v>
      </c>
      <c r="J27" s="49">
        <v>395</v>
      </c>
      <c r="K27" s="7">
        <f t="shared" si="8"/>
        <v>6.6414285714285715</v>
      </c>
      <c r="L27" s="7"/>
      <c r="M27" s="7"/>
      <c r="N27" s="7"/>
      <c r="O27" s="7"/>
    </row>
    <row r="28" spans="1:17" x14ac:dyDescent="0.3">
      <c r="A28" s="9">
        <v>110541</v>
      </c>
      <c r="B28" s="9">
        <v>2</v>
      </c>
      <c r="C28" s="10" t="s">
        <v>13</v>
      </c>
      <c r="D28" s="9">
        <v>3</v>
      </c>
      <c r="E28" s="9">
        <v>235</v>
      </c>
      <c r="F28" s="9">
        <v>299</v>
      </c>
      <c r="G28" s="12">
        <f t="shared" si="6"/>
        <v>3.0489062499999999</v>
      </c>
      <c r="H28" s="9">
        <v>341</v>
      </c>
      <c r="I28" s="7">
        <f t="shared" si="7"/>
        <v>4.9216666666666669</v>
      </c>
      <c r="J28" s="49">
        <v>391</v>
      </c>
      <c r="K28" s="7">
        <f t="shared" si="8"/>
        <v>3.7192000000000003</v>
      </c>
      <c r="L28" s="7"/>
      <c r="M28" s="7"/>
      <c r="N28" s="7"/>
      <c r="O28" s="7"/>
      <c r="Q28">
        <f>401.84+185.96</f>
        <v>587.79999999999995</v>
      </c>
    </row>
    <row r="29" spans="1:17" x14ac:dyDescent="0.3">
      <c r="A29" s="30" t="s">
        <v>40</v>
      </c>
      <c r="B29" s="30"/>
      <c r="C29" s="31"/>
      <c r="D29" s="32"/>
      <c r="E29" s="33">
        <f>AVERAGE(E23:E28)</f>
        <v>233.16666666666666</v>
      </c>
      <c r="F29" s="33">
        <f>AVERAGE(F23:F28)</f>
        <v>297.66666666666669</v>
      </c>
      <c r="G29" s="36">
        <f t="shared" si="6"/>
        <v>3.0252713178294561</v>
      </c>
      <c r="H29" s="33">
        <f>AVERAGE(H23:H28)</f>
        <v>327.66666666666669</v>
      </c>
      <c r="I29" s="35">
        <f t="shared" si="7"/>
        <v>6.8903333333333334</v>
      </c>
      <c r="J29" s="52">
        <f>AVERAGE(J23:J28)</f>
        <v>364.33333333333331</v>
      </c>
      <c r="K29" s="35">
        <f t="shared" si="8"/>
        <v>5.0716363636363688</v>
      </c>
      <c r="L29" s="35"/>
      <c r="M29" s="35"/>
      <c r="N29" s="35"/>
      <c r="O29" s="35"/>
      <c r="P29" s="35">
        <f>Q28/(J29-E29)</f>
        <v>4.4813214739517155</v>
      </c>
    </row>
    <row r="31" spans="1:17" ht="18" x14ac:dyDescent="0.35">
      <c r="A31" s="92" t="s">
        <v>14</v>
      </c>
      <c r="B31" s="93"/>
      <c r="C31" s="93"/>
      <c r="D31" s="93"/>
      <c r="E31" s="93"/>
      <c r="F31" s="93"/>
      <c r="G31" s="93"/>
      <c r="H31" s="93"/>
      <c r="I31" s="93"/>
      <c r="J31" s="29"/>
      <c r="K31" s="29"/>
      <c r="L31" s="70"/>
      <c r="M31" s="70"/>
      <c r="N31" s="70"/>
      <c r="O31" s="70"/>
    </row>
    <row r="32" spans="1:17" x14ac:dyDescent="0.3">
      <c r="A32" s="13" t="s">
        <v>0</v>
      </c>
      <c r="B32" s="13" t="s">
        <v>1</v>
      </c>
      <c r="C32" s="13" t="s">
        <v>2</v>
      </c>
      <c r="D32" s="13" t="s">
        <v>3</v>
      </c>
      <c r="E32" s="13" t="s">
        <v>4</v>
      </c>
      <c r="F32" s="13" t="s">
        <v>5</v>
      </c>
      <c r="G32" s="13" t="s">
        <v>8</v>
      </c>
      <c r="H32" s="13" t="s">
        <v>6</v>
      </c>
      <c r="I32" s="16" t="s">
        <v>8</v>
      </c>
      <c r="J32" s="48" t="s">
        <v>44</v>
      </c>
      <c r="K32" s="50" t="s">
        <v>8</v>
      </c>
      <c r="L32" s="6" t="s">
        <v>52</v>
      </c>
      <c r="M32" s="6" t="s">
        <v>8</v>
      </c>
      <c r="N32" s="6" t="s">
        <v>53</v>
      </c>
      <c r="O32" s="6" t="s">
        <v>8</v>
      </c>
      <c r="P32" s="6" t="s">
        <v>41</v>
      </c>
    </row>
    <row r="33" spans="1:17" x14ac:dyDescent="0.3">
      <c r="A33" s="14">
        <v>75235</v>
      </c>
      <c r="B33" s="14">
        <v>4</v>
      </c>
      <c r="C33" s="15" t="s">
        <v>21</v>
      </c>
      <c r="D33" s="14">
        <v>4</v>
      </c>
      <c r="E33" s="14">
        <v>250</v>
      </c>
      <c r="F33" s="14">
        <v>334</v>
      </c>
      <c r="G33" s="17">
        <f>(184.83+19.24+12.5)/(F33-E33)</f>
        <v>2.578214285714286</v>
      </c>
      <c r="H33" s="14">
        <v>364</v>
      </c>
      <c r="I33" s="7">
        <f>217.99/(H33-F33)</f>
        <v>7.2663333333333338</v>
      </c>
      <c r="J33" s="49">
        <v>394</v>
      </c>
      <c r="K33" s="7">
        <f>207.8/(J33-H33)</f>
        <v>6.9266666666666667</v>
      </c>
      <c r="L33" s="7"/>
      <c r="M33" s="7"/>
      <c r="N33" s="7"/>
      <c r="O33" s="7"/>
    </row>
    <row r="34" spans="1:17" x14ac:dyDescent="0.3">
      <c r="A34" s="14">
        <v>88143</v>
      </c>
      <c r="B34" s="14">
        <v>4</v>
      </c>
      <c r="C34" s="15" t="s">
        <v>21</v>
      </c>
      <c r="D34" s="14">
        <v>4</v>
      </c>
      <c r="E34" s="14">
        <v>249</v>
      </c>
      <c r="F34" s="14">
        <v>333</v>
      </c>
      <c r="G34" s="17">
        <f t="shared" ref="G34:G39" si="9">(184.83+19.24+12.5)/(F34-E34)</f>
        <v>2.578214285714286</v>
      </c>
      <c r="H34" s="14">
        <v>358</v>
      </c>
      <c r="I34" s="7">
        <f t="shared" ref="I34:I39" si="10">217.99/(H34-F34)</f>
        <v>8.7195999999999998</v>
      </c>
      <c r="J34" s="49">
        <v>396</v>
      </c>
      <c r="K34" s="7">
        <f t="shared" ref="K34:K39" si="11">207.8/(J34-H34)</f>
        <v>5.4684210526315793</v>
      </c>
      <c r="L34" s="7"/>
      <c r="M34" s="7"/>
      <c r="N34" s="7"/>
      <c r="O34" s="7"/>
    </row>
    <row r="35" spans="1:17" x14ac:dyDescent="0.3">
      <c r="A35" s="14">
        <v>89462</v>
      </c>
      <c r="B35" s="14">
        <v>4</v>
      </c>
      <c r="C35" s="15" t="s">
        <v>21</v>
      </c>
      <c r="D35" s="14">
        <v>4</v>
      </c>
      <c r="E35" s="14">
        <v>251</v>
      </c>
      <c r="F35" s="14">
        <v>330</v>
      </c>
      <c r="G35" s="17">
        <f t="shared" si="9"/>
        <v>2.7413924050632916</v>
      </c>
      <c r="H35" s="14">
        <v>361</v>
      </c>
      <c r="I35" s="7">
        <f t="shared" si="10"/>
        <v>7.031935483870968</v>
      </c>
      <c r="J35" s="49">
        <v>400</v>
      </c>
      <c r="K35" s="7">
        <f t="shared" si="11"/>
        <v>5.3282051282051288</v>
      </c>
      <c r="L35" s="7"/>
      <c r="M35" s="7"/>
      <c r="N35" s="7"/>
      <c r="O35" s="7"/>
    </row>
    <row r="36" spans="1:17" x14ac:dyDescent="0.3">
      <c r="A36" s="14">
        <v>106908</v>
      </c>
      <c r="B36" s="14">
        <v>4</v>
      </c>
      <c r="C36" s="15" t="s">
        <v>21</v>
      </c>
      <c r="D36" s="14">
        <v>4</v>
      </c>
      <c r="E36" s="14">
        <v>253</v>
      </c>
      <c r="F36" s="14">
        <v>327</v>
      </c>
      <c r="G36" s="17">
        <f t="shared" si="9"/>
        <v>2.9266216216216221</v>
      </c>
      <c r="H36" s="14">
        <v>352</v>
      </c>
      <c r="I36" s="7">
        <f t="shared" si="10"/>
        <v>8.7195999999999998</v>
      </c>
      <c r="J36" s="49">
        <v>400</v>
      </c>
      <c r="K36" s="7">
        <f t="shared" si="11"/>
        <v>4.3291666666666666</v>
      </c>
      <c r="L36" s="7"/>
      <c r="M36" s="7"/>
      <c r="N36" s="7"/>
      <c r="O36" s="7"/>
    </row>
    <row r="37" spans="1:17" x14ac:dyDescent="0.3">
      <c r="A37" s="14">
        <v>112709</v>
      </c>
      <c r="B37" s="14">
        <v>4</v>
      </c>
      <c r="C37" s="15" t="s">
        <v>21</v>
      </c>
      <c r="D37" s="14">
        <v>4</v>
      </c>
      <c r="E37" s="14">
        <v>250</v>
      </c>
      <c r="F37" s="14">
        <v>292</v>
      </c>
      <c r="G37" s="17">
        <f t="shared" si="9"/>
        <v>5.156428571428572</v>
      </c>
      <c r="H37" s="14">
        <v>307</v>
      </c>
      <c r="I37" s="7">
        <f t="shared" si="10"/>
        <v>14.532666666666668</v>
      </c>
      <c r="J37" s="49">
        <v>330</v>
      </c>
      <c r="K37" s="7">
        <f t="shared" si="11"/>
        <v>9.034782608695652</v>
      </c>
      <c r="L37" s="7"/>
      <c r="M37" s="7"/>
      <c r="N37" s="7"/>
      <c r="O37" s="7"/>
    </row>
    <row r="38" spans="1:17" x14ac:dyDescent="0.3">
      <c r="A38" s="14">
        <v>115995</v>
      </c>
      <c r="B38" s="14">
        <v>4</v>
      </c>
      <c r="C38" s="15" t="s">
        <v>21</v>
      </c>
      <c r="D38" s="14">
        <v>4</v>
      </c>
      <c r="E38" s="14">
        <v>253</v>
      </c>
      <c r="F38" s="14">
        <v>297</v>
      </c>
      <c r="G38" s="17">
        <f t="shared" si="9"/>
        <v>4.9220454545454553</v>
      </c>
      <c r="H38" s="14">
        <v>324</v>
      </c>
      <c r="I38" s="7">
        <f t="shared" si="10"/>
        <v>8.0737037037037034</v>
      </c>
      <c r="J38" s="49">
        <v>356</v>
      </c>
      <c r="K38" s="7">
        <f t="shared" si="11"/>
        <v>6.4937500000000004</v>
      </c>
      <c r="L38" s="7"/>
      <c r="M38" s="7"/>
      <c r="N38" s="7"/>
      <c r="O38" s="7"/>
      <c r="Q38">
        <f>434.56+207.8</f>
        <v>642.36</v>
      </c>
    </row>
    <row r="39" spans="1:17" x14ac:dyDescent="0.3">
      <c r="A39" s="30" t="s">
        <v>40</v>
      </c>
      <c r="B39" s="30"/>
      <c r="C39" s="31"/>
      <c r="D39" s="32"/>
      <c r="E39" s="33">
        <f>AVERAGE(E33:E38)</f>
        <v>251</v>
      </c>
      <c r="F39" s="33">
        <f>AVERAGE(F33:F38)</f>
        <v>318.83333333333331</v>
      </c>
      <c r="G39" s="37">
        <f t="shared" si="9"/>
        <v>3.1926781326781337</v>
      </c>
      <c r="H39" s="33">
        <f>AVERAGE(H33:H38)</f>
        <v>344.33333333333331</v>
      </c>
      <c r="I39" s="35">
        <f t="shared" si="10"/>
        <v>8.5486274509803923</v>
      </c>
      <c r="J39" s="52">
        <f>AVERAGE(J33:J38)</f>
        <v>379.33333333333331</v>
      </c>
      <c r="K39" s="35">
        <f t="shared" si="11"/>
        <v>5.9371428571428577</v>
      </c>
      <c r="L39" s="35"/>
      <c r="M39" s="35"/>
      <c r="N39" s="35"/>
      <c r="O39" s="35"/>
      <c r="P39" s="35">
        <f>Q38/(J39-E39)</f>
        <v>5.0054025974025986</v>
      </c>
    </row>
    <row r="41" spans="1:17" ht="18" x14ac:dyDescent="0.35">
      <c r="A41" s="92" t="s">
        <v>15</v>
      </c>
      <c r="B41" s="93"/>
      <c r="C41" s="93"/>
      <c r="D41" s="93"/>
      <c r="E41" s="93"/>
      <c r="F41" s="93"/>
      <c r="G41" s="93"/>
      <c r="H41" s="93"/>
      <c r="I41" s="93"/>
      <c r="J41" s="29"/>
      <c r="K41" s="29"/>
      <c r="L41" s="70"/>
      <c r="M41" s="70"/>
      <c r="N41" s="70"/>
      <c r="O41" s="70"/>
    </row>
    <row r="42" spans="1:17" x14ac:dyDescent="0.3">
      <c r="A42" s="13" t="s">
        <v>0</v>
      </c>
      <c r="B42" s="13" t="s">
        <v>1</v>
      </c>
      <c r="C42" s="13" t="s">
        <v>2</v>
      </c>
      <c r="D42" s="13" t="s">
        <v>3</v>
      </c>
      <c r="E42" s="13" t="s">
        <v>4</v>
      </c>
      <c r="F42" s="13" t="s">
        <v>5</v>
      </c>
      <c r="G42" s="13" t="s">
        <v>8</v>
      </c>
      <c r="H42" s="13" t="s">
        <v>6</v>
      </c>
      <c r="I42" s="16" t="s">
        <v>8</v>
      </c>
      <c r="J42" s="48" t="s">
        <v>44</v>
      </c>
      <c r="K42" s="50" t="s">
        <v>8</v>
      </c>
      <c r="L42" s="6" t="s">
        <v>52</v>
      </c>
      <c r="M42" s="6" t="s">
        <v>8</v>
      </c>
      <c r="N42" s="6" t="s">
        <v>53</v>
      </c>
      <c r="O42" s="6" t="s">
        <v>8</v>
      </c>
      <c r="P42" s="6" t="s">
        <v>41</v>
      </c>
    </row>
    <row r="43" spans="1:17" x14ac:dyDescent="0.3">
      <c r="A43" s="14">
        <v>85200</v>
      </c>
      <c r="B43" s="14">
        <v>4</v>
      </c>
      <c r="C43" s="15" t="s">
        <v>21</v>
      </c>
      <c r="D43" s="14">
        <v>5</v>
      </c>
      <c r="E43" s="14">
        <v>259</v>
      </c>
      <c r="F43" s="14">
        <v>311</v>
      </c>
      <c r="G43" s="18">
        <f>(164.08+19.24+12.5)/(F43-E43)</f>
        <v>3.765769230769231</v>
      </c>
      <c r="H43" s="14">
        <v>352</v>
      </c>
      <c r="I43" s="7">
        <f>220.51/(H43-F43)</f>
        <v>5.3782926829268289</v>
      </c>
      <c r="J43" s="49">
        <v>395</v>
      </c>
      <c r="K43" s="7">
        <f>215.73/(J43-H43)</f>
        <v>5.0169767441860467</v>
      </c>
      <c r="L43" s="7"/>
      <c r="M43" s="7"/>
      <c r="N43" s="7"/>
      <c r="O43" s="7"/>
    </row>
    <row r="44" spans="1:17" x14ac:dyDescent="0.3">
      <c r="A44" s="14">
        <v>89645</v>
      </c>
      <c r="B44" s="14">
        <v>4</v>
      </c>
      <c r="C44" s="15" t="s">
        <v>21</v>
      </c>
      <c r="D44" s="14">
        <v>5</v>
      </c>
      <c r="E44" s="14">
        <v>260</v>
      </c>
      <c r="F44" s="14">
        <v>321</v>
      </c>
      <c r="G44" s="18">
        <f t="shared" ref="G44:G48" si="12">(164.08+19.24+12.5)/(F44-E44)</f>
        <v>3.2101639344262298</v>
      </c>
      <c r="H44" s="14">
        <v>342</v>
      </c>
      <c r="I44" s="7">
        <f t="shared" ref="I44:I48" si="13">220.51/(H44-F44)</f>
        <v>10.50047619047619</v>
      </c>
      <c r="J44" s="49">
        <v>399</v>
      </c>
      <c r="K44" s="7">
        <f t="shared" ref="K44:K48" si="14">215.73/(J44-H44)</f>
        <v>3.784736842105263</v>
      </c>
      <c r="L44" s="7"/>
      <c r="M44" s="7"/>
      <c r="N44" s="7"/>
      <c r="O44" s="7"/>
    </row>
    <row r="45" spans="1:17" x14ac:dyDescent="0.3">
      <c r="A45" s="14">
        <v>110197</v>
      </c>
      <c r="B45" s="14">
        <v>4</v>
      </c>
      <c r="C45" s="15" t="s">
        <v>21</v>
      </c>
      <c r="D45" s="14">
        <v>5</v>
      </c>
      <c r="E45" s="14">
        <v>258</v>
      </c>
      <c r="F45" s="14">
        <v>323</v>
      </c>
      <c r="G45" s="18">
        <f t="shared" si="12"/>
        <v>3.0126153846153851</v>
      </c>
      <c r="H45" s="14">
        <v>356</v>
      </c>
      <c r="I45" s="7">
        <f t="shared" si="13"/>
        <v>6.6821212121212117</v>
      </c>
      <c r="J45" s="49">
        <v>409</v>
      </c>
      <c r="K45" s="7">
        <f t="shared" si="14"/>
        <v>4.0703773584905658</v>
      </c>
      <c r="L45" s="7"/>
      <c r="M45" s="7"/>
      <c r="N45" s="7"/>
      <c r="O45" s="7"/>
    </row>
    <row r="46" spans="1:17" x14ac:dyDescent="0.3">
      <c r="A46" s="14">
        <v>111569</v>
      </c>
      <c r="B46" s="14">
        <v>4</v>
      </c>
      <c r="C46" s="15" t="s">
        <v>21</v>
      </c>
      <c r="D46" s="14">
        <v>5</v>
      </c>
      <c r="E46" s="14">
        <v>255</v>
      </c>
      <c r="F46" s="14">
        <v>315</v>
      </c>
      <c r="G46" s="18">
        <f t="shared" si="12"/>
        <v>3.2636666666666669</v>
      </c>
      <c r="H46" s="14">
        <v>340</v>
      </c>
      <c r="I46" s="7">
        <f t="shared" si="13"/>
        <v>8.8203999999999994</v>
      </c>
      <c r="J46" s="49">
        <v>371</v>
      </c>
      <c r="K46" s="7">
        <f t="shared" si="14"/>
        <v>6.9590322580645161</v>
      </c>
      <c r="L46" s="7"/>
      <c r="M46" s="7"/>
      <c r="N46" s="7"/>
      <c r="O46" s="7"/>
    </row>
    <row r="47" spans="1:17" x14ac:dyDescent="0.3">
      <c r="A47" s="14">
        <v>115234</v>
      </c>
      <c r="B47" s="14">
        <v>4</v>
      </c>
      <c r="C47" s="15" t="s">
        <v>21</v>
      </c>
      <c r="D47" s="14">
        <v>5</v>
      </c>
      <c r="E47" s="14">
        <v>255</v>
      </c>
      <c r="F47" s="14">
        <v>326</v>
      </c>
      <c r="G47" s="18">
        <f t="shared" si="12"/>
        <v>2.7580281690140849</v>
      </c>
      <c r="H47" s="14">
        <v>360</v>
      </c>
      <c r="I47" s="7">
        <f t="shared" si="13"/>
        <v>6.4855882352941174</v>
      </c>
      <c r="J47" s="49">
        <v>404</v>
      </c>
      <c r="K47" s="7">
        <f t="shared" si="14"/>
        <v>4.9029545454545449</v>
      </c>
      <c r="L47" s="7"/>
      <c r="M47" s="7"/>
      <c r="N47" s="7"/>
      <c r="O47" s="7"/>
      <c r="Q47">
        <f>416.33+215.73</f>
        <v>632.05999999999995</v>
      </c>
    </row>
    <row r="48" spans="1:17" x14ac:dyDescent="0.3">
      <c r="A48" s="30" t="s">
        <v>40</v>
      </c>
      <c r="B48" s="30"/>
      <c r="C48" s="31"/>
      <c r="D48" s="32"/>
      <c r="E48" s="33">
        <f>AVERAGE(E43:E47)</f>
        <v>257.39999999999998</v>
      </c>
      <c r="F48" s="33">
        <f>AVERAGE(F43:F47)</f>
        <v>319.2</v>
      </c>
      <c r="G48" s="38">
        <f t="shared" si="12"/>
        <v>3.1686084142394821</v>
      </c>
      <c r="H48" s="33">
        <f>AVERAGE(H43:H47)</f>
        <v>350</v>
      </c>
      <c r="I48" s="35">
        <f t="shared" si="13"/>
        <v>7.1594155844155818</v>
      </c>
      <c r="J48" s="51">
        <f>AVERAGE(J43:J47)</f>
        <v>395.6</v>
      </c>
      <c r="K48" s="35">
        <f t="shared" si="14"/>
        <v>4.7309210526315768</v>
      </c>
      <c r="L48" s="35"/>
      <c r="M48" s="35"/>
      <c r="N48" s="35"/>
      <c r="O48" s="35"/>
      <c r="P48" s="35">
        <f>Q47/(J48-E48)</f>
        <v>4.5735166425470313</v>
      </c>
    </row>
    <row r="49" spans="1:17" x14ac:dyDescent="0.3">
      <c r="J49" s="49"/>
    </row>
    <row r="50" spans="1:17" ht="18" x14ac:dyDescent="0.35">
      <c r="A50" s="90" t="s">
        <v>16</v>
      </c>
      <c r="B50" s="91"/>
      <c r="C50" s="91"/>
      <c r="D50" s="91"/>
      <c r="E50" s="91"/>
      <c r="F50" s="91"/>
      <c r="G50" s="91"/>
      <c r="H50" s="91"/>
      <c r="I50" s="91"/>
      <c r="J50" s="28"/>
      <c r="K50" s="28"/>
      <c r="L50" s="69"/>
      <c r="M50" s="69"/>
      <c r="N50" s="69"/>
      <c r="O50" s="69"/>
    </row>
    <row r="51" spans="1:17" x14ac:dyDescent="0.3">
      <c r="A51" s="13" t="s">
        <v>0</v>
      </c>
      <c r="B51" s="13" t="s">
        <v>1</v>
      </c>
      <c r="C51" s="13" t="s">
        <v>2</v>
      </c>
      <c r="D51" s="13" t="s">
        <v>3</v>
      </c>
      <c r="E51" s="13" t="s">
        <v>4</v>
      </c>
      <c r="F51" s="13" t="s">
        <v>5</v>
      </c>
      <c r="G51" s="13" t="s">
        <v>8</v>
      </c>
      <c r="H51" s="13" t="s">
        <v>6</v>
      </c>
      <c r="I51" s="16" t="s">
        <v>8</v>
      </c>
      <c r="J51" s="48" t="s">
        <v>44</v>
      </c>
      <c r="K51" s="50" t="s">
        <v>8</v>
      </c>
      <c r="L51" s="6" t="s">
        <v>52</v>
      </c>
      <c r="M51" s="6" t="s">
        <v>8</v>
      </c>
      <c r="N51" s="6" t="s">
        <v>53</v>
      </c>
      <c r="O51" s="6" t="s">
        <v>8</v>
      </c>
      <c r="P51" s="6" t="s">
        <v>41</v>
      </c>
    </row>
    <row r="52" spans="1:17" x14ac:dyDescent="0.3">
      <c r="A52" s="14">
        <v>76314</v>
      </c>
      <c r="B52" s="14">
        <v>2</v>
      </c>
      <c r="C52" s="15" t="s">
        <v>13</v>
      </c>
      <c r="D52" s="14">
        <v>6</v>
      </c>
      <c r="E52" s="14">
        <v>240</v>
      </c>
      <c r="F52" s="14">
        <v>307</v>
      </c>
      <c r="G52" s="17">
        <f>(174.49+19.24+12.5)/(F52-E52)</f>
        <v>3.0780597014925375</v>
      </c>
      <c r="H52" s="14">
        <v>344</v>
      </c>
      <c r="I52" s="7">
        <f>210.5/(H52-F52)</f>
        <v>5.6891891891891895</v>
      </c>
      <c r="J52" s="49">
        <v>389</v>
      </c>
      <c r="K52" s="7">
        <f>196.96/(J52-H52)</f>
        <v>4.3768888888888888</v>
      </c>
      <c r="L52" s="7"/>
      <c r="M52" s="7"/>
      <c r="N52" s="7"/>
      <c r="O52" s="7"/>
    </row>
    <row r="53" spans="1:17" x14ac:dyDescent="0.3">
      <c r="A53" s="14">
        <v>82279</v>
      </c>
      <c r="B53" s="14">
        <v>2</v>
      </c>
      <c r="C53" s="15" t="s">
        <v>13</v>
      </c>
      <c r="D53" s="14">
        <v>6</v>
      </c>
      <c r="E53" s="14">
        <v>244</v>
      </c>
      <c r="F53" s="14">
        <v>307</v>
      </c>
      <c r="G53" s="17">
        <f t="shared" ref="G53:G58" si="15">(174.49+19.24+12.5)/(F53-E53)</f>
        <v>3.2734920634920637</v>
      </c>
      <c r="H53" s="14">
        <v>328</v>
      </c>
      <c r="I53" s="7">
        <f t="shared" ref="I53:I58" si="16">210.5/(H53-F53)</f>
        <v>10.023809523809524</v>
      </c>
      <c r="J53" s="49">
        <v>360</v>
      </c>
      <c r="K53" s="7">
        <f t="shared" ref="K53:K58" si="17">196.96/(J53-H53)</f>
        <v>6.1550000000000002</v>
      </c>
      <c r="L53" s="7"/>
      <c r="M53" s="7"/>
      <c r="N53" s="7"/>
      <c r="O53" s="7"/>
    </row>
    <row r="54" spans="1:17" x14ac:dyDescent="0.3">
      <c r="A54" s="14">
        <v>84504</v>
      </c>
      <c r="B54" s="14">
        <v>2</v>
      </c>
      <c r="C54" s="15" t="s">
        <v>13</v>
      </c>
      <c r="D54" s="14">
        <v>6</v>
      </c>
      <c r="E54" s="14">
        <v>246</v>
      </c>
      <c r="F54" s="14">
        <v>300</v>
      </c>
      <c r="G54" s="17">
        <f t="shared" si="15"/>
        <v>3.8190740740740745</v>
      </c>
      <c r="H54" s="14">
        <v>345</v>
      </c>
      <c r="I54" s="7">
        <f t="shared" si="16"/>
        <v>4.677777777777778</v>
      </c>
      <c r="J54" s="49">
        <v>378</v>
      </c>
      <c r="K54" s="7">
        <f t="shared" si="17"/>
        <v>5.9684848484848487</v>
      </c>
      <c r="L54" s="7"/>
      <c r="M54" s="7"/>
      <c r="N54" s="7"/>
      <c r="O54" s="7"/>
    </row>
    <row r="55" spans="1:17" x14ac:dyDescent="0.3">
      <c r="A55" s="14">
        <v>111545</v>
      </c>
      <c r="B55" s="14">
        <v>2</v>
      </c>
      <c r="C55" s="15" t="s">
        <v>13</v>
      </c>
      <c r="D55" s="14">
        <v>6</v>
      </c>
      <c r="E55" s="14">
        <v>242</v>
      </c>
      <c r="F55" s="14">
        <v>298</v>
      </c>
      <c r="G55" s="17">
        <f t="shared" si="15"/>
        <v>3.6826785714285717</v>
      </c>
      <c r="H55" s="14">
        <v>315</v>
      </c>
      <c r="I55" s="7">
        <f t="shared" si="16"/>
        <v>12.382352941176471</v>
      </c>
      <c r="J55" s="49">
        <v>355</v>
      </c>
      <c r="K55" s="7">
        <f t="shared" si="17"/>
        <v>4.9240000000000004</v>
      </c>
      <c r="L55" s="7"/>
      <c r="M55" s="7"/>
      <c r="N55" s="7"/>
      <c r="O55" s="7"/>
    </row>
    <row r="56" spans="1:17" x14ac:dyDescent="0.3">
      <c r="A56" s="14">
        <v>111665</v>
      </c>
      <c r="B56" s="14">
        <v>2</v>
      </c>
      <c r="C56" s="15" t="s">
        <v>13</v>
      </c>
      <c r="D56" s="14">
        <v>6</v>
      </c>
      <c r="E56" s="14">
        <v>245</v>
      </c>
      <c r="F56" s="14">
        <v>310</v>
      </c>
      <c r="G56" s="17">
        <f t="shared" si="15"/>
        <v>3.172769230769231</v>
      </c>
      <c r="H56" s="14">
        <v>351</v>
      </c>
      <c r="I56" s="7">
        <f t="shared" si="16"/>
        <v>5.1341463414634143</v>
      </c>
      <c r="J56" s="49">
        <v>387</v>
      </c>
      <c r="K56" s="7">
        <f t="shared" si="17"/>
        <v>5.471111111111111</v>
      </c>
      <c r="L56" s="7"/>
      <c r="M56" s="7"/>
      <c r="N56" s="7"/>
      <c r="O56" s="7"/>
    </row>
    <row r="57" spans="1:17" x14ac:dyDescent="0.3">
      <c r="A57" s="14">
        <v>112094</v>
      </c>
      <c r="B57" s="14">
        <v>2</v>
      </c>
      <c r="C57" s="15" t="s">
        <v>13</v>
      </c>
      <c r="D57" s="14">
        <v>6</v>
      </c>
      <c r="E57" s="14">
        <v>243</v>
      </c>
      <c r="F57" s="14">
        <v>300</v>
      </c>
      <c r="G57" s="17">
        <f t="shared" si="15"/>
        <v>3.6180701754385969</v>
      </c>
      <c r="H57" s="14">
        <v>362</v>
      </c>
      <c r="I57" s="7">
        <f t="shared" si="16"/>
        <v>3.3951612903225805</v>
      </c>
      <c r="J57" s="49">
        <v>412</v>
      </c>
      <c r="K57" s="7">
        <f t="shared" si="17"/>
        <v>3.9392</v>
      </c>
      <c r="L57" s="7"/>
      <c r="M57" s="7"/>
      <c r="N57" s="7"/>
      <c r="O57" s="7"/>
      <c r="Q57">
        <f>416.73+196.96</f>
        <v>613.69000000000005</v>
      </c>
    </row>
    <row r="58" spans="1:17" x14ac:dyDescent="0.3">
      <c r="A58" s="30" t="s">
        <v>40</v>
      </c>
      <c r="B58" s="30"/>
      <c r="C58" s="31"/>
      <c r="D58" s="32"/>
      <c r="E58" s="33">
        <f>AVERAGE(E52:E57)</f>
        <v>243.33333333333334</v>
      </c>
      <c r="F58" s="33">
        <f>AVERAGE(F52:F57)</f>
        <v>303.66666666666669</v>
      </c>
      <c r="G58" s="37">
        <f t="shared" si="15"/>
        <v>3.4181767955801101</v>
      </c>
      <c r="H58" s="33">
        <f>AVERAGE(H52:H57)</f>
        <v>340.83333333333331</v>
      </c>
      <c r="I58" s="35">
        <f t="shared" si="16"/>
        <v>5.6636771300448485</v>
      </c>
      <c r="J58" s="52">
        <f>AVERAGE(J52:J57)</f>
        <v>380.16666666666669</v>
      </c>
      <c r="K58" s="35">
        <f t="shared" si="17"/>
        <v>5.0074576271186393</v>
      </c>
      <c r="L58" s="35"/>
      <c r="M58" s="35"/>
      <c r="N58" s="35"/>
      <c r="O58" s="35"/>
      <c r="P58" s="35">
        <f>Q57/(J58-E58)</f>
        <v>4.4849451887941534</v>
      </c>
    </row>
    <row r="60" spans="1:17" ht="18" x14ac:dyDescent="0.35">
      <c r="A60" s="94" t="s">
        <v>17</v>
      </c>
      <c r="B60" s="95"/>
      <c r="C60" s="95"/>
      <c r="D60" s="95"/>
      <c r="E60" s="95"/>
      <c r="F60" s="95"/>
      <c r="G60" s="95"/>
      <c r="H60" s="95"/>
      <c r="I60" s="95"/>
      <c r="J60" s="27"/>
      <c r="K60" s="27"/>
      <c r="L60" s="68"/>
      <c r="M60" s="68"/>
      <c r="N60" s="68"/>
      <c r="O60" s="68"/>
    </row>
    <row r="61" spans="1:17" x14ac:dyDescent="0.3">
      <c r="A61" s="13" t="s">
        <v>0</v>
      </c>
      <c r="B61" s="13" t="s">
        <v>1</v>
      </c>
      <c r="C61" s="13" t="s">
        <v>2</v>
      </c>
      <c r="D61" s="13" t="s">
        <v>3</v>
      </c>
      <c r="E61" s="13" t="s">
        <v>4</v>
      </c>
      <c r="F61" s="13" t="s">
        <v>5</v>
      </c>
      <c r="G61" s="13" t="s">
        <v>8</v>
      </c>
      <c r="H61" s="13" t="s">
        <v>6</v>
      </c>
      <c r="I61" s="16" t="s">
        <v>8</v>
      </c>
      <c r="J61" s="48" t="s">
        <v>44</v>
      </c>
      <c r="K61" s="50" t="s">
        <v>8</v>
      </c>
      <c r="L61" s="6" t="s">
        <v>52</v>
      </c>
      <c r="M61" s="6" t="s">
        <v>8</v>
      </c>
      <c r="N61" s="6" t="s">
        <v>53</v>
      </c>
      <c r="O61" s="6" t="s">
        <v>8</v>
      </c>
      <c r="P61" s="6" t="s">
        <v>41</v>
      </c>
    </row>
    <row r="62" spans="1:17" x14ac:dyDescent="0.3">
      <c r="A62" s="14">
        <v>81605</v>
      </c>
      <c r="B62" s="14">
        <v>3</v>
      </c>
      <c r="C62" s="15" t="s">
        <v>11</v>
      </c>
      <c r="D62" s="14">
        <v>7</v>
      </c>
      <c r="E62" s="14">
        <v>224</v>
      </c>
      <c r="F62" s="14">
        <v>290</v>
      </c>
      <c r="G62" s="17">
        <f>(167.58+19.24+12.5)/(F62-E62)</f>
        <v>3.0200000000000005</v>
      </c>
      <c r="H62" s="14">
        <v>329</v>
      </c>
      <c r="I62" s="7">
        <f>215.74/(H62-F62)</f>
        <v>5.5317948717948724</v>
      </c>
      <c r="J62" s="49">
        <v>369</v>
      </c>
      <c r="K62" s="7">
        <f>210.97/(J62-H62)</f>
        <v>5.2742500000000003</v>
      </c>
      <c r="L62" s="7"/>
      <c r="M62" s="7"/>
      <c r="N62" s="7"/>
      <c r="O62" s="7"/>
    </row>
    <row r="63" spans="1:17" x14ac:dyDescent="0.3">
      <c r="A63" s="14">
        <v>90414</v>
      </c>
      <c r="B63" s="14">
        <v>3</v>
      </c>
      <c r="C63" s="15" t="s">
        <v>11</v>
      </c>
      <c r="D63" s="14">
        <v>7</v>
      </c>
      <c r="E63" s="14">
        <v>239</v>
      </c>
      <c r="F63" s="14">
        <v>310</v>
      </c>
      <c r="G63" s="17">
        <f t="shared" ref="G63:G68" si="18">(167.58+19.24+12.5)/(F63-E63)</f>
        <v>2.8073239436619724</v>
      </c>
      <c r="H63" s="14">
        <v>343</v>
      </c>
      <c r="I63" s="7">
        <f t="shared" ref="I63:I68" si="19">215.74/(H63-F63)</f>
        <v>6.537575757575758</v>
      </c>
      <c r="J63" s="49">
        <v>381</v>
      </c>
      <c r="K63" s="7">
        <f t="shared" ref="K63:K68" si="20">210.97/(J63-H63)</f>
        <v>5.5518421052631579</v>
      </c>
      <c r="L63" s="7"/>
      <c r="M63" s="7"/>
      <c r="N63" s="7"/>
      <c r="O63" s="7"/>
    </row>
    <row r="64" spans="1:17" x14ac:dyDescent="0.3">
      <c r="A64" s="14">
        <v>91628</v>
      </c>
      <c r="B64" s="14">
        <v>3</v>
      </c>
      <c r="C64" s="15" t="s">
        <v>11</v>
      </c>
      <c r="D64" s="14">
        <v>7</v>
      </c>
      <c r="E64" s="14">
        <v>238</v>
      </c>
      <c r="F64" s="14">
        <v>308</v>
      </c>
      <c r="G64" s="17">
        <f t="shared" si="18"/>
        <v>2.8474285714285719</v>
      </c>
      <c r="H64" s="14">
        <v>347</v>
      </c>
      <c r="I64" s="7">
        <f t="shared" si="19"/>
        <v>5.5317948717948724</v>
      </c>
      <c r="J64" s="49">
        <v>384</v>
      </c>
      <c r="K64" s="7">
        <f t="shared" si="20"/>
        <v>5.7018918918918917</v>
      </c>
      <c r="L64" s="7"/>
      <c r="M64" s="7"/>
      <c r="N64" s="7"/>
      <c r="O64" s="7"/>
    </row>
    <row r="65" spans="1:17" x14ac:dyDescent="0.3">
      <c r="A65" s="14">
        <v>92398</v>
      </c>
      <c r="B65" s="14">
        <v>3</v>
      </c>
      <c r="C65" s="15" t="s">
        <v>11</v>
      </c>
      <c r="D65" s="14">
        <v>7</v>
      </c>
      <c r="E65" s="14">
        <v>230</v>
      </c>
      <c r="F65" s="14">
        <v>301</v>
      </c>
      <c r="G65" s="17">
        <f t="shared" si="18"/>
        <v>2.8073239436619724</v>
      </c>
      <c r="H65" s="14">
        <v>340</v>
      </c>
      <c r="I65" s="7">
        <f t="shared" si="19"/>
        <v>5.5317948717948724</v>
      </c>
      <c r="J65" s="49">
        <v>394</v>
      </c>
      <c r="K65" s="7">
        <f t="shared" si="20"/>
        <v>3.9068518518518518</v>
      </c>
      <c r="L65" s="7"/>
      <c r="M65" s="7"/>
      <c r="N65" s="7"/>
      <c r="O65" s="7"/>
    </row>
    <row r="66" spans="1:17" x14ac:dyDescent="0.3">
      <c r="A66" s="14">
        <v>110464</v>
      </c>
      <c r="B66" s="14">
        <v>3</v>
      </c>
      <c r="C66" s="15" t="s">
        <v>11</v>
      </c>
      <c r="D66" s="14">
        <v>7</v>
      </c>
      <c r="E66" s="14">
        <v>237</v>
      </c>
      <c r="F66" s="14">
        <v>304</v>
      </c>
      <c r="G66" s="17">
        <f t="shared" si="18"/>
        <v>2.9749253731343286</v>
      </c>
      <c r="H66" s="14">
        <v>347</v>
      </c>
      <c r="I66" s="7">
        <f t="shared" si="19"/>
        <v>5.0172093023255817</v>
      </c>
      <c r="J66" s="49">
        <v>385</v>
      </c>
      <c r="K66" s="7">
        <f t="shared" si="20"/>
        <v>5.5518421052631579</v>
      </c>
      <c r="L66" s="7"/>
      <c r="M66" s="7"/>
      <c r="N66" s="7"/>
      <c r="O66" s="7"/>
    </row>
    <row r="67" spans="1:17" x14ac:dyDescent="0.3">
      <c r="A67" s="14">
        <v>111856</v>
      </c>
      <c r="B67" s="14">
        <v>3</v>
      </c>
      <c r="C67" s="15" t="s">
        <v>11</v>
      </c>
      <c r="D67" s="14">
        <v>7</v>
      </c>
      <c r="E67" s="14">
        <v>236</v>
      </c>
      <c r="F67" s="14">
        <v>301</v>
      </c>
      <c r="G67" s="17">
        <f t="shared" si="18"/>
        <v>3.0664615384615388</v>
      </c>
      <c r="H67" s="14">
        <v>305</v>
      </c>
      <c r="I67" s="7">
        <f t="shared" si="19"/>
        <v>53.935000000000002</v>
      </c>
      <c r="J67" s="49">
        <v>344</v>
      </c>
      <c r="K67" s="7">
        <f t="shared" si="20"/>
        <v>5.4094871794871793</v>
      </c>
      <c r="L67" s="7"/>
      <c r="M67" s="7"/>
      <c r="N67" s="7"/>
      <c r="O67" s="7"/>
      <c r="Q67">
        <f>417.06+210.97</f>
        <v>628.03</v>
      </c>
    </row>
    <row r="68" spans="1:17" x14ac:dyDescent="0.3">
      <c r="A68" s="30" t="s">
        <v>40</v>
      </c>
      <c r="B68" s="30"/>
      <c r="C68" s="31"/>
      <c r="D68" s="32"/>
      <c r="E68" s="33">
        <f>AVERAGE(E62:E67)</f>
        <v>234</v>
      </c>
      <c r="F68" s="33">
        <f>AVERAGE(F62:F67)</f>
        <v>302.33333333333331</v>
      </c>
      <c r="G68" s="37">
        <f t="shared" si="18"/>
        <v>2.9168780487804891</v>
      </c>
      <c r="H68" s="33">
        <f>AVERAGE(H62:H67)</f>
        <v>335.16666666666669</v>
      </c>
      <c r="I68" s="35">
        <f t="shared" si="19"/>
        <v>6.5707614213197898</v>
      </c>
      <c r="J68" s="52">
        <f>AVERAGE(J62:J67)</f>
        <v>376.16666666666669</v>
      </c>
      <c r="K68" s="35">
        <f t="shared" si="20"/>
        <v>5.1456097560975609</v>
      </c>
      <c r="L68" s="35"/>
      <c r="M68" s="35"/>
      <c r="N68" s="35"/>
      <c r="O68" s="35"/>
      <c r="P68" s="35">
        <f>Q67/(J68-E68)</f>
        <v>4.4175615474794832</v>
      </c>
    </row>
    <row r="70" spans="1:17" ht="18" x14ac:dyDescent="0.35">
      <c r="A70" s="88" t="s">
        <v>18</v>
      </c>
      <c r="B70" s="89"/>
      <c r="C70" s="89"/>
      <c r="D70" s="89"/>
      <c r="E70" s="89"/>
      <c r="F70" s="89"/>
      <c r="G70" s="89"/>
      <c r="H70" s="89"/>
      <c r="I70" s="89"/>
      <c r="J70" s="26"/>
      <c r="K70" s="26"/>
      <c r="L70" s="67"/>
      <c r="M70" s="67"/>
      <c r="N70" s="67"/>
      <c r="O70" s="67"/>
    </row>
    <row r="71" spans="1:17" x14ac:dyDescent="0.3">
      <c r="A71" s="13" t="s">
        <v>0</v>
      </c>
      <c r="B71" s="13" t="s">
        <v>1</v>
      </c>
      <c r="C71" s="13" t="s">
        <v>2</v>
      </c>
      <c r="D71" s="13" t="s">
        <v>3</v>
      </c>
      <c r="E71" s="13" t="s">
        <v>4</v>
      </c>
      <c r="F71" s="13" t="s">
        <v>5</v>
      </c>
      <c r="G71" s="13" t="s">
        <v>8</v>
      </c>
      <c r="H71" s="13" t="s">
        <v>6</v>
      </c>
      <c r="I71" s="16" t="s">
        <v>8</v>
      </c>
      <c r="J71" s="48" t="s">
        <v>44</v>
      </c>
      <c r="K71" s="50" t="s">
        <v>8</v>
      </c>
      <c r="L71" s="6" t="s">
        <v>52</v>
      </c>
      <c r="M71" s="6" t="s">
        <v>8</v>
      </c>
      <c r="N71" s="6" t="s">
        <v>53</v>
      </c>
      <c r="O71" s="6" t="s">
        <v>8</v>
      </c>
      <c r="P71" s="6" t="s">
        <v>41</v>
      </c>
    </row>
    <row r="72" spans="1:17" x14ac:dyDescent="0.3">
      <c r="A72" s="14">
        <v>49260</v>
      </c>
      <c r="B72" s="14">
        <v>1</v>
      </c>
      <c r="C72" s="15" t="s">
        <v>7</v>
      </c>
      <c r="D72" s="14">
        <v>8</v>
      </c>
      <c r="E72" s="14">
        <v>251</v>
      </c>
      <c r="F72" s="14">
        <v>302</v>
      </c>
      <c r="G72" s="17">
        <f>(176.81+19.24+12.5)/(F72-E72)</f>
        <v>4.0892156862745104</v>
      </c>
      <c r="H72" s="14">
        <v>341</v>
      </c>
      <c r="I72" s="7">
        <f>215.29/(H72-F72)</f>
        <v>5.52025641025641</v>
      </c>
      <c r="J72" s="49">
        <v>369</v>
      </c>
      <c r="K72" s="7">
        <f>205.97/(J72-H72)</f>
        <v>7.3560714285714282</v>
      </c>
      <c r="L72" s="7"/>
      <c r="M72" s="7"/>
      <c r="N72" s="7"/>
      <c r="O72" s="7"/>
    </row>
    <row r="73" spans="1:17" x14ac:dyDescent="0.3">
      <c r="A73" s="14">
        <v>73218</v>
      </c>
      <c r="B73" s="14">
        <v>1</v>
      </c>
      <c r="C73" s="15" t="s">
        <v>7</v>
      </c>
      <c r="D73" s="14">
        <v>8</v>
      </c>
      <c r="E73" s="14">
        <v>249</v>
      </c>
      <c r="F73" s="14">
        <v>312</v>
      </c>
      <c r="G73" s="17">
        <f t="shared" ref="G73:G78" si="21">(176.81+19.24+12.5)/(F73-E73)</f>
        <v>3.3103174603174605</v>
      </c>
      <c r="H73" s="14">
        <v>353</v>
      </c>
      <c r="I73" s="7">
        <f t="shared" ref="I73:I78" si="22">215.29/(H73-F73)</f>
        <v>5.2509756097560976</v>
      </c>
      <c r="J73" s="49">
        <v>387</v>
      </c>
      <c r="K73" s="7">
        <f t="shared" ref="K73:K78" si="23">205.97/(J73-H73)</f>
        <v>6.0579411764705879</v>
      </c>
      <c r="L73" s="7"/>
      <c r="M73" s="7"/>
      <c r="N73" s="7"/>
      <c r="O73" s="7"/>
    </row>
    <row r="74" spans="1:17" x14ac:dyDescent="0.3">
      <c r="A74" s="14">
        <v>82959</v>
      </c>
      <c r="B74" s="14">
        <v>1</v>
      </c>
      <c r="C74" s="15" t="s">
        <v>7</v>
      </c>
      <c r="D74" s="14">
        <v>8</v>
      </c>
      <c r="E74" s="14">
        <v>249</v>
      </c>
      <c r="F74" s="14">
        <v>292</v>
      </c>
      <c r="G74" s="17">
        <f t="shared" si="21"/>
        <v>4.8500000000000005</v>
      </c>
      <c r="H74" s="14">
        <v>325</v>
      </c>
      <c r="I74" s="7">
        <f t="shared" si="22"/>
        <v>6.5239393939393935</v>
      </c>
      <c r="J74" s="49">
        <v>361</v>
      </c>
      <c r="K74" s="7">
        <f t="shared" si="23"/>
        <v>5.7213888888888889</v>
      </c>
      <c r="L74" s="7"/>
      <c r="M74" s="7"/>
      <c r="N74" s="7"/>
      <c r="O74" s="7"/>
    </row>
    <row r="75" spans="1:17" x14ac:dyDescent="0.3">
      <c r="A75" s="14">
        <v>85086</v>
      </c>
      <c r="B75" s="14">
        <v>1</v>
      </c>
      <c r="C75" s="15" t="s">
        <v>7</v>
      </c>
      <c r="D75" s="14">
        <v>8</v>
      </c>
      <c r="E75" s="14">
        <v>250</v>
      </c>
      <c r="F75" s="14">
        <v>309</v>
      </c>
      <c r="G75" s="17">
        <f t="shared" si="21"/>
        <v>3.5347457627118648</v>
      </c>
      <c r="H75" s="14">
        <v>352</v>
      </c>
      <c r="I75" s="7">
        <f t="shared" si="22"/>
        <v>5.0067441860465118</v>
      </c>
      <c r="J75" s="49">
        <v>403</v>
      </c>
      <c r="K75" s="7">
        <f t="shared" si="23"/>
        <v>4.0386274509803926</v>
      </c>
      <c r="L75" s="7"/>
      <c r="M75" s="7"/>
      <c r="N75" s="7"/>
      <c r="O75" s="7"/>
    </row>
    <row r="76" spans="1:17" x14ac:dyDescent="0.3">
      <c r="A76" s="14">
        <v>88386</v>
      </c>
      <c r="B76" s="14">
        <v>1</v>
      </c>
      <c r="C76" s="15" t="s">
        <v>7</v>
      </c>
      <c r="D76" s="14">
        <v>8</v>
      </c>
      <c r="E76" s="14">
        <v>251</v>
      </c>
      <c r="F76" s="14">
        <v>308</v>
      </c>
      <c r="G76" s="17">
        <f t="shared" si="21"/>
        <v>3.6587719298245616</v>
      </c>
      <c r="H76" s="14">
        <v>345</v>
      </c>
      <c r="I76" s="7">
        <f t="shared" si="22"/>
        <v>5.8186486486486482</v>
      </c>
      <c r="J76" s="49">
        <v>379</v>
      </c>
      <c r="K76" s="7">
        <f t="shared" si="23"/>
        <v>6.0579411764705879</v>
      </c>
      <c r="L76" s="7"/>
      <c r="M76" s="7"/>
      <c r="N76" s="7"/>
      <c r="O76" s="7"/>
    </row>
    <row r="77" spans="1:17" x14ac:dyDescent="0.3">
      <c r="A77" s="14">
        <v>98554</v>
      </c>
      <c r="B77" s="14">
        <v>1</v>
      </c>
      <c r="C77" s="15" t="s">
        <v>7</v>
      </c>
      <c r="D77" s="14">
        <v>8</v>
      </c>
      <c r="E77" s="14">
        <v>254</v>
      </c>
      <c r="F77" s="14">
        <v>340</v>
      </c>
      <c r="G77" s="17">
        <f t="shared" si="21"/>
        <v>2.4250000000000003</v>
      </c>
      <c r="H77" s="14">
        <v>382</v>
      </c>
      <c r="I77" s="7">
        <f t="shared" si="22"/>
        <v>5.1259523809523806</v>
      </c>
      <c r="J77" s="49">
        <v>433</v>
      </c>
      <c r="K77" s="7">
        <f t="shared" si="23"/>
        <v>4.0386274509803926</v>
      </c>
      <c r="L77" s="7"/>
      <c r="M77" s="7"/>
      <c r="N77" s="7"/>
      <c r="O77" s="7"/>
      <c r="Q77">
        <f>423.84+205.97</f>
        <v>629.80999999999995</v>
      </c>
    </row>
    <row r="78" spans="1:17" x14ac:dyDescent="0.3">
      <c r="A78" s="30" t="s">
        <v>40</v>
      </c>
      <c r="B78" s="30"/>
      <c r="C78" s="31"/>
      <c r="D78" s="32"/>
      <c r="E78" s="33">
        <f>AVERAGE(E72:E77)</f>
        <v>250.66666666666666</v>
      </c>
      <c r="F78" s="33">
        <f>AVERAGE(F72:F77)</f>
        <v>310.5</v>
      </c>
      <c r="G78" s="37">
        <f t="shared" si="21"/>
        <v>3.4855153203342613</v>
      </c>
      <c r="H78" s="33">
        <f>AVERAGE(H72:H77)</f>
        <v>349.66666666666669</v>
      </c>
      <c r="I78" s="35">
        <f t="shared" si="22"/>
        <v>5.4967659574468053</v>
      </c>
      <c r="J78" s="52">
        <f>AVERAGE(J72:J77)</f>
        <v>388.66666666666669</v>
      </c>
      <c r="K78" s="35">
        <f t="shared" si="23"/>
        <v>5.2812820512820515</v>
      </c>
      <c r="L78" s="35"/>
      <c r="M78" s="35"/>
      <c r="N78" s="35"/>
      <c r="O78" s="35"/>
      <c r="P78" s="35">
        <f>Q77/(J78-E78)</f>
        <v>4.5638405797101438</v>
      </c>
    </row>
    <row r="80" spans="1:17" ht="18" x14ac:dyDescent="0.35">
      <c r="A80" s="88" t="s">
        <v>19</v>
      </c>
      <c r="B80" s="89"/>
      <c r="C80" s="89"/>
      <c r="D80" s="89"/>
      <c r="E80" s="89"/>
      <c r="F80" s="89"/>
      <c r="G80" s="89"/>
      <c r="H80" s="89"/>
      <c r="I80" s="89"/>
      <c r="J80" s="26"/>
      <c r="K80" s="26"/>
      <c r="L80" s="67"/>
      <c r="M80" s="67"/>
      <c r="N80" s="67"/>
      <c r="O80" s="67"/>
    </row>
    <row r="81" spans="1:17" x14ac:dyDescent="0.3">
      <c r="A81" s="13" t="s">
        <v>0</v>
      </c>
      <c r="B81" s="13" t="s">
        <v>1</v>
      </c>
      <c r="C81" s="13" t="s">
        <v>2</v>
      </c>
      <c r="D81" s="13" t="s">
        <v>3</v>
      </c>
      <c r="E81" s="13" t="s">
        <v>4</v>
      </c>
      <c r="F81" s="13" t="s">
        <v>5</v>
      </c>
      <c r="G81" s="13" t="s">
        <v>8</v>
      </c>
      <c r="H81" s="13" t="s">
        <v>6</v>
      </c>
      <c r="I81" s="16" t="s">
        <v>8</v>
      </c>
      <c r="J81" s="48" t="s">
        <v>44</v>
      </c>
      <c r="K81" s="50" t="s">
        <v>8</v>
      </c>
      <c r="L81" s="6" t="s">
        <v>52</v>
      </c>
      <c r="M81" s="6" t="s">
        <v>8</v>
      </c>
      <c r="N81" s="6" t="s">
        <v>53</v>
      </c>
      <c r="O81" s="6" t="s">
        <v>8</v>
      </c>
      <c r="P81" s="6" t="s">
        <v>41</v>
      </c>
    </row>
    <row r="82" spans="1:17" x14ac:dyDescent="0.3">
      <c r="A82" s="14">
        <v>76459</v>
      </c>
      <c r="B82" s="14">
        <v>1</v>
      </c>
      <c r="C82" s="15" t="s">
        <v>7</v>
      </c>
      <c r="D82" s="14">
        <v>9</v>
      </c>
      <c r="E82" s="14">
        <v>263</v>
      </c>
      <c r="F82" s="14">
        <v>329</v>
      </c>
      <c r="G82" s="17">
        <f>(198.5+19.24+0.799+12.5)/(F82-E82)</f>
        <v>3.5005909090909095</v>
      </c>
      <c r="H82" s="14">
        <v>365</v>
      </c>
      <c r="I82" s="7">
        <f>247.97/(H82-F82)</f>
        <v>6.8880555555555558</v>
      </c>
      <c r="J82" s="49">
        <v>384</v>
      </c>
      <c r="K82" s="7">
        <f>234.27/(J82-H82)</f>
        <v>12.33</v>
      </c>
      <c r="L82" s="7"/>
      <c r="M82" s="7"/>
      <c r="N82" s="7"/>
      <c r="O82" s="7"/>
    </row>
    <row r="83" spans="1:17" x14ac:dyDescent="0.3">
      <c r="A83" s="14">
        <v>86327</v>
      </c>
      <c r="B83" s="14">
        <v>1</v>
      </c>
      <c r="C83" s="15" t="s">
        <v>7</v>
      </c>
      <c r="D83" s="14">
        <v>9</v>
      </c>
      <c r="E83" s="14">
        <v>270</v>
      </c>
      <c r="F83" s="14">
        <v>339</v>
      </c>
      <c r="G83" s="17">
        <f t="shared" ref="G83:G88" si="24">(198.5+19.24+0.799+12.5)/(F83-E83)</f>
        <v>3.3483913043478264</v>
      </c>
      <c r="H83" s="14">
        <v>390</v>
      </c>
      <c r="I83" s="7">
        <f t="shared" ref="I83:I88" si="25">247.97/(H83-F83)</f>
        <v>4.8621568627450982</v>
      </c>
      <c r="J83" s="49">
        <v>427</v>
      </c>
      <c r="K83" s="7">
        <f t="shared" ref="K83:K88" si="26">234.27/(J83-H83)</f>
        <v>6.3316216216216219</v>
      </c>
      <c r="L83" s="7"/>
      <c r="M83" s="7"/>
      <c r="N83" s="7"/>
      <c r="O83" s="7"/>
    </row>
    <row r="84" spans="1:17" x14ac:dyDescent="0.3">
      <c r="A84" s="14">
        <v>103635</v>
      </c>
      <c r="B84" s="14">
        <v>1</v>
      </c>
      <c r="C84" s="15" t="s">
        <v>7</v>
      </c>
      <c r="D84" s="14">
        <v>9</v>
      </c>
      <c r="E84" s="14">
        <v>267</v>
      </c>
      <c r="F84" s="14">
        <v>336</v>
      </c>
      <c r="G84" s="17">
        <f t="shared" si="24"/>
        <v>3.3483913043478264</v>
      </c>
      <c r="H84" s="14">
        <v>374</v>
      </c>
      <c r="I84" s="7">
        <f t="shared" si="25"/>
        <v>6.5255263157894738</v>
      </c>
      <c r="J84" s="49">
        <v>419</v>
      </c>
      <c r="K84" s="7">
        <f t="shared" si="26"/>
        <v>5.2060000000000004</v>
      </c>
      <c r="L84" s="7"/>
      <c r="M84" s="7"/>
      <c r="N84" s="7"/>
      <c r="O84" s="7"/>
    </row>
    <row r="85" spans="1:17" x14ac:dyDescent="0.3">
      <c r="A85" s="14">
        <v>107288</v>
      </c>
      <c r="B85" s="14">
        <v>1</v>
      </c>
      <c r="C85" s="15" t="s">
        <v>7</v>
      </c>
      <c r="D85" s="14">
        <v>9</v>
      </c>
      <c r="E85" s="14">
        <v>282</v>
      </c>
      <c r="F85" s="14">
        <v>350</v>
      </c>
      <c r="G85" s="17">
        <f t="shared" si="24"/>
        <v>3.3976323529411765</v>
      </c>
      <c r="H85" s="14">
        <v>388</v>
      </c>
      <c r="I85" s="7">
        <f t="shared" si="25"/>
        <v>6.5255263157894738</v>
      </c>
      <c r="J85" s="49">
        <v>418</v>
      </c>
      <c r="K85" s="7">
        <f t="shared" si="26"/>
        <v>7.8090000000000002</v>
      </c>
      <c r="L85" s="7"/>
      <c r="M85" s="7"/>
      <c r="N85" s="7"/>
      <c r="O85" s="7"/>
    </row>
    <row r="86" spans="1:17" x14ac:dyDescent="0.3">
      <c r="A86" s="14">
        <v>111245</v>
      </c>
      <c r="B86" s="14">
        <v>1</v>
      </c>
      <c r="C86" s="15" t="s">
        <v>7</v>
      </c>
      <c r="D86" s="14">
        <v>9</v>
      </c>
      <c r="E86" s="14">
        <v>270</v>
      </c>
      <c r="F86" s="14">
        <v>354</v>
      </c>
      <c r="G86" s="17">
        <f t="shared" si="24"/>
        <v>2.750464285714286</v>
      </c>
      <c r="H86" s="14">
        <v>394</v>
      </c>
      <c r="I86" s="7">
        <f t="shared" si="25"/>
        <v>6.1992500000000001</v>
      </c>
      <c r="J86" s="49">
        <v>440</v>
      </c>
      <c r="K86" s="7">
        <f t="shared" si="26"/>
        <v>5.0928260869565216</v>
      </c>
      <c r="L86" s="7"/>
      <c r="M86" s="7"/>
      <c r="N86" s="7"/>
      <c r="O86" s="7"/>
    </row>
    <row r="87" spans="1:17" x14ac:dyDescent="0.3">
      <c r="A87" s="14">
        <v>115119</v>
      </c>
      <c r="B87" s="14">
        <v>1</v>
      </c>
      <c r="C87" s="15" t="s">
        <v>7</v>
      </c>
      <c r="D87" s="14">
        <v>9</v>
      </c>
      <c r="E87" s="14">
        <v>265</v>
      </c>
      <c r="F87" s="14">
        <v>314</v>
      </c>
      <c r="G87" s="17">
        <f t="shared" si="24"/>
        <v>4.7150816326530611</v>
      </c>
      <c r="H87" s="14">
        <v>360</v>
      </c>
      <c r="I87" s="7">
        <f t="shared" si="25"/>
        <v>5.3906521739130433</v>
      </c>
      <c r="J87" s="49">
        <v>390</v>
      </c>
      <c r="K87" s="7">
        <f t="shared" si="26"/>
        <v>7.8090000000000002</v>
      </c>
      <c r="L87" s="7"/>
      <c r="M87" s="7"/>
      <c r="N87" s="7"/>
      <c r="O87" s="7"/>
      <c r="Q87">
        <f>479.009+234.27</f>
        <v>713.279</v>
      </c>
    </row>
    <row r="88" spans="1:17" x14ac:dyDescent="0.3">
      <c r="A88" s="30" t="s">
        <v>40</v>
      </c>
      <c r="B88" s="30"/>
      <c r="C88" s="31"/>
      <c r="D88" s="32"/>
      <c r="E88" s="33">
        <f>AVERAGE(E82:E87)</f>
        <v>269.5</v>
      </c>
      <c r="F88" s="33">
        <f>AVERAGE(F82:F87)</f>
        <v>337</v>
      </c>
      <c r="G88" s="37">
        <f t="shared" si="24"/>
        <v>3.4228000000000001</v>
      </c>
      <c r="H88" s="33">
        <f>AVERAGE(H82:H87)</f>
        <v>378.5</v>
      </c>
      <c r="I88" s="35">
        <f t="shared" si="25"/>
        <v>5.9751807228915661</v>
      </c>
      <c r="J88" s="54">
        <f>AVERAGE(J82:J87)</f>
        <v>413</v>
      </c>
      <c r="K88" s="35">
        <f t="shared" si="26"/>
        <v>6.7904347826086964</v>
      </c>
      <c r="L88" s="35"/>
      <c r="M88" s="35"/>
      <c r="N88" s="35"/>
      <c r="O88" s="35"/>
      <c r="P88" s="35">
        <f>Q87/(J88-E88)</f>
        <v>4.9705853658536583</v>
      </c>
    </row>
    <row r="90" spans="1:17" ht="18" x14ac:dyDescent="0.35">
      <c r="A90" s="92" t="s">
        <v>20</v>
      </c>
      <c r="B90" s="93"/>
      <c r="C90" s="93"/>
      <c r="D90" s="93"/>
      <c r="E90" s="93"/>
      <c r="F90" s="93"/>
      <c r="G90" s="93"/>
      <c r="H90" s="93"/>
      <c r="I90" s="93"/>
      <c r="J90" s="29"/>
      <c r="K90" s="29"/>
      <c r="L90" s="70"/>
      <c r="M90" s="70"/>
      <c r="N90" s="70"/>
      <c r="O90" s="70"/>
    </row>
    <row r="91" spans="1:17" x14ac:dyDescent="0.3">
      <c r="A91" s="13" t="s">
        <v>0</v>
      </c>
      <c r="B91" s="13" t="s">
        <v>1</v>
      </c>
      <c r="C91" s="13" t="s">
        <v>2</v>
      </c>
      <c r="D91" s="13" t="s">
        <v>3</v>
      </c>
      <c r="E91" s="13" t="s">
        <v>4</v>
      </c>
      <c r="F91" s="13" t="s">
        <v>5</v>
      </c>
      <c r="G91" s="13" t="s">
        <v>8</v>
      </c>
      <c r="H91" s="13" t="s">
        <v>6</v>
      </c>
      <c r="I91" s="16" t="s">
        <v>8</v>
      </c>
      <c r="J91" s="48" t="s">
        <v>44</v>
      </c>
      <c r="K91" s="50" t="s">
        <v>8</v>
      </c>
      <c r="L91" s="6" t="s">
        <v>52</v>
      </c>
      <c r="M91" s="6" t="s">
        <v>8</v>
      </c>
      <c r="N91" s="6" t="s">
        <v>53</v>
      </c>
      <c r="O91" s="6" t="s">
        <v>8</v>
      </c>
      <c r="P91" s="6" t="s">
        <v>41</v>
      </c>
    </row>
    <row r="92" spans="1:17" x14ac:dyDescent="0.3">
      <c r="A92" s="14">
        <v>69098</v>
      </c>
      <c r="B92" s="14">
        <v>4</v>
      </c>
      <c r="C92" s="15" t="s">
        <v>21</v>
      </c>
      <c r="D92" s="14">
        <v>10</v>
      </c>
      <c r="E92" s="14">
        <v>224</v>
      </c>
      <c r="F92" s="14">
        <v>278</v>
      </c>
      <c r="G92" s="17">
        <f>(169.95+19.24+12.5)/(F92-E92)</f>
        <v>3.7349999999999999</v>
      </c>
      <c r="H92" s="14">
        <v>320</v>
      </c>
      <c r="I92" s="7">
        <f>215.2/(H92-F92)</f>
        <v>5.1238095238095234</v>
      </c>
      <c r="J92" s="49">
        <v>350</v>
      </c>
      <c r="K92" s="7">
        <f>209.16/(J92-H92)</f>
        <v>6.9719999999999995</v>
      </c>
      <c r="L92" s="7"/>
      <c r="M92" s="7"/>
      <c r="N92" s="7"/>
      <c r="O92" s="7"/>
    </row>
    <row r="93" spans="1:17" x14ac:dyDescent="0.3">
      <c r="A93" s="14">
        <v>85098</v>
      </c>
      <c r="B93" s="14">
        <v>4</v>
      </c>
      <c r="C93" s="15" t="s">
        <v>21</v>
      </c>
      <c r="D93" s="14">
        <v>10</v>
      </c>
      <c r="E93" s="14">
        <v>235</v>
      </c>
      <c r="F93" s="14">
        <v>292</v>
      </c>
      <c r="G93" s="17">
        <f t="shared" ref="G93:G98" si="27">(169.95+19.24+12.5)/(F93-E93)</f>
        <v>3.5384210526315787</v>
      </c>
      <c r="H93" s="14">
        <v>341</v>
      </c>
      <c r="I93" s="7">
        <f t="shared" ref="I93:I98" si="28">215.2/(H93-F93)</f>
        <v>4.3918367346938769</v>
      </c>
      <c r="J93" s="49">
        <v>366</v>
      </c>
      <c r="K93" s="7">
        <f t="shared" ref="K93:K98" si="29">209.16/(J93-H93)</f>
        <v>8.3664000000000005</v>
      </c>
      <c r="L93" s="7"/>
      <c r="M93" s="7"/>
      <c r="N93" s="7"/>
      <c r="O93" s="7"/>
    </row>
    <row r="94" spans="1:17" x14ac:dyDescent="0.3">
      <c r="A94" s="14">
        <v>86854</v>
      </c>
      <c r="B94" s="14">
        <v>4</v>
      </c>
      <c r="C94" s="15" t="s">
        <v>21</v>
      </c>
      <c r="D94" s="14">
        <v>10</v>
      </c>
      <c r="E94" s="14">
        <v>238</v>
      </c>
      <c r="F94" s="14">
        <v>306</v>
      </c>
      <c r="G94" s="17">
        <f t="shared" si="27"/>
        <v>2.9660294117647057</v>
      </c>
      <c r="H94" s="14">
        <v>352</v>
      </c>
      <c r="I94" s="7">
        <f t="shared" si="28"/>
        <v>4.678260869565217</v>
      </c>
      <c r="J94" s="49">
        <v>391</v>
      </c>
      <c r="K94" s="7">
        <f t="shared" si="29"/>
        <v>5.3630769230769229</v>
      </c>
      <c r="L94" s="7"/>
      <c r="M94" s="7"/>
      <c r="N94" s="7"/>
      <c r="O94" s="7"/>
    </row>
    <row r="95" spans="1:17" x14ac:dyDescent="0.3">
      <c r="A95" s="14">
        <v>102017</v>
      </c>
      <c r="B95" s="14">
        <v>4</v>
      </c>
      <c r="C95" s="15" t="s">
        <v>21</v>
      </c>
      <c r="D95" s="14">
        <v>10</v>
      </c>
      <c r="E95" s="14">
        <v>237</v>
      </c>
      <c r="F95" s="14">
        <v>307</v>
      </c>
      <c r="G95" s="17">
        <f t="shared" si="27"/>
        <v>2.8812857142857142</v>
      </c>
      <c r="H95" s="14">
        <v>357</v>
      </c>
      <c r="I95" s="7">
        <f t="shared" si="28"/>
        <v>4.3039999999999994</v>
      </c>
      <c r="J95" s="49">
        <v>397</v>
      </c>
      <c r="K95" s="7">
        <f t="shared" si="29"/>
        <v>5.2290000000000001</v>
      </c>
      <c r="L95" s="7"/>
      <c r="M95" s="7"/>
      <c r="N95" s="7"/>
      <c r="O95" s="7"/>
    </row>
    <row r="96" spans="1:17" x14ac:dyDescent="0.3">
      <c r="A96" s="14">
        <v>111446</v>
      </c>
      <c r="B96" s="14">
        <v>4</v>
      </c>
      <c r="C96" s="15" t="s">
        <v>21</v>
      </c>
      <c r="D96" s="14">
        <v>10</v>
      </c>
      <c r="E96" s="14">
        <v>239</v>
      </c>
      <c r="F96" s="14">
        <v>294</v>
      </c>
      <c r="G96" s="17">
        <f t="shared" si="27"/>
        <v>3.6670909090909092</v>
      </c>
      <c r="H96" s="14">
        <v>354</v>
      </c>
      <c r="I96" s="7">
        <f t="shared" si="28"/>
        <v>3.5866666666666664</v>
      </c>
      <c r="J96" s="49">
        <v>394</v>
      </c>
      <c r="K96" s="7">
        <f t="shared" si="29"/>
        <v>5.2290000000000001</v>
      </c>
      <c r="L96" s="7"/>
      <c r="M96" s="7"/>
      <c r="N96" s="7"/>
      <c r="O96" s="7"/>
    </row>
    <row r="97" spans="1:17" x14ac:dyDescent="0.3">
      <c r="A97" s="14">
        <v>114952</v>
      </c>
      <c r="B97" s="14">
        <v>4</v>
      </c>
      <c r="C97" s="15" t="s">
        <v>21</v>
      </c>
      <c r="D97" s="14">
        <v>10</v>
      </c>
      <c r="E97" s="14">
        <v>228</v>
      </c>
      <c r="F97" s="14">
        <v>285</v>
      </c>
      <c r="G97" s="17">
        <f t="shared" si="27"/>
        <v>3.5384210526315787</v>
      </c>
      <c r="H97" s="14">
        <v>305</v>
      </c>
      <c r="I97" s="7">
        <f t="shared" si="28"/>
        <v>10.76</v>
      </c>
      <c r="J97" s="49">
        <v>333</v>
      </c>
      <c r="K97" s="7">
        <f t="shared" si="29"/>
        <v>7.47</v>
      </c>
      <c r="L97" s="7"/>
      <c r="M97" s="7"/>
      <c r="N97" s="7"/>
      <c r="O97" s="7"/>
      <c r="Q97">
        <f>416.89+209.16</f>
        <v>626.04999999999995</v>
      </c>
    </row>
    <row r="98" spans="1:17" x14ac:dyDescent="0.3">
      <c r="A98" s="30" t="s">
        <v>40</v>
      </c>
      <c r="B98" s="30"/>
      <c r="C98" s="31"/>
      <c r="D98" s="32"/>
      <c r="E98" s="33">
        <f>AVERAGE(E92:E97)</f>
        <v>233.5</v>
      </c>
      <c r="F98" s="33">
        <f>AVERAGE(F92:F97)</f>
        <v>293.66666666666669</v>
      </c>
      <c r="G98" s="37">
        <f t="shared" si="27"/>
        <v>3.3521883656509686</v>
      </c>
      <c r="H98" s="33">
        <f>AVERAGE(H92:H97)</f>
        <v>338.16666666666669</v>
      </c>
      <c r="I98" s="35">
        <f t="shared" si="28"/>
        <v>4.8359550561797748</v>
      </c>
      <c r="J98" s="52">
        <f>AVERAGE(J92:J97)</f>
        <v>371.83333333333331</v>
      </c>
      <c r="K98" s="35">
        <f t="shared" si="29"/>
        <v>6.21267326732674</v>
      </c>
      <c r="L98" s="35"/>
      <c r="M98" s="35"/>
      <c r="N98" s="35"/>
      <c r="O98" s="35"/>
      <c r="P98" s="35">
        <f>Q97/(J98-E98)</f>
        <v>4.5256626506024098</v>
      </c>
    </row>
    <row r="100" spans="1:17" ht="18" x14ac:dyDescent="0.35">
      <c r="A100" s="90" t="s">
        <v>22</v>
      </c>
      <c r="B100" s="91"/>
      <c r="C100" s="91"/>
      <c r="D100" s="91"/>
      <c r="E100" s="91"/>
      <c r="F100" s="91"/>
      <c r="G100" s="91"/>
      <c r="H100" s="91"/>
      <c r="I100" s="91"/>
      <c r="J100" s="28"/>
      <c r="K100" s="28"/>
      <c r="L100" s="69"/>
      <c r="M100" s="69"/>
      <c r="N100" s="69"/>
      <c r="O100" s="69"/>
    </row>
    <row r="101" spans="1:17" x14ac:dyDescent="0.3">
      <c r="A101" s="13" t="s">
        <v>0</v>
      </c>
      <c r="B101" s="13" t="s">
        <v>1</v>
      </c>
      <c r="C101" s="13" t="s">
        <v>2</v>
      </c>
      <c r="D101" s="13" t="s">
        <v>3</v>
      </c>
      <c r="E101" s="13" t="s">
        <v>4</v>
      </c>
      <c r="F101" s="13" t="s">
        <v>5</v>
      </c>
      <c r="G101" s="13" t="s">
        <v>8</v>
      </c>
      <c r="H101" s="13" t="s">
        <v>6</v>
      </c>
      <c r="I101" s="16" t="s">
        <v>8</v>
      </c>
      <c r="J101" s="61" t="s">
        <v>44</v>
      </c>
      <c r="K101" s="50" t="s">
        <v>8</v>
      </c>
      <c r="L101" s="6" t="s">
        <v>52</v>
      </c>
      <c r="M101" s="6" t="s">
        <v>8</v>
      </c>
      <c r="N101" s="6" t="s">
        <v>53</v>
      </c>
      <c r="O101" s="6" t="s">
        <v>8</v>
      </c>
      <c r="P101" s="6" t="s">
        <v>41</v>
      </c>
    </row>
    <row r="102" spans="1:17" x14ac:dyDescent="0.3">
      <c r="A102" s="14">
        <v>66755</v>
      </c>
      <c r="B102" s="14">
        <v>2</v>
      </c>
      <c r="C102" s="15" t="s">
        <v>13</v>
      </c>
      <c r="D102" s="14">
        <v>12</v>
      </c>
      <c r="E102" s="14">
        <v>265</v>
      </c>
      <c r="F102" s="14">
        <v>330</v>
      </c>
      <c r="G102" s="17">
        <f>(188.36+19.24+0.799+12.5)/(F102-E102)</f>
        <v>3.3984461538461543</v>
      </c>
      <c r="H102" s="14">
        <v>359</v>
      </c>
      <c r="I102" s="7">
        <f>197.92/(H102-F102)</f>
        <v>6.8248275862068963</v>
      </c>
      <c r="J102" s="62">
        <v>386</v>
      </c>
      <c r="K102" s="7">
        <f>SUM('[1]12'!$K$92:$K$130)/(J102-H102)</f>
        <v>6.6407851851851847</v>
      </c>
      <c r="L102" s="7"/>
      <c r="M102" s="7"/>
      <c r="N102" s="7"/>
      <c r="O102" s="7"/>
    </row>
    <row r="103" spans="1:17" x14ac:dyDescent="0.3">
      <c r="A103" s="14">
        <v>72858</v>
      </c>
      <c r="B103" s="14">
        <v>2</v>
      </c>
      <c r="C103" s="15" t="s">
        <v>13</v>
      </c>
      <c r="D103" s="14">
        <v>12</v>
      </c>
      <c r="E103" s="14">
        <v>280</v>
      </c>
      <c r="F103" s="14">
        <v>323</v>
      </c>
      <c r="G103" s="17">
        <f t="shared" ref="G103:G108" si="30">(188.36+19.24+0.799+12.5)/(F103-E103)</f>
        <v>5.137186046511629</v>
      </c>
      <c r="H103" s="14">
        <v>330</v>
      </c>
      <c r="I103" s="7">
        <f t="shared" ref="I103:I108" si="31">197.92/(H103-F103)</f>
        <v>28.274285714285714</v>
      </c>
      <c r="J103" s="62">
        <v>342</v>
      </c>
      <c r="K103" s="7">
        <f>SUM('[1]12'!$K$92:$K$130)/(J103-H103)</f>
        <v>14.941766666666666</v>
      </c>
      <c r="L103" s="7"/>
      <c r="M103" s="7"/>
      <c r="N103" s="7"/>
      <c r="O103" s="7"/>
    </row>
    <row r="104" spans="1:17" x14ac:dyDescent="0.3">
      <c r="A104" s="14">
        <v>84278</v>
      </c>
      <c r="B104" s="14">
        <v>2</v>
      </c>
      <c r="C104" s="15" t="s">
        <v>13</v>
      </c>
      <c r="D104" s="14">
        <v>12</v>
      </c>
      <c r="E104" s="14">
        <v>270</v>
      </c>
      <c r="F104" s="14">
        <v>342</v>
      </c>
      <c r="G104" s="17">
        <f t="shared" si="30"/>
        <v>3.0680416666666672</v>
      </c>
      <c r="H104" s="14">
        <v>362</v>
      </c>
      <c r="I104" s="7">
        <f t="shared" si="31"/>
        <v>9.895999999999999</v>
      </c>
      <c r="J104" s="62">
        <v>407</v>
      </c>
      <c r="K104" s="7">
        <f>SUM('[1]12'!$K$92:$K$130)/(J104-H104)</f>
        <v>3.9844711111111111</v>
      </c>
      <c r="L104" s="7"/>
      <c r="M104" s="7"/>
      <c r="N104" s="7"/>
      <c r="O104" s="7"/>
    </row>
    <row r="105" spans="1:17" x14ac:dyDescent="0.3">
      <c r="A105" s="14">
        <v>84588</v>
      </c>
      <c r="B105" s="14">
        <v>2</v>
      </c>
      <c r="C105" s="15" t="s">
        <v>13</v>
      </c>
      <c r="D105" s="14">
        <v>12</v>
      </c>
      <c r="E105" s="14">
        <v>265</v>
      </c>
      <c r="F105" s="14">
        <v>324</v>
      </c>
      <c r="G105" s="17">
        <f t="shared" si="30"/>
        <v>3.7440508474576277</v>
      </c>
      <c r="H105" s="14">
        <v>340</v>
      </c>
      <c r="I105" s="7">
        <f t="shared" si="31"/>
        <v>12.37</v>
      </c>
      <c r="J105" s="62">
        <v>376</v>
      </c>
      <c r="K105" s="7">
        <f>SUM('[1]12'!$K$92:$K$130)/(J105-H105)</f>
        <v>4.9805888888888887</v>
      </c>
      <c r="L105" s="7"/>
      <c r="M105" s="7"/>
      <c r="N105" s="7"/>
      <c r="O105" s="7"/>
    </row>
    <row r="106" spans="1:17" x14ac:dyDescent="0.3">
      <c r="A106" s="14">
        <v>109529</v>
      </c>
      <c r="B106" s="14">
        <v>2</v>
      </c>
      <c r="C106" s="15" t="s">
        <v>13</v>
      </c>
      <c r="D106" s="14">
        <v>12</v>
      </c>
      <c r="E106" s="14">
        <v>270</v>
      </c>
      <c r="F106" s="14">
        <v>329</v>
      </c>
      <c r="G106" s="17">
        <f t="shared" si="30"/>
        <v>3.7440508474576277</v>
      </c>
      <c r="H106" s="14">
        <v>345</v>
      </c>
      <c r="I106" s="7">
        <f t="shared" si="31"/>
        <v>12.37</v>
      </c>
      <c r="J106" s="62">
        <v>379</v>
      </c>
      <c r="K106" s="7">
        <f>SUM('[1]12'!$K$92:$K$130)/(J106-H106)</f>
        <v>5.2735647058823529</v>
      </c>
      <c r="L106" s="7"/>
      <c r="M106" s="7"/>
      <c r="N106" s="7"/>
      <c r="O106" s="7"/>
    </row>
    <row r="107" spans="1:17" x14ac:dyDescent="0.3">
      <c r="A107" s="14">
        <v>116646</v>
      </c>
      <c r="B107" s="14">
        <v>2</v>
      </c>
      <c r="C107" s="15" t="s">
        <v>13</v>
      </c>
      <c r="D107" s="14">
        <v>12</v>
      </c>
      <c r="E107" s="14">
        <v>262</v>
      </c>
      <c r="F107" s="14">
        <v>322</v>
      </c>
      <c r="G107" s="17">
        <f t="shared" si="30"/>
        <v>3.6816500000000003</v>
      </c>
      <c r="H107" s="14">
        <v>332</v>
      </c>
      <c r="I107" s="7">
        <f t="shared" si="31"/>
        <v>19.791999999999998</v>
      </c>
      <c r="J107" s="62">
        <v>376</v>
      </c>
      <c r="K107" s="7">
        <f>SUM('[1]12'!$K$92:$K$130)/(J107-H107)</f>
        <v>4.0750272727272723</v>
      </c>
      <c r="L107" s="7"/>
      <c r="M107" s="7"/>
      <c r="N107" s="7"/>
      <c r="O107" s="7"/>
      <c r="Q107">
        <f>418.819+179.3</f>
        <v>598.11900000000003</v>
      </c>
    </row>
    <row r="108" spans="1:17" x14ac:dyDescent="0.3">
      <c r="A108" s="30" t="s">
        <v>40</v>
      </c>
      <c r="B108" s="30"/>
      <c r="C108" s="31"/>
      <c r="D108" s="32"/>
      <c r="E108" s="33">
        <f>AVERAGE(E102:E107)</f>
        <v>268.66666666666669</v>
      </c>
      <c r="F108" s="33">
        <f>AVERAGE(F102:F107)</f>
        <v>328.33333333333331</v>
      </c>
      <c r="G108" s="37">
        <f t="shared" si="30"/>
        <v>3.702217877094975</v>
      </c>
      <c r="H108" s="33">
        <f>AVERAGE(H102:H107)</f>
        <v>344.66666666666669</v>
      </c>
      <c r="I108" s="35">
        <f t="shared" si="31"/>
        <v>12.117551020408134</v>
      </c>
      <c r="J108" s="63">
        <f>AVERAGE(J102:J107)</f>
        <v>377.66666666666669</v>
      </c>
      <c r="K108" s="35">
        <f>AVERAGE(K102:K107)</f>
        <v>6.649367305076912</v>
      </c>
      <c r="L108" s="35"/>
      <c r="M108" s="35"/>
      <c r="N108" s="35"/>
      <c r="O108" s="35"/>
      <c r="P108" s="35">
        <f>Q107/(J108-E108)</f>
        <v>5.4873302752293585</v>
      </c>
    </row>
    <row r="110" spans="1:17" ht="18" x14ac:dyDescent="0.35">
      <c r="A110" s="94" t="s">
        <v>24</v>
      </c>
      <c r="B110" s="95"/>
      <c r="C110" s="95"/>
      <c r="D110" s="95"/>
      <c r="E110" s="95"/>
      <c r="F110" s="95"/>
      <c r="G110" s="95"/>
      <c r="H110" s="95"/>
      <c r="I110" s="95"/>
      <c r="J110" s="27"/>
      <c r="K110" s="27"/>
      <c r="L110" s="68"/>
      <c r="M110" s="68"/>
      <c r="N110" s="68"/>
      <c r="O110" s="68"/>
    </row>
    <row r="111" spans="1:17" x14ac:dyDescent="0.3">
      <c r="A111" s="13" t="s">
        <v>0</v>
      </c>
      <c r="B111" s="13" t="s">
        <v>1</v>
      </c>
      <c r="C111" s="13" t="s">
        <v>2</v>
      </c>
      <c r="D111" s="13" t="s">
        <v>3</v>
      </c>
      <c r="E111" s="13" t="s">
        <v>4</v>
      </c>
      <c r="F111" s="13" t="s">
        <v>5</v>
      </c>
      <c r="G111" s="13" t="s">
        <v>8</v>
      </c>
      <c r="H111" s="13" t="s">
        <v>6</v>
      </c>
      <c r="I111" s="16" t="s">
        <v>8</v>
      </c>
      <c r="J111" s="61" t="s">
        <v>44</v>
      </c>
      <c r="K111" s="50" t="s">
        <v>8</v>
      </c>
      <c r="L111" s="6" t="s">
        <v>52</v>
      </c>
      <c r="M111" s="6" t="s">
        <v>8</v>
      </c>
      <c r="N111" s="6" t="s">
        <v>53</v>
      </c>
      <c r="O111" s="6" t="s">
        <v>8</v>
      </c>
      <c r="P111" s="6" t="s">
        <v>41</v>
      </c>
    </row>
    <row r="112" spans="1:17" x14ac:dyDescent="0.3">
      <c r="A112" s="14">
        <v>77844</v>
      </c>
      <c r="B112" s="14">
        <v>3</v>
      </c>
      <c r="C112" s="15" t="s">
        <v>11</v>
      </c>
      <c r="D112" s="14">
        <v>13</v>
      </c>
      <c r="E112" s="14">
        <v>268</v>
      </c>
      <c r="F112" s="14">
        <v>327</v>
      </c>
      <c r="G112" s="17">
        <f>(191.35+19.24+12.5)/(F112-E112)</f>
        <v>3.7811864406779661</v>
      </c>
      <c r="H112" s="14">
        <v>345</v>
      </c>
      <c r="I112" s="7">
        <f>225.26/(H112-F112)</f>
        <v>12.514444444444443</v>
      </c>
      <c r="J112" s="62">
        <v>374</v>
      </c>
      <c r="K112" s="7">
        <f>SUM('[1]13'!$K$92:$K$130)/(J112-H112)</f>
        <v>7.083574712643677</v>
      </c>
      <c r="L112" s="7"/>
      <c r="M112" s="7"/>
      <c r="N112" s="7"/>
      <c r="O112" s="7"/>
    </row>
    <row r="113" spans="1:17" x14ac:dyDescent="0.3">
      <c r="A113" s="14">
        <v>94940</v>
      </c>
      <c r="B113" s="14">
        <v>3</v>
      </c>
      <c r="C113" s="15" t="s">
        <v>11</v>
      </c>
      <c r="D113" s="14">
        <v>13</v>
      </c>
      <c r="E113" s="14">
        <v>265</v>
      </c>
      <c r="F113" s="14">
        <v>344</v>
      </c>
      <c r="G113" s="17">
        <f t="shared" ref="G113:G118" si="32">(191.35+19.24+12.5)/(F113-E113)</f>
        <v>2.8239240506329115</v>
      </c>
      <c r="H113" s="14">
        <v>388</v>
      </c>
      <c r="I113" s="7">
        <f t="shared" ref="I113:I118" si="33">225.26/(H113-F113)</f>
        <v>5.1195454545454542</v>
      </c>
      <c r="J113" s="62">
        <v>432</v>
      </c>
      <c r="K113" s="7">
        <f>SUM('[1]13'!$K$92:$K$130)/(J113-H113)</f>
        <v>4.6687196969696965</v>
      </c>
      <c r="L113" s="7"/>
      <c r="M113" s="7"/>
      <c r="N113" s="7"/>
      <c r="O113" s="7"/>
    </row>
    <row r="114" spans="1:17" x14ac:dyDescent="0.3">
      <c r="A114" s="14">
        <v>105841</v>
      </c>
      <c r="B114" s="14">
        <v>3</v>
      </c>
      <c r="C114" s="15" t="s">
        <v>11</v>
      </c>
      <c r="D114" s="14">
        <v>13</v>
      </c>
      <c r="E114" s="14">
        <v>274</v>
      </c>
      <c r="F114" s="14">
        <v>328</v>
      </c>
      <c r="G114" s="17">
        <f t="shared" si="32"/>
        <v>4.1312962962962967</v>
      </c>
      <c r="H114" s="14">
        <v>336</v>
      </c>
      <c r="I114" s="7">
        <f t="shared" si="33"/>
        <v>28.157499999999999</v>
      </c>
      <c r="J114" s="62">
        <v>371</v>
      </c>
      <c r="K114" s="7">
        <f>SUM('[1]13'!$K$92:$K$130)/(J114-H114)</f>
        <v>5.8692476190476182</v>
      </c>
      <c r="L114" s="7"/>
      <c r="M114" s="7"/>
      <c r="N114" s="7"/>
      <c r="O114" s="7"/>
    </row>
    <row r="115" spans="1:17" x14ac:dyDescent="0.3">
      <c r="A115" s="14">
        <v>111179</v>
      </c>
      <c r="B115" s="14">
        <v>3</v>
      </c>
      <c r="C115" s="15" t="s">
        <v>11</v>
      </c>
      <c r="D115" s="14">
        <v>13</v>
      </c>
      <c r="E115" s="14">
        <v>271</v>
      </c>
      <c r="F115" s="14">
        <v>341</v>
      </c>
      <c r="G115" s="17">
        <f t="shared" si="32"/>
        <v>3.1869999999999998</v>
      </c>
      <c r="H115" s="14">
        <v>372</v>
      </c>
      <c r="I115" s="7">
        <f t="shared" si="33"/>
        <v>7.2664516129032259</v>
      </c>
      <c r="J115" s="62">
        <v>401</v>
      </c>
      <c r="K115" s="7">
        <f>SUM('[1]13'!$K$92:$K$130)/(J115-H115)</f>
        <v>7.083574712643677</v>
      </c>
      <c r="L115" s="7"/>
      <c r="M115" s="7"/>
      <c r="N115" s="7"/>
      <c r="O115" s="7"/>
    </row>
    <row r="116" spans="1:17" x14ac:dyDescent="0.3">
      <c r="A116" s="14">
        <v>116211</v>
      </c>
      <c r="B116" s="14">
        <v>3</v>
      </c>
      <c r="C116" s="15" t="s">
        <v>11</v>
      </c>
      <c r="D116" s="14">
        <v>13</v>
      </c>
      <c r="E116" s="14">
        <v>269</v>
      </c>
      <c r="F116" s="14">
        <v>340</v>
      </c>
      <c r="G116" s="17">
        <f t="shared" si="32"/>
        <v>3.142112676056338</v>
      </c>
      <c r="H116" s="14">
        <v>371</v>
      </c>
      <c r="I116" s="7">
        <f t="shared" si="33"/>
        <v>7.2664516129032259</v>
      </c>
      <c r="J116" s="62">
        <v>411</v>
      </c>
      <c r="K116" s="7">
        <f>SUM('[1]13'!$K$92:$K$130)/(J116-H116)</f>
        <v>5.1355916666666657</v>
      </c>
      <c r="L116" s="7"/>
      <c r="M116" s="7"/>
      <c r="N116" s="7"/>
      <c r="O116" s="7"/>
    </row>
    <row r="117" spans="1:17" x14ac:dyDescent="0.3">
      <c r="A117" s="14">
        <v>116479</v>
      </c>
      <c r="B117" s="14">
        <v>3</v>
      </c>
      <c r="C117" s="15" t="s">
        <v>11</v>
      </c>
      <c r="D117" s="14">
        <v>13</v>
      </c>
      <c r="E117" s="14">
        <v>262</v>
      </c>
      <c r="F117" s="14">
        <v>333</v>
      </c>
      <c r="G117" s="17">
        <f t="shared" si="32"/>
        <v>3.142112676056338</v>
      </c>
      <c r="H117" s="14">
        <v>374</v>
      </c>
      <c r="I117" s="7">
        <f t="shared" si="33"/>
        <v>5.4941463414634146</v>
      </c>
      <c r="J117" s="62">
        <v>415</v>
      </c>
      <c r="K117" s="7">
        <f>SUM('[1]13'!$K$92:$K$130)/(J117-H117)</f>
        <v>5.0103333333333326</v>
      </c>
      <c r="L117" s="7"/>
      <c r="M117" s="7"/>
      <c r="N117" s="7"/>
      <c r="O117" s="7"/>
      <c r="Q117">
        <f>448.35+205.43</f>
        <v>653.78</v>
      </c>
    </row>
    <row r="118" spans="1:17" x14ac:dyDescent="0.3">
      <c r="A118" s="30" t="s">
        <v>40</v>
      </c>
      <c r="B118" s="30"/>
      <c r="C118" s="31"/>
      <c r="D118" s="32"/>
      <c r="E118" s="33">
        <f>AVERAGE(E112:E117)</f>
        <v>268.16666666666669</v>
      </c>
      <c r="F118" s="33">
        <f>AVERAGE(F112:F117)</f>
        <v>335.5</v>
      </c>
      <c r="G118" s="37">
        <f t="shared" si="32"/>
        <v>3.3132178217821791</v>
      </c>
      <c r="H118" s="33">
        <f>AVERAGE(H112:H117)</f>
        <v>364.33333333333331</v>
      </c>
      <c r="I118" s="35">
        <f t="shared" si="33"/>
        <v>7.812485549132953</v>
      </c>
      <c r="J118" s="63">
        <f>AVERAGE(J112:J117)</f>
        <v>400.66666666666669</v>
      </c>
      <c r="K118" s="35">
        <f>AVERAGE(K112:K117)</f>
        <v>5.8085069568841119</v>
      </c>
      <c r="L118" s="35"/>
      <c r="M118" s="35"/>
      <c r="N118" s="35"/>
      <c r="O118" s="35"/>
      <c r="P118" s="35">
        <f>Q117/(J118-E118)</f>
        <v>4.9341886792452829</v>
      </c>
    </row>
    <row r="120" spans="1:17" ht="18" x14ac:dyDescent="0.35">
      <c r="A120" s="94" t="s">
        <v>25</v>
      </c>
      <c r="B120" s="95"/>
      <c r="C120" s="95"/>
      <c r="D120" s="95"/>
      <c r="E120" s="95"/>
      <c r="F120" s="95"/>
      <c r="G120" s="95"/>
      <c r="H120" s="95"/>
      <c r="I120" s="95"/>
      <c r="J120" s="27"/>
      <c r="K120" s="27"/>
      <c r="L120" s="68"/>
      <c r="M120" s="68"/>
      <c r="N120" s="68"/>
      <c r="O120" s="68"/>
    </row>
    <row r="121" spans="1:17" x14ac:dyDescent="0.3">
      <c r="A121" s="13" t="s">
        <v>0</v>
      </c>
      <c r="B121" s="13" t="s">
        <v>1</v>
      </c>
      <c r="C121" s="13" t="s">
        <v>2</v>
      </c>
      <c r="D121" s="13" t="s">
        <v>3</v>
      </c>
      <c r="E121" s="13" t="s">
        <v>4</v>
      </c>
      <c r="F121" s="13" t="s">
        <v>5</v>
      </c>
      <c r="G121" s="13" t="s">
        <v>8</v>
      </c>
      <c r="H121" s="13" t="s">
        <v>6</v>
      </c>
      <c r="I121" s="16" t="s">
        <v>8</v>
      </c>
      <c r="J121" s="61" t="s">
        <v>44</v>
      </c>
      <c r="K121" s="50" t="s">
        <v>8</v>
      </c>
      <c r="L121" s="6" t="s">
        <v>52</v>
      </c>
      <c r="M121" s="6" t="s">
        <v>8</v>
      </c>
      <c r="N121" s="6" t="s">
        <v>53</v>
      </c>
      <c r="O121" s="6" t="s">
        <v>8</v>
      </c>
      <c r="P121" s="6" t="s">
        <v>41</v>
      </c>
    </row>
    <row r="122" spans="1:17" x14ac:dyDescent="0.3">
      <c r="A122" s="14">
        <v>73446</v>
      </c>
      <c r="B122" s="14">
        <v>3</v>
      </c>
      <c r="C122" s="15" t="s">
        <v>11</v>
      </c>
      <c r="D122" s="14">
        <v>14</v>
      </c>
      <c r="E122" s="14">
        <v>260</v>
      </c>
      <c r="F122" s="14">
        <v>303</v>
      </c>
      <c r="G122" s="17">
        <f>(183.27+19.24+12.5)/(F122-E122)</f>
        <v>5.000232558139535</v>
      </c>
      <c r="H122" s="14">
        <v>351</v>
      </c>
      <c r="I122" s="7">
        <f>209.88/(H122-F122)</f>
        <v>4.3724999999999996</v>
      </c>
      <c r="J122" s="62">
        <v>390</v>
      </c>
      <c r="K122" s="7">
        <f>SUM('[1]14'!$K$92:$K$130)/(J122-H122)</f>
        <v>5.112917094017094</v>
      </c>
      <c r="L122" s="7"/>
      <c r="M122" s="7"/>
      <c r="N122" s="7"/>
      <c r="O122" s="7"/>
    </row>
    <row r="123" spans="1:17" x14ac:dyDescent="0.3">
      <c r="A123" s="14">
        <v>77065</v>
      </c>
      <c r="B123" s="14">
        <v>3</v>
      </c>
      <c r="C123" s="15" t="s">
        <v>11</v>
      </c>
      <c r="D123" s="14">
        <v>14</v>
      </c>
      <c r="E123" s="14">
        <v>256</v>
      </c>
      <c r="F123" s="14">
        <v>277</v>
      </c>
      <c r="G123" s="17">
        <f t="shared" ref="G123:G128" si="34">(183.27+19.24+12.5)/(F123-E123)</f>
        <v>10.238571428571429</v>
      </c>
      <c r="H123" s="14">
        <v>297</v>
      </c>
      <c r="I123" s="7">
        <f t="shared" ref="I123:I128" si="35">209.88/(H123-F123)</f>
        <v>10.494</v>
      </c>
      <c r="J123" s="62">
        <v>324</v>
      </c>
      <c r="K123" s="7">
        <f>SUM('[1]14'!$K$92:$K$130)/(J123-H123)</f>
        <v>7.3853246913580239</v>
      </c>
      <c r="L123" s="7"/>
      <c r="M123" s="7"/>
      <c r="N123" s="7"/>
      <c r="O123" s="7"/>
    </row>
    <row r="124" spans="1:17" x14ac:dyDescent="0.3">
      <c r="A124" s="14">
        <v>84078</v>
      </c>
      <c r="B124" s="14">
        <v>3</v>
      </c>
      <c r="C124" s="15" t="s">
        <v>11</v>
      </c>
      <c r="D124" s="14">
        <v>14</v>
      </c>
      <c r="E124" s="14">
        <v>255</v>
      </c>
      <c r="F124" s="14">
        <v>310</v>
      </c>
      <c r="G124" s="17">
        <f t="shared" si="34"/>
        <v>3.9092727272727275</v>
      </c>
      <c r="H124" s="14">
        <v>353</v>
      </c>
      <c r="I124" s="7">
        <f t="shared" si="35"/>
        <v>4.8809302325581392</v>
      </c>
      <c r="J124" s="62">
        <v>392</v>
      </c>
      <c r="K124" s="7">
        <f>SUM('[1]14'!$K$92:$K$130)/(J124-H124)</f>
        <v>5.112917094017094</v>
      </c>
      <c r="L124" s="7"/>
      <c r="M124" s="7"/>
      <c r="N124" s="7"/>
      <c r="O124" s="7"/>
    </row>
    <row r="125" spans="1:17" x14ac:dyDescent="0.3">
      <c r="A125" s="14">
        <v>84216</v>
      </c>
      <c r="B125" s="14">
        <v>3</v>
      </c>
      <c r="C125" s="15" t="s">
        <v>11</v>
      </c>
      <c r="D125" s="14">
        <v>14</v>
      </c>
      <c r="E125" s="14">
        <v>257</v>
      </c>
      <c r="F125" s="14">
        <v>302</v>
      </c>
      <c r="G125" s="17">
        <f t="shared" si="34"/>
        <v>4.7780000000000005</v>
      </c>
      <c r="H125" s="14">
        <v>333</v>
      </c>
      <c r="I125" s="7">
        <f t="shared" si="35"/>
        <v>6.7703225806451615</v>
      </c>
      <c r="J125" s="62">
        <v>366</v>
      </c>
      <c r="K125" s="7">
        <f>SUM('[1]14'!$K$92:$K$130)/(J125-H125)</f>
        <v>6.0425383838383837</v>
      </c>
      <c r="L125" s="7"/>
      <c r="M125" s="7"/>
      <c r="N125" s="7"/>
      <c r="O125" s="7"/>
    </row>
    <row r="126" spans="1:17" x14ac:dyDescent="0.3">
      <c r="A126" s="14">
        <v>86001</v>
      </c>
      <c r="B126" s="14">
        <v>3</v>
      </c>
      <c r="C126" s="15" t="s">
        <v>11</v>
      </c>
      <c r="D126" s="14">
        <v>14</v>
      </c>
      <c r="E126" s="14">
        <v>259</v>
      </c>
      <c r="F126" s="14">
        <v>299</v>
      </c>
      <c r="G126" s="17">
        <f t="shared" si="34"/>
        <v>5.3752500000000003</v>
      </c>
      <c r="H126" s="14">
        <v>348</v>
      </c>
      <c r="I126" s="7">
        <f t="shared" si="35"/>
        <v>4.2832653061224493</v>
      </c>
      <c r="J126" s="62">
        <v>388</v>
      </c>
      <c r="K126" s="7">
        <f>SUM('[1]14'!$K$92:$K$130)/(J126-H126)</f>
        <v>4.9850941666666664</v>
      </c>
      <c r="L126" s="7"/>
      <c r="M126" s="7"/>
      <c r="N126" s="7"/>
      <c r="O126" s="7"/>
    </row>
    <row r="127" spans="1:17" x14ac:dyDescent="0.3">
      <c r="A127" s="14">
        <v>114033</v>
      </c>
      <c r="B127" s="14">
        <v>3</v>
      </c>
      <c r="C127" s="15" t="s">
        <v>11</v>
      </c>
      <c r="D127" s="14">
        <v>14</v>
      </c>
      <c r="E127" s="14">
        <v>254</v>
      </c>
      <c r="F127" s="14">
        <v>306</v>
      </c>
      <c r="G127" s="17">
        <f t="shared" si="34"/>
        <v>4.1348076923076924</v>
      </c>
      <c r="H127" s="14">
        <v>363</v>
      </c>
      <c r="I127" s="7">
        <f t="shared" si="35"/>
        <v>3.6821052631578945</v>
      </c>
      <c r="J127" s="62">
        <v>390</v>
      </c>
      <c r="K127" s="7">
        <f>SUM('[1]14'!$K$92:$K$130)/(J127-H127)</f>
        <v>7.3853246913580239</v>
      </c>
      <c r="L127" s="7"/>
      <c r="M127" s="7"/>
      <c r="N127" s="7"/>
      <c r="O127" s="7"/>
      <c r="Q127">
        <f>424.89+199.4</f>
        <v>624.29</v>
      </c>
    </row>
    <row r="128" spans="1:17" x14ac:dyDescent="0.3">
      <c r="A128" s="30" t="s">
        <v>40</v>
      </c>
      <c r="B128" s="30"/>
      <c r="C128" s="31"/>
      <c r="D128" s="32"/>
      <c r="E128" s="33">
        <f>AVERAGE(E122:E127)</f>
        <v>256.83333333333331</v>
      </c>
      <c r="F128" s="33">
        <f>AVERAGE(F122:F127)</f>
        <v>299.5</v>
      </c>
      <c r="G128" s="37">
        <f t="shared" si="34"/>
        <v>5.039296874999998</v>
      </c>
      <c r="H128" s="33">
        <f>AVERAGE(H122:H127)</f>
        <v>340.83333333333331</v>
      </c>
      <c r="I128" s="35">
        <f t="shared" si="35"/>
        <v>5.0777419354838731</v>
      </c>
      <c r="J128" s="64">
        <f>AVERAGE(J122:J127)</f>
        <v>375</v>
      </c>
      <c r="K128" s="35">
        <f>AVERAGE(K122:K127)</f>
        <v>6.0040193535425486</v>
      </c>
      <c r="L128" s="35"/>
      <c r="M128" s="35"/>
      <c r="N128" s="35"/>
      <c r="O128" s="35"/>
      <c r="P128" s="35">
        <f>Q127/(J128-E128)</f>
        <v>5.2831311706629043</v>
      </c>
    </row>
    <row r="130" spans="1:17" ht="18" x14ac:dyDescent="0.35">
      <c r="A130" s="90" t="s">
        <v>23</v>
      </c>
      <c r="B130" s="91"/>
      <c r="C130" s="91"/>
      <c r="D130" s="91"/>
      <c r="E130" s="91"/>
      <c r="F130" s="91"/>
      <c r="G130" s="91"/>
      <c r="H130" s="91"/>
      <c r="I130" s="91"/>
      <c r="J130" s="28"/>
      <c r="K130" s="28"/>
      <c r="L130" s="69"/>
      <c r="M130" s="69"/>
      <c r="N130" s="69"/>
      <c r="O130" s="69"/>
    </row>
    <row r="131" spans="1:17" x14ac:dyDescent="0.3">
      <c r="A131" s="13" t="s">
        <v>0</v>
      </c>
      <c r="B131" s="13" t="s">
        <v>1</v>
      </c>
      <c r="C131" s="13" t="s">
        <v>2</v>
      </c>
      <c r="D131" s="13" t="s">
        <v>3</v>
      </c>
      <c r="E131" s="13" t="s">
        <v>4</v>
      </c>
      <c r="F131" s="13" t="s">
        <v>5</v>
      </c>
      <c r="G131" s="13" t="s">
        <v>8</v>
      </c>
      <c r="H131" s="13" t="s">
        <v>6</v>
      </c>
      <c r="I131" s="16" t="s">
        <v>8</v>
      </c>
      <c r="J131" s="61" t="s">
        <v>44</v>
      </c>
      <c r="K131" s="50" t="s">
        <v>8</v>
      </c>
      <c r="L131" s="6" t="s">
        <v>52</v>
      </c>
      <c r="M131" s="6" t="s">
        <v>8</v>
      </c>
      <c r="N131" s="6" t="s">
        <v>53</v>
      </c>
      <c r="O131" s="6" t="s">
        <v>8</v>
      </c>
      <c r="P131" s="6" t="s">
        <v>41</v>
      </c>
    </row>
    <row r="132" spans="1:17" x14ac:dyDescent="0.3">
      <c r="A132" s="14">
        <v>65061</v>
      </c>
      <c r="B132" s="14">
        <v>2</v>
      </c>
      <c r="C132" s="15" t="s">
        <v>13</v>
      </c>
      <c r="D132" s="14">
        <v>15</v>
      </c>
      <c r="E132" s="14">
        <v>253</v>
      </c>
      <c r="F132" s="14">
        <v>306</v>
      </c>
      <c r="G132" s="17">
        <f>(190.37+19.24+12.5)/(F132-E132)</f>
        <v>4.1907547169811323</v>
      </c>
      <c r="H132" s="14">
        <v>365</v>
      </c>
      <c r="I132" s="7">
        <f>238.74/(H132-F132)</f>
        <v>4.0464406779661015</v>
      </c>
      <c r="J132" s="62">
        <v>400</v>
      </c>
      <c r="K132" s="7">
        <f>SUM('[1]15'!$K$92:$K$130)/(J132-H132)</f>
        <v>5.9675304761904764</v>
      </c>
      <c r="L132" s="7"/>
      <c r="M132" s="7"/>
      <c r="N132" s="7"/>
      <c r="O132" s="7"/>
    </row>
    <row r="133" spans="1:17" x14ac:dyDescent="0.3">
      <c r="A133" s="14">
        <v>87884</v>
      </c>
      <c r="B133" s="14">
        <v>2</v>
      </c>
      <c r="C133" s="15" t="s">
        <v>13</v>
      </c>
      <c r="D133" s="14">
        <v>15</v>
      </c>
      <c r="E133" s="14">
        <v>251</v>
      </c>
      <c r="F133" s="14">
        <v>314</v>
      </c>
      <c r="G133" s="17">
        <f t="shared" ref="G133:G138" si="36">(190.37+19.24+12.5)/(F133-E133)</f>
        <v>3.5255555555555556</v>
      </c>
      <c r="H133" s="14">
        <v>389</v>
      </c>
      <c r="I133" s="7">
        <f t="shared" ref="I133:I138" si="37">238.74/(H133-F133)</f>
        <v>3.1832000000000003</v>
      </c>
      <c r="J133" s="62">
        <v>420</v>
      </c>
      <c r="K133" s="7">
        <f>SUM('[1]15'!$K$92:$K$130)/(J133-H133)</f>
        <v>6.7375344086021514</v>
      </c>
      <c r="L133" s="7"/>
      <c r="M133" s="7"/>
      <c r="N133" s="7"/>
      <c r="O133" s="7"/>
    </row>
    <row r="134" spans="1:17" x14ac:dyDescent="0.3">
      <c r="A134" s="14">
        <v>96251</v>
      </c>
      <c r="B134" s="14">
        <v>2</v>
      </c>
      <c r="C134" s="15" t="s">
        <v>13</v>
      </c>
      <c r="D134" s="14">
        <v>15</v>
      </c>
      <c r="E134" s="14">
        <v>250</v>
      </c>
      <c r="F134" s="14">
        <v>286</v>
      </c>
      <c r="G134" s="17">
        <f t="shared" si="36"/>
        <v>6.169722222222223</v>
      </c>
      <c r="H134" s="14">
        <v>338</v>
      </c>
      <c r="I134" s="7">
        <f t="shared" si="37"/>
        <v>4.5911538461538459</v>
      </c>
      <c r="J134" s="62">
        <v>373</v>
      </c>
      <c r="K134" s="7">
        <f>SUM('[1]15'!$K$92:$K$130)/(J134-H134)</f>
        <v>5.9675304761904764</v>
      </c>
      <c r="L134" s="7"/>
      <c r="M134" s="7"/>
      <c r="N134" s="7"/>
      <c r="O134" s="7"/>
    </row>
    <row r="135" spans="1:17" x14ac:dyDescent="0.3">
      <c r="A135" s="14">
        <v>103443</v>
      </c>
      <c r="B135" s="14">
        <v>2</v>
      </c>
      <c r="C135" s="15" t="s">
        <v>13</v>
      </c>
      <c r="D135" s="14">
        <v>15</v>
      </c>
      <c r="E135" s="14">
        <v>252</v>
      </c>
      <c r="F135" s="14">
        <v>309</v>
      </c>
      <c r="G135" s="17">
        <f t="shared" si="36"/>
        <v>3.8966666666666669</v>
      </c>
      <c r="H135" s="14">
        <v>379</v>
      </c>
      <c r="I135" s="7">
        <f t="shared" si="37"/>
        <v>3.4105714285714286</v>
      </c>
      <c r="J135" s="62">
        <v>409</v>
      </c>
      <c r="K135" s="7">
        <f>SUM('[1]15'!$K$92:$K$130)/(J135-H135)</f>
        <v>6.9621188888888899</v>
      </c>
      <c r="L135" s="7"/>
      <c r="M135" s="7"/>
      <c r="N135" s="7"/>
      <c r="O135" s="7"/>
    </row>
    <row r="136" spans="1:17" x14ac:dyDescent="0.3">
      <c r="A136" s="14">
        <v>109193</v>
      </c>
      <c r="B136" s="14">
        <v>2</v>
      </c>
      <c r="C136" s="15" t="s">
        <v>13</v>
      </c>
      <c r="D136" s="14">
        <v>15</v>
      </c>
      <c r="E136" s="14">
        <v>250</v>
      </c>
      <c r="F136" s="14">
        <v>279</v>
      </c>
      <c r="G136" s="17">
        <f t="shared" si="36"/>
        <v>7.6589655172413798</v>
      </c>
      <c r="H136" s="14">
        <v>320</v>
      </c>
      <c r="I136" s="7">
        <f t="shared" si="37"/>
        <v>5.822926829268293</v>
      </c>
      <c r="J136" s="62">
        <v>354</v>
      </c>
      <c r="K136" s="7">
        <f>SUM('[1]15'!$K$92:$K$130)/(J136-H136)</f>
        <v>6.1430460784313734</v>
      </c>
      <c r="L136" s="7"/>
      <c r="M136" s="7"/>
      <c r="N136" s="7"/>
      <c r="O136" s="7"/>
    </row>
    <row r="137" spans="1:17" x14ac:dyDescent="0.3">
      <c r="A137" s="14">
        <v>113663</v>
      </c>
      <c r="B137" s="14">
        <v>2</v>
      </c>
      <c r="C137" s="15" t="s">
        <v>13</v>
      </c>
      <c r="D137" s="14">
        <v>15</v>
      </c>
      <c r="E137" s="14">
        <v>248</v>
      </c>
      <c r="F137" s="14">
        <v>312</v>
      </c>
      <c r="G137" s="17">
        <f t="shared" si="36"/>
        <v>3.4704687500000002</v>
      </c>
      <c r="H137" s="14">
        <v>386</v>
      </c>
      <c r="I137" s="7">
        <f t="shared" si="37"/>
        <v>3.2262162162162165</v>
      </c>
      <c r="J137" s="62">
        <v>414</v>
      </c>
      <c r="K137" s="7">
        <f>SUM('[1]15'!$K$92:$K$130)/(J137-H137)</f>
        <v>7.4594130952380961</v>
      </c>
      <c r="L137" s="7"/>
      <c r="M137" s="7"/>
      <c r="N137" s="7"/>
      <c r="O137" s="7"/>
      <c r="Q137">
        <f>460.85+208.86</f>
        <v>669.71</v>
      </c>
    </row>
    <row r="138" spans="1:17" x14ac:dyDescent="0.3">
      <c r="A138" s="30" t="s">
        <v>40</v>
      </c>
      <c r="B138" s="30"/>
      <c r="C138" s="31"/>
      <c r="D138" s="32"/>
      <c r="E138" s="33">
        <f>AVERAGE(E132:E137)</f>
        <v>250.66666666666666</v>
      </c>
      <c r="F138" s="33">
        <f>AVERAGE(F132:F137)</f>
        <v>301</v>
      </c>
      <c r="G138" s="37">
        <f t="shared" si="36"/>
        <v>4.4127814569536419</v>
      </c>
      <c r="H138" s="33">
        <f>AVERAGE(H132:H137)</f>
        <v>362.83333333333331</v>
      </c>
      <c r="I138" s="35">
        <f t="shared" si="37"/>
        <v>3.8610242587601094</v>
      </c>
      <c r="J138" s="64">
        <f>AVERAGE(J132:J137)</f>
        <v>395</v>
      </c>
      <c r="K138" s="35">
        <f>AVERAGE(K132:K137)</f>
        <v>6.5395289039235776</v>
      </c>
      <c r="L138" s="35"/>
      <c r="M138" s="35"/>
      <c r="N138" s="35"/>
      <c r="O138" s="35"/>
      <c r="P138" s="35">
        <f>Q137/(J138-E138)</f>
        <v>4.6400230946882219</v>
      </c>
    </row>
    <row r="139" spans="1:17" x14ac:dyDescent="0.3">
      <c r="J139" s="53"/>
    </row>
    <row r="140" spans="1:17" ht="18" x14ac:dyDescent="0.35">
      <c r="A140" s="92" t="s">
        <v>26</v>
      </c>
      <c r="B140" s="93"/>
      <c r="C140" s="93"/>
      <c r="D140" s="93"/>
      <c r="E140" s="93"/>
      <c r="F140" s="93"/>
      <c r="G140" s="93"/>
      <c r="H140" s="93"/>
      <c r="I140" s="93"/>
      <c r="J140" s="29"/>
      <c r="K140" s="29"/>
      <c r="L140" s="70"/>
      <c r="M140" s="70"/>
      <c r="N140" s="70"/>
      <c r="O140" s="70"/>
    </row>
    <row r="141" spans="1:17" x14ac:dyDescent="0.3">
      <c r="A141" s="13" t="s">
        <v>0</v>
      </c>
      <c r="B141" s="13" t="s">
        <v>1</v>
      </c>
      <c r="C141" s="13" t="s">
        <v>2</v>
      </c>
      <c r="D141" s="13" t="s">
        <v>3</v>
      </c>
      <c r="E141" s="13" t="s">
        <v>4</v>
      </c>
      <c r="F141" s="13" t="s">
        <v>5</v>
      </c>
      <c r="G141" s="13" t="s">
        <v>8</v>
      </c>
      <c r="H141" s="13" t="s">
        <v>6</v>
      </c>
      <c r="I141" s="16" t="s">
        <v>8</v>
      </c>
      <c r="J141" s="61" t="s">
        <v>44</v>
      </c>
      <c r="K141" s="50" t="s">
        <v>8</v>
      </c>
      <c r="L141" s="6" t="s">
        <v>52</v>
      </c>
      <c r="M141" s="6" t="s">
        <v>8</v>
      </c>
      <c r="N141" s="6" t="s">
        <v>53</v>
      </c>
      <c r="O141" s="6" t="s">
        <v>8</v>
      </c>
      <c r="P141" s="6" t="s">
        <v>41</v>
      </c>
    </row>
    <row r="142" spans="1:17" x14ac:dyDescent="0.3">
      <c r="A142" s="14">
        <v>77479</v>
      </c>
      <c r="B142" s="14">
        <v>4</v>
      </c>
      <c r="C142" s="15" t="s">
        <v>21</v>
      </c>
      <c r="D142" s="14">
        <v>16</v>
      </c>
      <c r="E142" s="14">
        <v>271</v>
      </c>
      <c r="F142" s="14">
        <v>342</v>
      </c>
      <c r="G142" s="17">
        <f>(192.55+19.24+12.5)/(F142-E142)</f>
        <v>3.1590140845070427</v>
      </c>
      <c r="H142" s="14">
        <v>381</v>
      </c>
      <c r="I142" s="7">
        <f>232.11/(H142-F142)</f>
        <v>5.9515384615384619</v>
      </c>
      <c r="J142" s="62">
        <v>411</v>
      </c>
      <c r="K142" s="7">
        <f>SUM('[1]16'!$K$92:$K$130)/(J142-H142)</f>
        <v>7.2701883333333326</v>
      </c>
      <c r="L142" s="7"/>
      <c r="M142" s="7"/>
      <c r="N142" s="7"/>
      <c r="O142" s="7"/>
    </row>
    <row r="143" spans="1:17" x14ac:dyDescent="0.3">
      <c r="A143" s="14">
        <v>84306</v>
      </c>
      <c r="B143" s="14">
        <v>4</v>
      </c>
      <c r="C143" s="15" t="s">
        <v>21</v>
      </c>
      <c r="D143" s="14">
        <v>16</v>
      </c>
      <c r="E143" s="14">
        <v>262</v>
      </c>
      <c r="F143" s="14">
        <v>303</v>
      </c>
      <c r="G143" s="17">
        <f t="shared" ref="G143:G148" si="38">(192.55+19.24+12.5)/(F143-E143)</f>
        <v>5.470487804878049</v>
      </c>
      <c r="H143" s="14">
        <v>340</v>
      </c>
      <c r="I143" s="7">
        <f t="shared" ref="I143:I148" si="39">232.11/(H143-F143)</f>
        <v>6.2732432432432432</v>
      </c>
      <c r="J143" s="62">
        <v>382</v>
      </c>
      <c r="K143" s="7">
        <f>SUM('[1]16'!$K$92:$K$130)/(J143-H143)</f>
        <v>5.192991666666666</v>
      </c>
      <c r="L143" s="7"/>
      <c r="M143" s="7"/>
      <c r="N143" s="7"/>
      <c r="O143" s="7"/>
    </row>
    <row r="144" spans="1:17" x14ac:dyDescent="0.3">
      <c r="A144" s="14">
        <v>108973</v>
      </c>
      <c r="B144" s="14">
        <v>4</v>
      </c>
      <c r="C144" s="15" t="s">
        <v>21</v>
      </c>
      <c r="D144" s="14">
        <v>16</v>
      </c>
      <c r="E144" s="14">
        <v>265</v>
      </c>
      <c r="F144" s="14">
        <v>361</v>
      </c>
      <c r="G144" s="17">
        <f t="shared" si="38"/>
        <v>2.3363541666666667</v>
      </c>
      <c r="H144" s="14">
        <v>406</v>
      </c>
      <c r="I144" s="7">
        <f t="shared" si="39"/>
        <v>5.1580000000000004</v>
      </c>
      <c r="J144" s="62">
        <v>441</v>
      </c>
      <c r="K144" s="7">
        <f>SUM('[1]16'!$K$92:$K$130)/(J144-H144)</f>
        <v>6.2315899999999989</v>
      </c>
      <c r="L144" s="7"/>
      <c r="M144" s="7"/>
      <c r="N144" s="7"/>
      <c r="O144" s="7"/>
    </row>
    <row r="145" spans="1:17" x14ac:dyDescent="0.3">
      <c r="A145" s="14">
        <v>109167</v>
      </c>
      <c r="B145" s="14">
        <v>4</v>
      </c>
      <c r="C145" s="15" t="s">
        <v>21</v>
      </c>
      <c r="D145" s="14">
        <v>16</v>
      </c>
      <c r="E145" s="14">
        <v>268</v>
      </c>
      <c r="F145" s="14">
        <v>333</v>
      </c>
      <c r="G145" s="17">
        <f t="shared" si="38"/>
        <v>3.4506153846153849</v>
      </c>
      <c r="H145" s="14">
        <v>367</v>
      </c>
      <c r="I145" s="7">
        <f t="shared" si="39"/>
        <v>6.8267647058823533</v>
      </c>
      <c r="J145" s="62">
        <v>385</v>
      </c>
      <c r="K145" s="7">
        <f>SUM('[1]16'!$K$92:$K$130)/(J145-H145)</f>
        <v>12.116980555555553</v>
      </c>
      <c r="L145" s="7"/>
      <c r="M145" s="7"/>
      <c r="N145" s="7"/>
      <c r="O145" s="7"/>
    </row>
    <row r="146" spans="1:17" x14ac:dyDescent="0.3">
      <c r="A146" s="14">
        <v>112523</v>
      </c>
      <c r="B146" s="14">
        <v>4</v>
      </c>
      <c r="C146" s="15" t="s">
        <v>21</v>
      </c>
      <c r="D146" s="14">
        <v>16</v>
      </c>
      <c r="E146" s="14">
        <v>270</v>
      </c>
      <c r="F146" s="14">
        <v>335</v>
      </c>
      <c r="G146" s="17">
        <f t="shared" si="38"/>
        <v>3.4506153846153849</v>
      </c>
      <c r="H146" s="14">
        <v>375</v>
      </c>
      <c r="I146" s="7">
        <f t="shared" si="39"/>
        <v>5.8027500000000005</v>
      </c>
      <c r="J146" s="62">
        <v>384</v>
      </c>
      <c r="K146" s="7">
        <f>SUM('[1]16'!$K$92:$K$130)/(J146-H146)</f>
        <v>24.233961111111107</v>
      </c>
      <c r="L146" s="7"/>
      <c r="M146" s="7"/>
      <c r="N146" s="7"/>
      <c r="O146" s="7"/>
    </row>
    <row r="147" spans="1:17" x14ac:dyDescent="0.3">
      <c r="A147" s="14">
        <v>150911</v>
      </c>
      <c r="B147" s="14">
        <v>4</v>
      </c>
      <c r="C147" s="15" t="s">
        <v>21</v>
      </c>
      <c r="D147" s="14">
        <v>16</v>
      </c>
      <c r="E147" s="14">
        <v>273</v>
      </c>
      <c r="F147" s="14">
        <v>335</v>
      </c>
      <c r="G147" s="17">
        <f t="shared" si="38"/>
        <v>3.6175806451612909</v>
      </c>
      <c r="H147" s="14">
        <v>370</v>
      </c>
      <c r="I147" s="7">
        <f t="shared" si="39"/>
        <v>6.6317142857142857</v>
      </c>
      <c r="J147" s="62">
        <v>400</v>
      </c>
      <c r="K147" s="7">
        <f>SUM('[1]16'!$K$92:$K$130)/(J147-H147)</f>
        <v>7.2701883333333326</v>
      </c>
      <c r="L147" s="7"/>
      <c r="M147" s="7"/>
      <c r="N147" s="7"/>
      <c r="O147" s="7"/>
      <c r="Q147">
        <f>456.4+218.21</f>
        <v>674.61</v>
      </c>
    </row>
    <row r="148" spans="1:17" x14ac:dyDescent="0.3">
      <c r="A148" s="30" t="s">
        <v>40</v>
      </c>
      <c r="B148" s="30"/>
      <c r="C148" s="31"/>
      <c r="D148" s="32"/>
      <c r="E148" s="33">
        <f>AVERAGE(E142:E147)</f>
        <v>268.16666666666669</v>
      </c>
      <c r="F148" s="33">
        <f>AVERAGE(F142:F147)</f>
        <v>334.83333333333331</v>
      </c>
      <c r="G148" s="37">
        <f t="shared" si="38"/>
        <v>3.3643500000000022</v>
      </c>
      <c r="H148" s="33">
        <f>AVERAGE(H142:H147)</f>
        <v>373.16666666666669</v>
      </c>
      <c r="I148" s="35">
        <f t="shared" si="39"/>
        <v>6.0550434782608642</v>
      </c>
      <c r="J148" s="63">
        <f>AVERAGE(J142:J147)</f>
        <v>400.5</v>
      </c>
      <c r="K148" s="35">
        <f>AVERAGE(K142:K147)</f>
        <v>10.385983333333332</v>
      </c>
      <c r="L148" s="35"/>
      <c r="M148" s="35"/>
      <c r="N148" s="35"/>
      <c r="O148" s="35"/>
      <c r="P148" s="35">
        <f>Q147/(J148-E148)</f>
        <v>5.0978085642317392</v>
      </c>
    </row>
    <row r="150" spans="1:17" ht="18" x14ac:dyDescent="0.35">
      <c r="A150" s="88" t="s">
        <v>27</v>
      </c>
      <c r="B150" s="89"/>
      <c r="C150" s="89"/>
      <c r="D150" s="89"/>
      <c r="E150" s="89"/>
      <c r="F150" s="89"/>
      <c r="G150" s="89"/>
      <c r="H150" s="89"/>
      <c r="I150" s="89"/>
      <c r="J150" s="26"/>
      <c r="K150" s="26"/>
      <c r="L150" s="67"/>
      <c r="M150" s="67"/>
      <c r="N150" s="67"/>
      <c r="O150" s="67"/>
    </row>
    <row r="151" spans="1:17" x14ac:dyDescent="0.3">
      <c r="A151" s="13" t="s">
        <v>0</v>
      </c>
      <c r="B151" s="13" t="s">
        <v>1</v>
      </c>
      <c r="C151" s="13" t="s">
        <v>2</v>
      </c>
      <c r="D151" s="13" t="s">
        <v>3</v>
      </c>
      <c r="E151" s="13" t="s">
        <v>4</v>
      </c>
      <c r="F151" s="13" t="s">
        <v>5</v>
      </c>
      <c r="G151" s="13" t="s">
        <v>8</v>
      </c>
      <c r="H151" s="13" t="s">
        <v>6</v>
      </c>
      <c r="I151" s="16" t="s">
        <v>8</v>
      </c>
      <c r="J151" s="61" t="s">
        <v>44</v>
      </c>
      <c r="K151" s="50" t="s">
        <v>8</v>
      </c>
      <c r="L151" s="6" t="s">
        <v>52</v>
      </c>
      <c r="M151" s="6" t="s">
        <v>8</v>
      </c>
      <c r="N151" s="6" t="s">
        <v>53</v>
      </c>
      <c r="O151" s="6" t="s">
        <v>8</v>
      </c>
      <c r="P151" s="6" t="s">
        <v>41</v>
      </c>
    </row>
    <row r="152" spans="1:17" x14ac:dyDescent="0.3">
      <c r="A152" s="14">
        <v>72571</v>
      </c>
      <c r="B152" s="14">
        <v>1</v>
      </c>
      <c r="C152" s="15" t="s">
        <v>7</v>
      </c>
      <c r="D152" s="14">
        <v>17</v>
      </c>
      <c r="E152" s="14">
        <v>242</v>
      </c>
      <c r="F152" s="14">
        <v>294</v>
      </c>
      <c r="G152" s="17">
        <f>(164.95+19.24+12.5)/(F152-E152)</f>
        <v>3.7824999999999998</v>
      </c>
      <c r="H152" s="14">
        <v>327</v>
      </c>
      <c r="I152" s="7">
        <f>206.76/(H152-F152)</f>
        <v>6.2654545454545456</v>
      </c>
      <c r="J152" s="62">
        <v>367</v>
      </c>
      <c r="K152" s="7">
        <f>SUM('[1]17'!$K$92:$K$130)/(J152-H152)</f>
        <v>5.0704700000000003</v>
      </c>
      <c r="L152" s="7"/>
      <c r="M152" s="7"/>
      <c r="N152" s="7"/>
      <c r="O152" s="7"/>
    </row>
    <row r="153" spans="1:17" x14ac:dyDescent="0.3">
      <c r="A153" s="14">
        <v>80888</v>
      </c>
      <c r="B153" s="14">
        <v>1</v>
      </c>
      <c r="C153" s="15" t="s">
        <v>7</v>
      </c>
      <c r="D153" s="14">
        <v>17</v>
      </c>
      <c r="E153" s="14">
        <v>245</v>
      </c>
      <c r="F153" s="14">
        <v>297</v>
      </c>
      <c r="G153" s="17">
        <f t="shared" ref="G153:G157" si="40">(164.95+19.24+12.5)/(F153-E153)</f>
        <v>3.7824999999999998</v>
      </c>
      <c r="H153" s="14">
        <v>327</v>
      </c>
      <c r="I153" s="7">
        <f t="shared" ref="I153:I157" si="41">206.76/(H153-F153)</f>
        <v>6.8919999999999995</v>
      </c>
      <c r="J153" s="62">
        <v>356</v>
      </c>
      <c r="K153" s="7">
        <f>SUM('[1]17'!$K$92:$K$130)/(J153-H153)</f>
        <v>6.9937517241379314</v>
      </c>
      <c r="L153" s="7"/>
      <c r="M153" s="7"/>
      <c r="N153" s="7"/>
      <c r="O153" s="7"/>
    </row>
    <row r="154" spans="1:17" x14ac:dyDescent="0.3">
      <c r="A154" s="14">
        <v>81170</v>
      </c>
      <c r="B154" s="14">
        <v>1</v>
      </c>
      <c r="C154" s="15" t="s">
        <v>7</v>
      </c>
      <c r="D154" s="14">
        <v>17</v>
      </c>
      <c r="E154" s="14">
        <v>245</v>
      </c>
      <c r="F154" s="14">
        <v>277</v>
      </c>
      <c r="G154" s="17">
        <f t="shared" si="40"/>
        <v>6.1465624999999999</v>
      </c>
      <c r="H154" s="14">
        <v>320</v>
      </c>
      <c r="I154" s="7">
        <f t="shared" si="41"/>
        <v>4.8083720930232552</v>
      </c>
      <c r="J154" s="62">
        <v>361</v>
      </c>
      <c r="K154" s="7">
        <f>SUM('[1]17'!$K$92:$K$130)/(J154-H154)</f>
        <v>4.9468000000000005</v>
      </c>
      <c r="L154" s="7"/>
      <c r="M154" s="7"/>
      <c r="N154" s="7"/>
      <c r="O154" s="7"/>
    </row>
    <row r="155" spans="1:17" x14ac:dyDescent="0.3">
      <c r="A155" s="14">
        <v>85495</v>
      </c>
      <c r="B155" s="14">
        <v>1</v>
      </c>
      <c r="C155" s="15" t="s">
        <v>7</v>
      </c>
      <c r="D155" s="14">
        <v>17</v>
      </c>
      <c r="E155" s="14">
        <v>244</v>
      </c>
      <c r="F155" s="14">
        <v>296</v>
      </c>
      <c r="G155" s="17">
        <f t="shared" si="40"/>
        <v>3.7824999999999998</v>
      </c>
      <c r="H155" s="14">
        <v>328</v>
      </c>
      <c r="I155" s="7">
        <f t="shared" si="41"/>
        <v>6.4612499999999997</v>
      </c>
      <c r="J155" s="62">
        <v>364</v>
      </c>
      <c r="K155" s="7">
        <f>SUM('[1]17'!$K$92:$K$130)/(J155-H155)</f>
        <v>5.6338555555555558</v>
      </c>
      <c r="L155" s="7"/>
      <c r="M155" s="7"/>
      <c r="N155" s="7"/>
      <c r="O155" s="7"/>
    </row>
    <row r="156" spans="1:17" x14ac:dyDescent="0.3">
      <c r="A156" s="14">
        <v>89727</v>
      </c>
      <c r="B156" s="14">
        <v>1</v>
      </c>
      <c r="C156" s="15" t="s">
        <v>7</v>
      </c>
      <c r="D156" s="14">
        <v>17</v>
      </c>
      <c r="E156" s="14">
        <v>243</v>
      </c>
      <c r="F156" s="14">
        <v>328</v>
      </c>
      <c r="G156" s="17">
        <f t="shared" si="40"/>
        <v>2.3140000000000001</v>
      </c>
      <c r="H156" s="14">
        <v>358</v>
      </c>
      <c r="I156" s="7">
        <f t="shared" si="41"/>
        <v>6.8919999999999995</v>
      </c>
      <c r="J156" s="62">
        <v>386</v>
      </c>
      <c r="K156" s="7">
        <f>SUM('[1]17'!$K$92:$K$130)/(J156-H156)</f>
        <v>7.2435285714285715</v>
      </c>
      <c r="L156" s="7"/>
      <c r="M156" s="7"/>
      <c r="N156" s="7"/>
      <c r="O156" s="7"/>
      <c r="Q156">
        <f>403.45+202.81</f>
        <v>606.26</v>
      </c>
    </row>
    <row r="157" spans="1:17" x14ac:dyDescent="0.3">
      <c r="A157" s="30" t="s">
        <v>40</v>
      </c>
      <c r="B157" s="30"/>
      <c r="C157" s="31"/>
      <c r="D157" s="32"/>
      <c r="E157" s="33">
        <f>AVERAGE(E152:E156)</f>
        <v>243.8</v>
      </c>
      <c r="F157" s="33">
        <f>AVERAGE(F152:F156)</f>
        <v>298.39999999999998</v>
      </c>
      <c r="G157" s="37">
        <f t="shared" si="40"/>
        <v>3.6023809523809547</v>
      </c>
      <c r="H157" s="33">
        <f>AVERAGE(H152:H156)</f>
        <v>332</v>
      </c>
      <c r="I157" s="35">
        <f t="shared" si="41"/>
        <v>6.153571428571424</v>
      </c>
      <c r="J157" s="63">
        <f>AVERAGE(J152:J156)</f>
        <v>366.8</v>
      </c>
      <c r="K157" s="35">
        <f>AVERAGE(K152:K156)</f>
        <v>5.9776811702244119</v>
      </c>
      <c r="L157" s="35"/>
      <c r="M157" s="35"/>
      <c r="N157" s="35"/>
      <c r="O157" s="35"/>
      <c r="P157" s="35">
        <f>Q156/(J157-E157)</f>
        <v>4.9289430894308941</v>
      </c>
    </row>
    <row r="158" spans="1:17" x14ac:dyDescent="0.3">
      <c r="J158" s="53"/>
    </row>
    <row r="159" spans="1:17" ht="18" x14ac:dyDescent="0.35">
      <c r="A159" s="88" t="s">
        <v>28</v>
      </c>
      <c r="B159" s="89"/>
      <c r="C159" s="89"/>
      <c r="D159" s="89"/>
      <c r="E159" s="89"/>
      <c r="F159" s="89"/>
      <c r="G159" s="89"/>
      <c r="H159" s="89"/>
      <c r="I159" s="89"/>
      <c r="J159" s="26"/>
      <c r="K159" s="26"/>
      <c r="L159" s="67"/>
      <c r="M159" s="67"/>
      <c r="N159" s="67"/>
      <c r="O159" s="67"/>
    </row>
    <row r="160" spans="1:17" x14ac:dyDescent="0.3">
      <c r="A160" s="13" t="s">
        <v>0</v>
      </c>
      <c r="B160" s="13" t="s">
        <v>1</v>
      </c>
      <c r="C160" s="13" t="s">
        <v>2</v>
      </c>
      <c r="D160" s="13" t="s">
        <v>3</v>
      </c>
      <c r="E160" s="13" t="s">
        <v>4</v>
      </c>
      <c r="F160" s="13" t="s">
        <v>5</v>
      </c>
      <c r="G160" s="13" t="s">
        <v>8</v>
      </c>
      <c r="H160" s="13" t="s">
        <v>6</v>
      </c>
      <c r="I160" s="16" t="s">
        <v>8</v>
      </c>
      <c r="J160" s="61" t="s">
        <v>44</v>
      </c>
      <c r="K160" s="50" t="s">
        <v>8</v>
      </c>
      <c r="L160" s="6" t="s">
        <v>52</v>
      </c>
      <c r="M160" s="6" t="s">
        <v>8</v>
      </c>
      <c r="N160" s="6" t="s">
        <v>53</v>
      </c>
      <c r="O160" s="6" t="s">
        <v>8</v>
      </c>
      <c r="P160" s="6" t="s">
        <v>41</v>
      </c>
    </row>
    <row r="161" spans="1:17" x14ac:dyDescent="0.3">
      <c r="A161" s="14">
        <v>83014</v>
      </c>
      <c r="B161" s="14">
        <v>1</v>
      </c>
      <c r="C161" s="15" t="s">
        <v>7</v>
      </c>
      <c r="D161" s="14">
        <v>18</v>
      </c>
      <c r="E161" s="14">
        <v>237</v>
      </c>
      <c r="F161" s="14">
        <v>301</v>
      </c>
      <c r="G161" s="17">
        <f>(157.85+19.24+12.5)/(F161-E161)</f>
        <v>2.9623437500000001</v>
      </c>
      <c r="H161" s="14">
        <v>338</v>
      </c>
      <c r="I161" s="7">
        <f>208.51/(H161-F161)</f>
        <v>5.6354054054054048</v>
      </c>
      <c r="J161" s="62">
        <v>357</v>
      </c>
      <c r="K161" s="7">
        <f>SUM('[1]18'!$K$92:$K$130)/(J161-H161)</f>
        <v>10.553572631578946</v>
      </c>
      <c r="L161" s="7"/>
      <c r="M161" s="7"/>
      <c r="N161" s="7"/>
      <c r="O161" s="7"/>
    </row>
    <row r="162" spans="1:17" x14ac:dyDescent="0.3">
      <c r="A162" s="14">
        <v>85422</v>
      </c>
      <c r="B162" s="14">
        <v>1</v>
      </c>
      <c r="C162" s="15" t="s">
        <v>7</v>
      </c>
      <c r="D162" s="14">
        <v>18</v>
      </c>
      <c r="E162" s="14">
        <v>237</v>
      </c>
      <c r="F162" s="14">
        <v>293</v>
      </c>
      <c r="G162" s="17">
        <f t="shared" ref="G162:G166" si="42">(157.85+19.24+12.5)/(F162-E162)</f>
        <v>3.3855357142857145</v>
      </c>
      <c r="H162" s="14">
        <v>325</v>
      </c>
      <c r="I162" s="7">
        <f t="shared" ref="I162:I166" si="43">208.51/(H162-F162)</f>
        <v>6.5159374999999997</v>
      </c>
      <c r="J162" s="62">
        <v>369</v>
      </c>
      <c r="K162" s="7">
        <f>SUM('[1]18'!$K$92:$K$130)/(J162-H162)</f>
        <v>4.5572245454545453</v>
      </c>
      <c r="L162" s="7"/>
      <c r="M162" s="7"/>
      <c r="N162" s="7"/>
      <c r="O162" s="7"/>
    </row>
    <row r="163" spans="1:17" x14ac:dyDescent="0.3">
      <c r="A163" s="14">
        <v>100518</v>
      </c>
      <c r="B163" s="14">
        <v>1</v>
      </c>
      <c r="C163" s="15" t="s">
        <v>7</v>
      </c>
      <c r="D163" s="14">
        <v>18</v>
      </c>
      <c r="E163" s="14">
        <v>240</v>
      </c>
      <c r="F163" s="14">
        <v>306</v>
      </c>
      <c r="G163" s="17">
        <f t="shared" si="42"/>
        <v>2.8725757575757576</v>
      </c>
      <c r="H163" s="14">
        <v>340</v>
      </c>
      <c r="I163" s="7">
        <f t="shared" si="43"/>
        <v>6.1326470588235296</v>
      </c>
      <c r="J163" s="62">
        <v>386</v>
      </c>
      <c r="K163" s="7">
        <f>SUM('[1]18'!$K$92:$K$130)/(J163-H163)</f>
        <v>4.3590843478260863</v>
      </c>
      <c r="L163" s="7"/>
      <c r="M163" s="7"/>
      <c r="N163" s="7"/>
      <c r="O163" s="7"/>
    </row>
    <row r="164" spans="1:17" x14ac:dyDescent="0.3">
      <c r="A164" s="14">
        <v>103267</v>
      </c>
      <c r="B164" s="14">
        <v>1</v>
      </c>
      <c r="C164" s="15" t="s">
        <v>7</v>
      </c>
      <c r="D164" s="14">
        <v>18</v>
      </c>
      <c r="E164" s="14">
        <v>227</v>
      </c>
      <c r="F164" s="14">
        <v>293</v>
      </c>
      <c r="G164" s="17">
        <f t="shared" si="42"/>
        <v>2.8725757575757576</v>
      </c>
      <c r="H164" s="14">
        <v>322</v>
      </c>
      <c r="I164" s="7">
        <f t="shared" si="43"/>
        <v>7.1899999999999995</v>
      </c>
      <c r="J164" s="62">
        <v>340</v>
      </c>
      <c r="K164" s="7">
        <f>SUM('[1]18'!$K$92:$K$130)/(J164-H164)</f>
        <v>11.139882222222221</v>
      </c>
      <c r="L164" s="7"/>
      <c r="M164" s="7"/>
      <c r="N164" s="7"/>
      <c r="O164" s="7"/>
    </row>
    <row r="165" spans="1:17" x14ac:dyDescent="0.3">
      <c r="A165" s="14">
        <v>108641</v>
      </c>
      <c r="B165" s="14">
        <v>1</v>
      </c>
      <c r="C165" s="15" t="s">
        <v>7</v>
      </c>
      <c r="D165" s="14">
        <v>18</v>
      </c>
      <c r="E165" s="14">
        <v>235</v>
      </c>
      <c r="F165" s="14">
        <v>287</v>
      </c>
      <c r="G165" s="17">
        <f t="shared" si="42"/>
        <v>3.6459615384615387</v>
      </c>
      <c r="H165" s="14">
        <v>306</v>
      </c>
      <c r="I165" s="7">
        <f t="shared" si="43"/>
        <v>10.974210526315789</v>
      </c>
      <c r="J165" s="62">
        <v>334</v>
      </c>
      <c r="K165" s="7">
        <f>SUM('[1]18'!$K$92:$K$130)/(J165-H165)</f>
        <v>7.1613528571428571</v>
      </c>
      <c r="L165" s="7"/>
      <c r="M165" s="7"/>
      <c r="N165" s="7"/>
      <c r="O165" s="7"/>
      <c r="Q165">
        <f>398.1+200.52</f>
        <v>598.62</v>
      </c>
    </row>
    <row r="166" spans="1:17" x14ac:dyDescent="0.3">
      <c r="A166" s="30" t="s">
        <v>40</v>
      </c>
      <c r="B166" s="30"/>
      <c r="C166" s="31"/>
      <c r="D166" s="32"/>
      <c r="E166" s="33">
        <f>AVERAGE(E161:E165)</f>
        <v>235.2</v>
      </c>
      <c r="F166" s="33">
        <f>AVERAGE(F161:F165)</f>
        <v>296</v>
      </c>
      <c r="G166" s="37">
        <f t="shared" si="42"/>
        <v>3.118256578947368</v>
      </c>
      <c r="H166" s="33">
        <f>AVERAGE(H161:H165)</f>
        <v>326.2</v>
      </c>
      <c r="I166" s="35">
        <f t="shared" si="43"/>
        <v>6.9043046357615916</v>
      </c>
      <c r="J166" s="65">
        <f>AVERAGE(J161:J165)</f>
        <v>357.2</v>
      </c>
      <c r="K166" s="35">
        <f>AVERAGE(K161:K165)</f>
        <v>7.5542233208449314</v>
      </c>
      <c r="L166" s="35"/>
      <c r="M166" s="35"/>
      <c r="N166" s="35"/>
      <c r="O166" s="35"/>
      <c r="P166" s="35">
        <f>Q165/(J166-E166)</f>
        <v>4.90672131147541</v>
      </c>
    </row>
    <row r="167" spans="1:17" x14ac:dyDescent="0.3">
      <c r="J167" s="62"/>
    </row>
    <row r="168" spans="1:17" ht="18" x14ac:dyDescent="0.35">
      <c r="A168" s="90" t="s">
        <v>29</v>
      </c>
      <c r="B168" s="91"/>
      <c r="C168" s="91"/>
      <c r="D168" s="91"/>
      <c r="E168" s="91"/>
      <c r="F168" s="91"/>
      <c r="G168" s="91"/>
      <c r="H168" s="91"/>
      <c r="I168" s="91"/>
      <c r="J168" s="28"/>
      <c r="K168" s="28"/>
      <c r="L168" s="69"/>
      <c r="M168" s="69"/>
      <c r="N168" s="69"/>
      <c r="O168" s="69"/>
    </row>
    <row r="169" spans="1:17" x14ac:dyDescent="0.3">
      <c r="A169" s="13" t="s">
        <v>0</v>
      </c>
      <c r="B169" s="13" t="s">
        <v>1</v>
      </c>
      <c r="C169" s="13" t="s">
        <v>2</v>
      </c>
      <c r="D169" s="13" t="s">
        <v>3</v>
      </c>
      <c r="E169" s="13" t="s">
        <v>4</v>
      </c>
      <c r="F169" s="13" t="s">
        <v>5</v>
      </c>
      <c r="G169" s="13" t="s">
        <v>8</v>
      </c>
      <c r="H169" s="13" t="s">
        <v>6</v>
      </c>
      <c r="I169" s="16" t="s">
        <v>8</v>
      </c>
      <c r="J169" s="61" t="s">
        <v>44</v>
      </c>
      <c r="K169" s="50" t="s">
        <v>8</v>
      </c>
      <c r="L169" s="6" t="s">
        <v>52</v>
      </c>
      <c r="M169" s="6" t="s">
        <v>8</v>
      </c>
      <c r="N169" s="6" t="s">
        <v>53</v>
      </c>
      <c r="O169" s="6" t="s">
        <v>8</v>
      </c>
      <c r="P169" s="6" t="s">
        <v>41</v>
      </c>
    </row>
    <row r="170" spans="1:17" x14ac:dyDescent="0.3">
      <c r="A170" s="14">
        <v>64308</v>
      </c>
      <c r="B170" s="14">
        <v>2</v>
      </c>
      <c r="C170" s="15" t="s">
        <v>13</v>
      </c>
      <c r="D170" s="14">
        <v>19</v>
      </c>
      <c r="E170" s="14">
        <v>258</v>
      </c>
      <c r="F170" s="14">
        <v>331</v>
      </c>
      <c r="G170" s="17">
        <f>(185.29+19.24+0.799+12.5)/(F170-E170)</f>
        <v>2.9839589041095893</v>
      </c>
      <c r="H170" s="14">
        <v>362</v>
      </c>
      <c r="I170" s="7">
        <f>219.92/(H170-F170)</f>
        <v>7.0941935483870964</v>
      </c>
      <c r="J170" s="62">
        <v>399</v>
      </c>
      <c r="K170" s="7">
        <f>SUM('[1]19'!$K$92:$K$130)/(J170-H170)</f>
        <v>5.2688324324324327</v>
      </c>
      <c r="L170" s="7"/>
      <c r="M170" s="7"/>
      <c r="N170" s="7"/>
      <c r="O170" s="7"/>
    </row>
    <row r="171" spans="1:17" x14ac:dyDescent="0.3">
      <c r="A171" s="14">
        <v>75568</v>
      </c>
      <c r="B171" s="14">
        <v>2</v>
      </c>
      <c r="C171" s="15" t="s">
        <v>13</v>
      </c>
      <c r="D171" s="14">
        <v>19</v>
      </c>
      <c r="E171" s="14">
        <v>255</v>
      </c>
      <c r="F171" s="14">
        <v>298</v>
      </c>
      <c r="G171" s="17">
        <f t="shared" ref="G171:G176" si="44">(185.29+19.24+0.799+12.5)/(F171-E171)</f>
        <v>5.0657906976744185</v>
      </c>
      <c r="H171" s="14">
        <v>309</v>
      </c>
      <c r="I171" s="7">
        <f t="shared" ref="I171:I176" si="45">219.92/(H171-F171)</f>
        <v>19.992727272727272</v>
      </c>
      <c r="J171" s="62">
        <v>348</v>
      </c>
      <c r="K171" s="7">
        <f>SUM('[1]19'!$K$92:$K$130)/(J171-H171)</f>
        <v>4.9986358974358973</v>
      </c>
      <c r="L171" s="7"/>
      <c r="M171" s="7"/>
      <c r="N171" s="7"/>
      <c r="O171" s="7"/>
    </row>
    <row r="172" spans="1:17" x14ac:dyDescent="0.3">
      <c r="A172" s="14">
        <v>75885</v>
      </c>
      <c r="B172" s="14">
        <v>2</v>
      </c>
      <c r="C172" s="15" t="s">
        <v>13</v>
      </c>
      <c r="D172" s="14">
        <v>19</v>
      </c>
      <c r="E172" s="14">
        <v>254</v>
      </c>
      <c r="F172" s="14">
        <v>306</v>
      </c>
      <c r="G172" s="17">
        <f t="shared" si="44"/>
        <v>4.1890192307692313</v>
      </c>
      <c r="H172" s="14">
        <v>347</v>
      </c>
      <c r="I172" s="7">
        <f t="shared" si="45"/>
        <v>5.3639024390243897</v>
      </c>
      <c r="J172" s="62">
        <v>374</v>
      </c>
      <c r="K172" s="7">
        <f>SUM('[1]19'!$K$92:$K$130)/(J172-H172)</f>
        <v>7.2202518518518515</v>
      </c>
      <c r="L172" s="7"/>
      <c r="M172" s="7"/>
      <c r="N172" s="7"/>
      <c r="O172" s="7"/>
    </row>
    <row r="173" spans="1:17" x14ac:dyDescent="0.3">
      <c r="A173" s="14">
        <v>79904</v>
      </c>
      <c r="B173" s="14">
        <v>2</v>
      </c>
      <c r="C173" s="15" t="s">
        <v>13</v>
      </c>
      <c r="D173" s="14">
        <v>19</v>
      </c>
      <c r="E173" s="14">
        <v>261</v>
      </c>
      <c r="F173" s="14">
        <v>322</v>
      </c>
      <c r="G173" s="17">
        <f t="shared" si="44"/>
        <v>3.5709672131147543</v>
      </c>
      <c r="H173" s="14">
        <v>350</v>
      </c>
      <c r="I173" s="7">
        <f t="shared" si="45"/>
        <v>7.8542857142857141</v>
      </c>
      <c r="J173" s="62">
        <v>404</v>
      </c>
      <c r="K173" s="7">
        <f>SUM('[1]19'!$K$92:$K$130)/(J173-H173)</f>
        <v>3.6101259259259257</v>
      </c>
      <c r="L173" s="7"/>
      <c r="M173" s="7"/>
      <c r="N173" s="7"/>
      <c r="O173" s="7"/>
    </row>
    <row r="174" spans="1:17" x14ac:dyDescent="0.3">
      <c r="A174" s="14">
        <v>85178</v>
      </c>
      <c r="B174" s="14">
        <v>2</v>
      </c>
      <c r="C174" s="15" t="s">
        <v>13</v>
      </c>
      <c r="D174" s="14">
        <v>19</v>
      </c>
      <c r="E174" s="14">
        <v>258</v>
      </c>
      <c r="F174" s="14">
        <v>330</v>
      </c>
      <c r="G174" s="17">
        <f t="shared" si="44"/>
        <v>3.0254027777777779</v>
      </c>
      <c r="H174" s="14">
        <v>349</v>
      </c>
      <c r="I174" s="7">
        <f t="shared" si="45"/>
        <v>11.574736842105262</v>
      </c>
      <c r="J174" s="62">
        <v>400</v>
      </c>
      <c r="K174" s="7">
        <f>SUM('[1]19'!$K$92:$K$130)/(J174-H174)</f>
        <v>3.8224862745098038</v>
      </c>
      <c r="L174" s="7"/>
      <c r="M174" s="7"/>
      <c r="N174" s="7"/>
      <c r="O174" s="7"/>
    </row>
    <row r="175" spans="1:17" x14ac:dyDescent="0.3">
      <c r="A175" s="14">
        <v>112045</v>
      </c>
      <c r="B175" s="14">
        <v>2</v>
      </c>
      <c r="C175" s="15" t="s">
        <v>13</v>
      </c>
      <c r="D175" s="14">
        <v>19</v>
      </c>
      <c r="E175" s="14">
        <v>256</v>
      </c>
      <c r="F175" s="14">
        <v>323</v>
      </c>
      <c r="G175" s="17">
        <f t="shared" si="44"/>
        <v>3.2511791044776119</v>
      </c>
      <c r="H175" s="14">
        <v>361</v>
      </c>
      <c r="I175" s="7">
        <f t="shared" si="45"/>
        <v>5.7873684210526308</v>
      </c>
      <c r="J175" s="62">
        <v>381</v>
      </c>
      <c r="K175" s="7">
        <f>SUM('[1]19'!$K$92:$K$130)/(J175-H175)</f>
        <v>9.7473399999999994</v>
      </c>
      <c r="L175" s="7"/>
      <c r="M175" s="7"/>
      <c r="N175" s="7"/>
      <c r="O175" s="7"/>
      <c r="Q175">
        <f>437.749+194.97</f>
        <v>632.71900000000005</v>
      </c>
    </row>
    <row r="176" spans="1:17" x14ac:dyDescent="0.3">
      <c r="A176" s="30" t="s">
        <v>40</v>
      </c>
      <c r="B176" s="30"/>
      <c r="C176" s="31"/>
      <c r="D176" s="32"/>
      <c r="E176" s="33">
        <f>AVERAGE(E170:E175)</f>
        <v>257</v>
      </c>
      <c r="F176" s="33">
        <f>AVERAGE(F170:F175)</f>
        <v>318.33333333333331</v>
      </c>
      <c r="G176" s="37">
        <f t="shared" si="44"/>
        <v>3.5515597826086971</v>
      </c>
      <c r="H176" s="33">
        <f>AVERAGE(H170:H175)</f>
        <v>346.33333333333331</v>
      </c>
      <c r="I176" s="35">
        <f t="shared" si="45"/>
        <v>7.8542857142857141</v>
      </c>
      <c r="J176" s="63">
        <f>AVERAGE(J170:J175)</f>
        <v>384.33333333333331</v>
      </c>
      <c r="K176" s="35">
        <f>AVERAGE(K170:K175)</f>
        <v>5.7779453970259844</v>
      </c>
      <c r="L176" s="35"/>
      <c r="M176" s="35"/>
      <c r="N176" s="35"/>
      <c r="O176" s="35"/>
      <c r="P176" s="35">
        <f>Q175/(J176-E176)</f>
        <v>4.9689973821989541</v>
      </c>
    </row>
    <row r="178" spans="1:17" ht="18" x14ac:dyDescent="0.35">
      <c r="A178" s="92" t="s">
        <v>30</v>
      </c>
      <c r="B178" s="93"/>
      <c r="C178" s="93"/>
      <c r="D178" s="93"/>
      <c r="E178" s="93"/>
      <c r="F178" s="93"/>
      <c r="G178" s="93"/>
      <c r="H178" s="93"/>
      <c r="I178" s="93"/>
      <c r="J178" s="29"/>
      <c r="K178" s="29"/>
      <c r="L178" s="70"/>
      <c r="M178" s="70"/>
      <c r="N178" s="70"/>
      <c r="O178" s="70"/>
    </row>
    <row r="179" spans="1:17" x14ac:dyDescent="0.3">
      <c r="A179" s="13" t="s">
        <v>0</v>
      </c>
      <c r="B179" s="13" t="s">
        <v>1</v>
      </c>
      <c r="C179" s="13" t="s">
        <v>2</v>
      </c>
      <c r="D179" s="13" t="s">
        <v>3</v>
      </c>
      <c r="E179" s="13" t="s">
        <v>4</v>
      </c>
      <c r="F179" s="13" t="s">
        <v>5</v>
      </c>
      <c r="G179" s="13" t="s">
        <v>8</v>
      </c>
      <c r="H179" s="13" t="s">
        <v>6</v>
      </c>
      <c r="I179" s="16" t="s">
        <v>8</v>
      </c>
      <c r="J179" s="61" t="s">
        <v>44</v>
      </c>
      <c r="K179" s="50" t="s">
        <v>8</v>
      </c>
      <c r="L179" s="6" t="s">
        <v>52</v>
      </c>
      <c r="M179" s="6" t="s">
        <v>8</v>
      </c>
      <c r="N179" s="6" t="s">
        <v>53</v>
      </c>
      <c r="O179" s="6" t="s">
        <v>8</v>
      </c>
      <c r="P179" s="6" t="s">
        <v>41</v>
      </c>
    </row>
    <row r="180" spans="1:17" x14ac:dyDescent="0.3">
      <c r="A180" s="14">
        <v>79578</v>
      </c>
      <c r="B180" s="14">
        <v>4</v>
      </c>
      <c r="C180" s="15" t="s">
        <v>21</v>
      </c>
      <c r="D180" s="14">
        <v>20</v>
      </c>
      <c r="E180" s="14">
        <v>245</v>
      </c>
      <c r="F180" s="14">
        <v>323</v>
      </c>
      <c r="G180" s="17">
        <f>(181.39+19.24+12.5)/(F180-E180)</f>
        <v>2.7324358974358973</v>
      </c>
      <c r="H180" s="14">
        <v>358</v>
      </c>
      <c r="I180" s="7">
        <f>226.75/(H180-F180)</f>
        <v>6.4785714285714286</v>
      </c>
      <c r="J180" s="62">
        <v>395</v>
      </c>
      <c r="K180" s="7">
        <f>SUM('[1]20'!$K$92:$K$130)/(J180-H180)</f>
        <v>5.8603405405405402</v>
      </c>
      <c r="L180" s="7"/>
      <c r="M180" s="7"/>
      <c r="N180" s="7"/>
      <c r="O180" s="7"/>
    </row>
    <row r="181" spans="1:17" x14ac:dyDescent="0.3">
      <c r="A181" s="14">
        <v>84347</v>
      </c>
      <c r="B181" s="14">
        <v>4</v>
      </c>
      <c r="C181" s="15" t="s">
        <v>21</v>
      </c>
      <c r="D181" s="14">
        <v>20</v>
      </c>
      <c r="E181" s="14">
        <v>243</v>
      </c>
      <c r="F181" s="14">
        <v>313</v>
      </c>
      <c r="G181" s="17">
        <f t="shared" ref="G181:G186" si="46">(181.39+19.24+12.5)/(F181-E181)</f>
        <v>3.0447142857142855</v>
      </c>
      <c r="H181" s="14">
        <v>350</v>
      </c>
      <c r="I181" s="7">
        <f t="shared" ref="I181:I186" si="47">226.75/(H181-F181)</f>
        <v>6.1283783783783781</v>
      </c>
      <c r="J181" s="62">
        <v>387</v>
      </c>
      <c r="K181" s="7">
        <f>SUM('[1]20'!$K$92:$K$130)/(J181-H181)</f>
        <v>5.8603405405405402</v>
      </c>
      <c r="L181" s="7"/>
      <c r="M181" s="7"/>
      <c r="N181" s="7"/>
      <c r="O181" s="7"/>
    </row>
    <row r="182" spans="1:17" x14ac:dyDescent="0.3">
      <c r="A182" s="14">
        <v>87527</v>
      </c>
      <c r="B182" s="14">
        <v>4</v>
      </c>
      <c r="C182" s="15" t="s">
        <v>21</v>
      </c>
      <c r="D182" s="14">
        <v>20</v>
      </c>
      <c r="E182" s="14">
        <v>241</v>
      </c>
      <c r="F182" s="14">
        <v>298</v>
      </c>
      <c r="G182" s="17">
        <f t="shared" si="46"/>
        <v>3.739122807017544</v>
      </c>
      <c r="H182" s="14">
        <v>331</v>
      </c>
      <c r="I182" s="7">
        <f t="shared" si="47"/>
        <v>6.8712121212121211</v>
      </c>
      <c r="J182" s="62">
        <v>365</v>
      </c>
      <c r="K182" s="7">
        <f>SUM('[1]20'!$K$92:$K$130)/(J182-H182)</f>
        <v>6.3774294117647052</v>
      </c>
      <c r="L182" s="7"/>
      <c r="M182" s="7"/>
      <c r="N182" s="7"/>
      <c r="O182" s="7"/>
    </row>
    <row r="183" spans="1:17" x14ac:dyDescent="0.3">
      <c r="A183" s="14">
        <v>109290</v>
      </c>
      <c r="B183" s="14">
        <v>4</v>
      </c>
      <c r="C183" s="15" t="s">
        <v>21</v>
      </c>
      <c r="D183" s="14">
        <v>20</v>
      </c>
      <c r="E183" s="14">
        <v>245</v>
      </c>
      <c r="F183" s="14">
        <v>313</v>
      </c>
      <c r="G183" s="17">
        <f t="shared" si="46"/>
        <v>3.134264705882353</v>
      </c>
      <c r="H183" s="14">
        <v>354</v>
      </c>
      <c r="I183" s="7">
        <f t="shared" si="47"/>
        <v>5.5304878048780486</v>
      </c>
      <c r="J183" s="62">
        <v>387</v>
      </c>
      <c r="K183" s="7">
        <f>SUM('[1]20'!$K$92:$K$130)/(J183-H183)</f>
        <v>6.5706848484848477</v>
      </c>
      <c r="L183" s="7"/>
      <c r="M183" s="7"/>
      <c r="N183" s="7"/>
      <c r="O183" s="7"/>
    </row>
    <row r="184" spans="1:17" x14ac:dyDescent="0.3">
      <c r="A184" s="14">
        <v>114077</v>
      </c>
      <c r="B184" s="14">
        <v>4</v>
      </c>
      <c r="C184" s="15" t="s">
        <v>21</v>
      </c>
      <c r="D184" s="14">
        <v>20</v>
      </c>
      <c r="E184" s="14">
        <v>244</v>
      </c>
      <c r="F184" s="14">
        <v>312</v>
      </c>
      <c r="G184" s="17">
        <f t="shared" si="46"/>
        <v>3.134264705882353</v>
      </c>
      <c r="H184" s="14">
        <v>335</v>
      </c>
      <c r="I184" s="7">
        <f t="shared" si="47"/>
        <v>9.8586956521739122</v>
      </c>
      <c r="J184" s="62">
        <v>363</v>
      </c>
      <c r="K184" s="7">
        <f>SUM('[1]20'!$K$92:$K$130)/(J184-H184)</f>
        <v>7.7440214285714282</v>
      </c>
      <c r="L184" s="7"/>
      <c r="M184" s="7"/>
      <c r="N184" s="7"/>
      <c r="O184" s="7"/>
    </row>
    <row r="185" spans="1:17" x14ac:dyDescent="0.3">
      <c r="A185" s="14">
        <v>116314</v>
      </c>
      <c r="B185" s="14">
        <v>4</v>
      </c>
      <c r="C185" s="15" t="s">
        <v>21</v>
      </c>
      <c r="D185" s="14">
        <v>20</v>
      </c>
      <c r="E185" s="14">
        <v>241</v>
      </c>
      <c r="F185" s="14">
        <v>316</v>
      </c>
      <c r="G185" s="17">
        <f t="shared" si="46"/>
        <v>2.8417333333333334</v>
      </c>
      <c r="H185" s="14">
        <v>360</v>
      </c>
      <c r="I185" s="7">
        <f t="shared" si="47"/>
        <v>5.1534090909090908</v>
      </c>
      <c r="J185" s="62">
        <v>376</v>
      </c>
      <c r="K185" s="7">
        <f>SUM('[1]20'!$K$92:$K$130)/(J185-H185)</f>
        <v>13.552037499999999</v>
      </c>
      <c r="L185" s="7"/>
      <c r="M185" s="7"/>
      <c r="N185" s="7"/>
      <c r="O185" s="7"/>
      <c r="Q185">
        <f>439.88+261.83</f>
        <v>701.71</v>
      </c>
    </row>
    <row r="186" spans="1:17" x14ac:dyDescent="0.3">
      <c r="A186" s="30" t="s">
        <v>40</v>
      </c>
      <c r="B186" s="30"/>
      <c r="C186" s="31"/>
      <c r="D186" s="32"/>
      <c r="E186" s="33">
        <f>AVERAGE(E180:E185)</f>
        <v>243.16666666666666</v>
      </c>
      <c r="F186" s="33">
        <f>AVERAGE(F180:F185)</f>
        <v>312.5</v>
      </c>
      <c r="G186" s="37">
        <f t="shared" si="46"/>
        <v>3.0739903846153842</v>
      </c>
      <c r="H186" s="33">
        <f>AVERAGE(H180:H185)</f>
        <v>348</v>
      </c>
      <c r="I186" s="35">
        <f t="shared" si="47"/>
        <v>6.387323943661972</v>
      </c>
      <c r="J186" s="63">
        <f>AVERAGE(J180:J185)</f>
        <v>378.83333333333331</v>
      </c>
      <c r="K186" s="35">
        <f>AVERAGE(K180:K185)</f>
        <v>7.6608090449836759</v>
      </c>
      <c r="L186" s="35"/>
      <c r="M186" s="35"/>
      <c r="N186" s="35"/>
      <c r="O186" s="35"/>
      <c r="P186" s="35">
        <f>Q185/(J186-E186)</f>
        <v>5.172309582309583</v>
      </c>
    </row>
    <row r="188" spans="1:17" ht="18" x14ac:dyDescent="0.35">
      <c r="A188" s="94" t="s">
        <v>31</v>
      </c>
      <c r="B188" s="95"/>
      <c r="C188" s="95"/>
      <c r="D188" s="95"/>
      <c r="E188" s="95"/>
      <c r="F188" s="95"/>
      <c r="G188" s="95"/>
      <c r="H188" s="95"/>
      <c r="I188" s="95"/>
      <c r="J188" s="27"/>
      <c r="K188" s="27"/>
      <c r="L188" s="68"/>
      <c r="M188" s="68"/>
      <c r="N188" s="68"/>
      <c r="O188" s="68"/>
    </row>
    <row r="189" spans="1:17" x14ac:dyDescent="0.3">
      <c r="A189" s="13" t="s">
        <v>0</v>
      </c>
      <c r="B189" s="13" t="s">
        <v>1</v>
      </c>
      <c r="C189" s="13" t="s">
        <v>2</v>
      </c>
      <c r="D189" s="13" t="s">
        <v>3</v>
      </c>
      <c r="E189" s="13" t="s">
        <v>4</v>
      </c>
      <c r="F189" s="13" t="s">
        <v>5</v>
      </c>
      <c r="G189" s="13" t="s">
        <v>8</v>
      </c>
      <c r="H189" s="13" t="s">
        <v>6</v>
      </c>
      <c r="I189" s="16" t="s">
        <v>8</v>
      </c>
      <c r="J189" s="61" t="s">
        <v>44</v>
      </c>
      <c r="K189" s="50" t="s">
        <v>8</v>
      </c>
      <c r="L189" s="6" t="s">
        <v>52</v>
      </c>
      <c r="M189" s="6" t="s">
        <v>8</v>
      </c>
      <c r="N189" s="6" t="s">
        <v>53</v>
      </c>
      <c r="O189" s="6" t="s">
        <v>8</v>
      </c>
      <c r="P189" s="6" t="s">
        <v>41</v>
      </c>
    </row>
    <row r="190" spans="1:17" x14ac:dyDescent="0.3">
      <c r="A190" s="14">
        <v>73917</v>
      </c>
      <c r="B190" s="14">
        <v>3</v>
      </c>
      <c r="C190" s="15" t="s">
        <v>11</v>
      </c>
      <c r="D190" s="14">
        <v>21</v>
      </c>
      <c r="E190" s="14">
        <v>252</v>
      </c>
      <c r="F190" s="14">
        <v>310</v>
      </c>
      <c r="G190" s="17">
        <f>(164.97+19.24+12.5)/(F190-E190)</f>
        <v>3.3915517241379312</v>
      </c>
      <c r="H190" s="14">
        <v>341</v>
      </c>
      <c r="I190" s="7">
        <f>211.71/(H190-F190)</f>
        <v>6.8293548387096781</v>
      </c>
      <c r="J190" s="62">
        <v>376</v>
      </c>
      <c r="K190" s="7">
        <f>SUM('[1]21'!$K$92:$K$130)/(J190-H190)</f>
        <v>5.316684761904761</v>
      </c>
      <c r="L190" s="7"/>
      <c r="M190" s="7"/>
      <c r="N190" s="7"/>
      <c r="O190" s="7"/>
    </row>
    <row r="191" spans="1:17" x14ac:dyDescent="0.3">
      <c r="A191" s="14">
        <v>82868</v>
      </c>
      <c r="B191" s="14">
        <v>3</v>
      </c>
      <c r="C191" s="15" t="s">
        <v>11</v>
      </c>
      <c r="D191" s="14">
        <v>21</v>
      </c>
      <c r="E191" s="14">
        <v>253</v>
      </c>
      <c r="F191" s="14">
        <v>307</v>
      </c>
      <c r="G191" s="17">
        <f t="shared" ref="G191:G196" si="48">(164.97+19.24+12.5)/(F191-E191)</f>
        <v>3.6427777777777779</v>
      </c>
      <c r="H191" s="14">
        <v>348</v>
      </c>
      <c r="I191" s="7">
        <f t="shared" ref="I191:I196" si="49">211.71/(H191-F191)</f>
        <v>5.1636585365853662</v>
      </c>
      <c r="J191" s="62">
        <v>388</v>
      </c>
      <c r="K191" s="7">
        <f>SUM('[1]21'!$K$92:$K$130)/(J191-H191)</f>
        <v>4.652099166666666</v>
      </c>
      <c r="L191" s="7"/>
      <c r="M191" s="7"/>
      <c r="N191" s="7"/>
      <c r="O191" s="7"/>
    </row>
    <row r="192" spans="1:17" x14ac:dyDescent="0.3">
      <c r="A192" s="14">
        <v>94730</v>
      </c>
      <c r="B192" s="14">
        <v>3</v>
      </c>
      <c r="C192" s="15" t="s">
        <v>11</v>
      </c>
      <c r="D192" s="14">
        <v>21</v>
      </c>
      <c r="E192" s="14">
        <v>251</v>
      </c>
      <c r="F192" s="14">
        <v>290</v>
      </c>
      <c r="G192" s="17">
        <f t="shared" si="48"/>
        <v>5.0438461538461539</v>
      </c>
      <c r="H192" s="14">
        <v>330</v>
      </c>
      <c r="I192" s="7">
        <f t="shared" si="49"/>
        <v>5.2927499999999998</v>
      </c>
      <c r="J192" s="62">
        <v>338</v>
      </c>
      <c r="K192" s="7">
        <f>SUM('[1]21'!$K$92:$K$130)/(J192-H192)</f>
        <v>23.26049583333333</v>
      </c>
      <c r="L192" s="7"/>
      <c r="M192" s="7"/>
      <c r="N192" s="7"/>
      <c r="O192" s="7"/>
    </row>
    <row r="193" spans="1:17" x14ac:dyDescent="0.3">
      <c r="A193" s="14">
        <v>96051</v>
      </c>
      <c r="B193" s="14">
        <v>3</v>
      </c>
      <c r="C193" s="15" t="s">
        <v>11</v>
      </c>
      <c r="D193" s="14">
        <v>21</v>
      </c>
      <c r="E193" s="14">
        <v>251</v>
      </c>
      <c r="F193" s="14">
        <v>303</v>
      </c>
      <c r="G193" s="17">
        <f t="shared" si="48"/>
        <v>3.7828846153846154</v>
      </c>
      <c r="H193" s="14">
        <v>340</v>
      </c>
      <c r="I193" s="7">
        <f t="shared" si="49"/>
        <v>5.7218918918918922</v>
      </c>
      <c r="J193" s="62">
        <v>365</v>
      </c>
      <c r="K193" s="7">
        <f>SUM('[1]21'!$K$92:$K$130)/(J193-H193)</f>
        <v>7.4433586666666658</v>
      </c>
      <c r="L193" s="7"/>
      <c r="M193" s="7"/>
      <c r="N193" s="7"/>
      <c r="O193" s="7"/>
    </row>
    <row r="194" spans="1:17" x14ac:dyDescent="0.3">
      <c r="A194" s="14">
        <v>109479</v>
      </c>
      <c r="B194" s="14">
        <v>3</v>
      </c>
      <c r="C194" s="15" t="s">
        <v>11</v>
      </c>
      <c r="D194" s="14">
        <v>21</v>
      </c>
      <c r="E194" s="14">
        <v>250</v>
      </c>
      <c r="F194" s="14">
        <v>331</v>
      </c>
      <c r="G194" s="17">
        <f t="shared" si="48"/>
        <v>2.4285185185185187</v>
      </c>
      <c r="H194" s="14">
        <v>372</v>
      </c>
      <c r="I194" s="7">
        <f t="shared" si="49"/>
        <v>5.1636585365853662</v>
      </c>
      <c r="J194" s="62">
        <v>408</v>
      </c>
      <c r="K194" s="7">
        <f>SUM('[1]21'!$K$92:$K$130)/(J194-H194)</f>
        <v>5.1689990740740734</v>
      </c>
      <c r="L194" s="7"/>
      <c r="M194" s="7"/>
      <c r="N194" s="7"/>
      <c r="O194" s="7"/>
    </row>
    <row r="195" spans="1:17" x14ac:dyDescent="0.3">
      <c r="A195" s="14">
        <v>110341</v>
      </c>
      <c r="B195" s="14">
        <v>3</v>
      </c>
      <c r="C195" s="15" t="s">
        <v>11</v>
      </c>
      <c r="D195" s="14">
        <v>21</v>
      </c>
      <c r="E195" s="14">
        <v>248</v>
      </c>
      <c r="F195" s="14">
        <v>293</v>
      </c>
      <c r="G195" s="17">
        <f t="shared" si="48"/>
        <v>4.3713333333333333</v>
      </c>
      <c r="H195" s="14">
        <v>295</v>
      </c>
      <c r="I195" s="7">
        <f t="shared" si="49"/>
        <v>105.855</v>
      </c>
      <c r="J195" s="62">
        <v>310</v>
      </c>
      <c r="K195" s="7">
        <f>SUM('[1]21'!$K$92:$K$130)/(J195-H195)</f>
        <v>12.405597777777777</v>
      </c>
      <c r="L195" s="7"/>
      <c r="M195" s="7"/>
      <c r="N195" s="7"/>
      <c r="O195" s="7"/>
      <c r="Q195">
        <f>408.42+186.04</f>
        <v>594.46</v>
      </c>
    </row>
    <row r="196" spans="1:17" x14ac:dyDescent="0.3">
      <c r="A196" s="30" t="s">
        <v>40</v>
      </c>
      <c r="B196" s="30"/>
      <c r="C196" s="31"/>
      <c r="D196" s="32"/>
      <c r="E196" s="33">
        <f>AVERAGE(E190:E195)</f>
        <v>250.83333333333334</v>
      </c>
      <c r="F196" s="33">
        <f>AVERAGE(F190:F195)</f>
        <v>305.66666666666669</v>
      </c>
      <c r="G196" s="37">
        <f t="shared" si="48"/>
        <v>3.5874164133738597</v>
      </c>
      <c r="H196" s="33">
        <f>AVERAGE(H190:H195)</f>
        <v>337.66666666666669</v>
      </c>
      <c r="I196" s="35">
        <f t="shared" si="49"/>
        <v>6.6159375000000002</v>
      </c>
      <c r="J196" s="63">
        <f>AVERAGE(J190:J195)</f>
        <v>364.16666666666669</v>
      </c>
      <c r="K196" s="35">
        <f>AVERAGE(K190:K195)</f>
        <v>9.707872546737212</v>
      </c>
      <c r="L196" s="35"/>
      <c r="M196" s="35"/>
      <c r="N196" s="35"/>
      <c r="O196" s="35"/>
      <c r="P196" s="35">
        <f>Q195/(J196-E196)</f>
        <v>5.2452352941176468</v>
      </c>
    </row>
  </sheetData>
  <mergeCells count="20">
    <mergeCell ref="A1:I1"/>
    <mergeCell ref="A11:I11"/>
    <mergeCell ref="A21:I21"/>
    <mergeCell ref="A31:I31"/>
    <mergeCell ref="A41:I41"/>
    <mergeCell ref="A50:I50"/>
    <mergeCell ref="A60:I60"/>
    <mergeCell ref="A70:I70"/>
    <mergeCell ref="A80:I80"/>
    <mergeCell ref="A90:I90"/>
    <mergeCell ref="A100:I100"/>
    <mergeCell ref="A110:I110"/>
    <mergeCell ref="A120:I120"/>
    <mergeCell ref="A130:I130"/>
    <mergeCell ref="A140:I140"/>
    <mergeCell ref="A150:I150"/>
    <mergeCell ref="A159:I159"/>
    <mergeCell ref="A168:I168"/>
    <mergeCell ref="A178:I178"/>
    <mergeCell ref="A188:I188"/>
  </mergeCells>
  <pageMargins left="0.7" right="0.7" top="0.75" bottom="0.75" header="0.3" footer="0.3"/>
  <pageSetup paperSize="9" orientation="portrait" verticalDpi="20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F104D-DE77-473E-A853-0AA05291D3A7}">
  <dimension ref="A1:H15"/>
  <sheetViews>
    <sheetView workbookViewId="0">
      <selection activeCell="B3" sqref="B3"/>
    </sheetView>
  </sheetViews>
  <sheetFormatPr defaultColWidth="8.88671875" defaultRowHeight="14.4" x14ac:dyDescent="0.3"/>
  <cols>
    <col min="1" max="1" width="10.33203125" bestFit="1" customWidth="1"/>
    <col min="2" max="2" width="9.44140625" bestFit="1" customWidth="1"/>
  </cols>
  <sheetData>
    <row r="1" spans="1:8" x14ac:dyDescent="0.3">
      <c r="A1" s="96" t="s">
        <v>32</v>
      </c>
      <c r="B1" s="96"/>
      <c r="G1" s="96" t="s">
        <v>34</v>
      </c>
      <c r="H1" s="96"/>
    </row>
    <row r="2" spans="1:8" x14ac:dyDescent="0.3">
      <c r="A2" t="s">
        <v>1</v>
      </c>
      <c r="B2" s="24" t="s">
        <v>8</v>
      </c>
      <c r="G2" t="s">
        <v>1</v>
      </c>
      <c r="H2" s="24" t="s">
        <v>8</v>
      </c>
    </row>
    <row r="3" spans="1:8" x14ac:dyDescent="0.3">
      <c r="A3" s="20">
        <v>1</v>
      </c>
      <c r="B3" s="7">
        <f>AVERAGE(Data!G3:G8,Data!G72:G77,Data!G82:G87,Data!G152:G156,Data!G161:G165)</f>
        <v>3.6205808181885764</v>
      </c>
      <c r="G3" s="20">
        <v>1</v>
      </c>
      <c r="H3" s="7">
        <f>AVERAGE(B3,B10)</f>
        <v>4.8845492777669905</v>
      </c>
    </row>
    <row r="4" spans="1:8" x14ac:dyDescent="0.3">
      <c r="A4" s="21">
        <v>2</v>
      </c>
      <c r="B4" s="7">
        <f>AVERAGE(Data!G23:G28,Data!G52:G57,Data!G102:G107,Data!G132:G137,Data!G170:G175)</f>
        <v>3.7848992962802583</v>
      </c>
      <c r="G4" s="21">
        <v>2</v>
      </c>
      <c r="H4" s="7">
        <f>AVERAGE(B4,B11)</f>
        <v>9.3738425142760029</v>
      </c>
    </row>
    <row r="5" spans="1:8" x14ac:dyDescent="0.3">
      <c r="A5" s="22">
        <v>3</v>
      </c>
      <c r="B5" s="7">
        <f>AVERAGE(Data!G13:G18,Data!G62:G67,Data!G112:G117,Data!G122:G127,Data!G190:G195)</f>
        <v>3.7755847769156317</v>
      </c>
      <c r="G5" s="22">
        <v>3</v>
      </c>
      <c r="H5" s="7">
        <f>AVERAGE(B5,B12)</f>
        <v>7.7077286671441652</v>
      </c>
    </row>
    <row r="6" spans="1:8" x14ac:dyDescent="0.3">
      <c r="A6" s="23">
        <v>4</v>
      </c>
      <c r="B6" s="7">
        <f>AVERAGE(Data!G33:G38,Data!G43:G47,Data!G92:G97,Data!G142:G147,Data!G180:G185)</f>
        <v>3.3569176329549379</v>
      </c>
      <c r="G6" s="23">
        <v>4</v>
      </c>
      <c r="H6" s="7">
        <f>AVERAGE(B6,B13)</f>
        <v>5.1563908246779802</v>
      </c>
    </row>
    <row r="8" spans="1:8" x14ac:dyDescent="0.3">
      <c r="A8" s="96" t="s">
        <v>33</v>
      </c>
      <c r="B8" s="96"/>
    </row>
    <row r="9" spans="1:8" x14ac:dyDescent="0.3">
      <c r="A9" t="s">
        <v>1</v>
      </c>
      <c r="B9" s="24" t="s">
        <v>8</v>
      </c>
    </row>
    <row r="10" spans="1:8" x14ac:dyDescent="0.3">
      <c r="A10" s="20">
        <v>1</v>
      </c>
      <c r="B10" s="7">
        <f>AVERAGE(Data!I3:I8,Data!I72:I77,Data!I82:I87,Data!I152:I156,Data!I161:I165)</f>
        <v>6.1485177373454052</v>
      </c>
    </row>
    <row r="11" spans="1:8" x14ac:dyDescent="0.3">
      <c r="A11" s="21">
        <v>2</v>
      </c>
      <c r="B11" s="7">
        <f>AVERAGE(Data!I23:I28,Data!I52:I57,Data!I102:I107,Data!I132:I137,Data!I170:I175)</f>
        <v>14.962785732271749</v>
      </c>
    </row>
    <row r="12" spans="1:8" x14ac:dyDescent="0.3">
      <c r="A12" s="22">
        <v>3</v>
      </c>
      <c r="B12" s="7">
        <f>AVERAGE(Data!I13:I18,Data!I62:I67,Data!I112:I117,Data!I122:I127,Data!I190:I195)</f>
        <v>11.6398725573727</v>
      </c>
    </row>
    <row r="13" spans="1:8" x14ac:dyDescent="0.3">
      <c r="A13" s="23">
        <v>4</v>
      </c>
      <c r="B13" s="7">
        <f>AVERAGE(Data!I33:I38,Data!I43:I47,Data!I92:I97,Data!I142:I147,Data!I180:I185)</f>
        <v>6.9558640164010228</v>
      </c>
    </row>
    <row r="15" spans="1:8" x14ac:dyDescent="0.3">
      <c r="C15" s="19"/>
    </row>
  </sheetData>
  <mergeCells count="3">
    <mergeCell ref="A1:B1"/>
    <mergeCell ref="A8:B8"/>
    <mergeCell ref="G1:H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A6703-F5FD-4DC4-843E-A3727A922FE1}">
  <dimension ref="A1:S37"/>
  <sheetViews>
    <sheetView tabSelected="1" topLeftCell="G1" zoomScale="90" zoomScaleNormal="90" workbookViewId="0">
      <selection activeCell="Q21" sqref="Q2:Q21"/>
    </sheetView>
  </sheetViews>
  <sheetFormatPr defaultColWidth="8.88671875" defaultRowHeight="14.4" x14ac:dyDescent="0.3"/>
  <cols>
    <col min="2" max="2" width="17.6640625" customWidth="1"/>
    <col min="3" max="3" width="22.44140625" customWidth="1"/>
    <col min="4" max="4" width="15.33203125" customWidth="1"/>
    <col min="5" max="5" width="17.6640625" customWidth="1"/>
    <col min="6" max="6" width="22.88671875" customWidth="1"/>
    <col min="7" max="7" width="21" bestFit="1" customWidth="1"/>
    <col min="8" max="8" width="17.6640625" customWidth="1"/>
    <col min="9" max="9" width="18.33203125" customWidth="1"/>
    <col min="10" max="10" width="14.33203125" customWidth="1"/>
    <col min="11" max="11" width="17.109375" customWidth="1"/>
    <col min="12" max="13" width="14.33203125" customWidth="1"/>
    <col min="14" max="14" width="16" customWidth="1"/>
    <col min="15" max="16" width="14.33203125" customWidth="1"/>
    <col min="17" max="17" width="17.6640625" bestFit="1" customWidth="1"/>
    <col min="18" max="18" width="18.33203125" bestFit="1" customWidth="1"/>
    <col min="19" max="19" width="14.33203125" bestFit="1" customWidth="1"/>
  </cols>
  <sheetData>
    <row r="1" spans="1:19" x14ac:dyDescent="0.3">
      <c r="A1" s="25" t="s">
        <v>35</v>
      </c>
      <c r="B1" s="55" t="s">
        <v>36</v>
      </c>
      <c r="C1" s="55" t="s">
        <v>37</v>
      </c>
      <c r="D1" s="55" t="s">
        <v>32</v>
      </c>
      <c r="E1" s="55" t="s">
        <v>38</v>
      </c>
      <c r="F1" s="55" t="s">
        <v>39</v>
      </c>
      <c r="G1" s="55" t="s">
        <v>33</v>
      </c>
      <c r="H1" s="25" t="s">
        <v>45</v>
      </c>
      <c r="I1" s="25" t="s">
        <v>46</v>
      </c>
      <c r="J1" s="25" t="s">
        <v>47</v>
      </c>
      <c r="K1" s="25" t="s">
        <v>54</v>
      </c>
      <c r="L1" s="25" t="s">
        <v>55</v>
      </c>
      <c r="M1" s="25" t="s">
        <v>56</v>
      </c>
      <c r="N1" s="25" t="s">
        <v>57</v>
      </c>
      <c r="O1" s="25" t="s">
        <v>58</v>
      </c>
      <c r="P1" s="25" t="s">
        <v>59</v>
      </c>
      <c r="Q1" s="55" t="s">
        <v>60</v>
      </c>
      <c r="R1" s="55" t="s">
        <v>61</v>
      </c>
      <c r="S1" s="55" t="s">
        <v>62</v>
      </c>
    </row>
    <row r="2" spans="1:19" x14ac:dyDescent="0.3">
      <c r="A2" s="20">
        <v>1</v>
      </c>
      <c r="B2" s="56">
        <f>SUM('[1]1'!$M$6:$M$46)+264.402</f>
        <v>1357.3568025000002</v>
      </c>
      <c r="C2" s="56">
        <f>'[2]Growth per pen'!B2</f>
        <v>361</v>
      </c>
      <c r="D2" s="56">
        <f>B2/C2</f>
        <v>3.7599911426592802</v>
      </c>
      <c r="E2" s="58">
        <f>SUM('[1]1'!$M$48:$M$90)</f>
        <v>1273.9345725000001</v>
      </c>
      <c r="F2" s="59">
        <f>'[2]Growth per pen'!C2</f>
        <v>235</v>
      </c>
      <c r="G2" s="58">
        <f>E2/F2</f>
        <v>5.4209981808510639</v>
      </c>
      <c r="H2" s="56">
        <f>SUM('[1]1'!$M$92:$M$130)</f>
        <v>1119.784095</v>
      </c>
      <c r="I2" s="60">
        <f>'[2]Growth per pen'!D2</f>
        <v>169</v>
      </c>
      <c r="J2" s="56">
        <f>H2/I2</f>
        <v>6.6259413905325442</v>
      </c>
      <c r="K2" s="71">
        <f>SUM('[1]1'!$M$132:$M$194)</f>
        <v>1805.5817325</v>
      </c>
      <c r="L2" s="71">
        <f>'[2]Growth per pen'!E2</f>
        <v>362</v>
      </c>
      <c r="M2" s="71">
        <f>K2/L2</f>
        <v>4.9877948411602215</v>
      </c>
      <c r="N2" s="71">
        <f>SUM('[1]1'!$M$196:$M$264)</f>
        <v>2248.5111250000009</v>
      </c>
      <c r="O2" s="71">
        <f>'[2]Growth per pen'!F2</f>
        <v>420</v>
      </c>
      <c r="P2" s="71">
        <f>N2/O2</f>
        <v>5.3535979166666685</v>
      </c>
      <c r="Q2" s="58">
        <f>B2+E2+H2+K2+N2</f>
        <v>7805.1683275000014</v>
      </c>
      <c r="R2" s="59">
        <f>'[3]Growth per pen'!G2</f>
        <v>1547</v>
      </c>
      <c r="S2" s="58">
        <f>Q2/R2</f>
        <v>5.0453576777634144</v>
      </c>
    </row>
    <row r="3" spans="1:19" x14ac:dyDescent="0.3">
      <c r="A3" s="22">
        <v>2</v>
      </c>
      <c r="B3" s="56">
        <f>SUM('[1]2'!$M$6:$M$46)+263.00081</f>
        <v>1198.260863</v>
      </c>
      <c r="C3" s="56">
        <f>'[2]Growth per pen'!B3</f>
        <v>369</v>
      </c>
      <c r="D3" s="56">
        <f t="shared" ref="D3:D21" si="0">B3/C3</f>
        <v>3.2473194119241193</v>
      </c>
      <c r="E3" s="58">
        <f>SUM('[1]2'!$M$48:$M$90)</f>
        <v>1260.6240185000001</v>
      </c>
      <c r="F3" s="59">
        <f>'[2]Growth per pen'!C3</f>
        <v>244</v>
      </c>
      <c r="G3" s="58">
        <f t="shared" ref="G3:G21" si="1">E3/F3</f>
        <v>5.1664918790983609</v>
      </c>
      <c r="H3" s="56">
        <f>SUM('[1]2'!$M$92:$M$130)</f>
        <v>1166.0611200000001</v>
      </c>
      <c r="I3" s="60">
        <f>'[2]Growth per pen'!D3</f>
        <v>217</v>
      </c>
      <c r="J3" s="56">
        <f t="shared" ref="J3:J21" si="2">H3/I3</f>
        <v>5.3735535483870969</v>
      </c>
      <c r="K3" s="71">
        <f>SUM('[1]2'!$M$132:$M$194)</f>
        <v>1801.9495200000003</v>
      </c>
      <c r="L3" s="71">
        <f>'[2]Growth per pen'!E3</f>
        <v>341</v>
      </c>
      <c r="M3" s="71">
        <f t="shared" ref="M3:M21" si="3">K3/L3</f>
        <v>5.2843094428152506</v>
      </c>
      <c r="N3" s="71">
        <f>SUM('[1]2'!$M$196:$M$264)</f>
        <v>2062.582445</v>
      </c>
      <c r="O3" s="71">
        <f>'[2]Growth per pen'!F3</f>
        <v>439</v>
      </c>
      <c r="P3" s="71">
        <f t="shared" ref="P3:P21" si="4">N3/O3</f>
        <v>4.6983654783599089</v>
      </c>
      <c r="Q3" s="58">
        <f>B3+E3+H3+K3+N3</f>
        <v>7489.4779665000005</v>
      </c>
      <c r="R3" s="59">
        <f>'[3]Growth per pen'!G3</f>
        <v>1610</v>
      </c>
      <c r="S3" s="58">
        <f t="shared" ref="S3:S21" si="5">Q3/R3</f>
        <v>4.6518496686335409</v>
      </c>
    </row>
    <row r="4" spans="1:19" x14ac:dyDescent="0.3">
      <c r="A4" s="21">
        <v>3</v>
      </c>
      <c r="B4" s="56">
        <f>SUM('[1]3'!$M$5:$M$45)+264.3298</f>
        <v>1215.2470499999999</v>
      </c>
      <c r="C4" s="56">
        <f>'[2]Growth per pen'!B4</f>
        <v>387</v>
      </c>
      <c r="D4" s="56">
        <f t="shared" si="0"/>
        <v>3.1401732558139535</v>
      </c>
      <c r="E4" s="58">
        <f>SUM('[1]3'!$M$47:$M$90)</f>
        <v>1193.9104725</v>
      </c>
      <c r="F4" s="59">
        <f>'[2]Growth per pen'!C4</f>
        <v>180</v>
      </c>
      <c r="G4" s="58">
        <f t="shared" si="1"/>
        <v>6.6328359583333327</v>
      </c>
      <c r="H4" s="56">
        <f>SUM('[1]3'!$M$91:$M$129)</f>
        <v>1073.3339449999999</v>
      </c>
      <c r="I4" s="60">
        <f>'[2]Growth per pen'!D4</f>
        <v>220</v>
      </c>
      <c r="J4" s="56">
        <f t="shared" si="2"/>
        <v>4.8787906590909085</v>
      </c>
      <c r="K4" s="71">
        <f>SUM('[1]3'!$M$131:$M$194)</f>
        <v>1807.5589225000001</v>
      </c>
      <c r="L4" s="71">
        <f>'[2]Growth per pen'!E4</f>
        <v>394</v>
      </c>
      <c r="M4" s="71">
        <f t="shared" si="3"/>
        <v>4.5877130012690355</v>
      </c>
      <c r="N4" s="71">
        <f>SUM('[1]3'!$M$195:$M$264)</f>
        <v>1919.2278599999997</v>
      </c>
      <c r="O4" s="71">
        <f>'[2]Growth per pen'!F4</f>
        <v>400</v>
      </c>
      <c r="P4" s="71">
        <f t="shared" si="4"/>
        <v>4.7980696499999995</v>
      </c>
      <c r="Q4" s="58">
        <f t="shared" ref="Q4:Q20" si="6">B4+E4+H4+K4+N4</f>
        <v>7209.2782499999994</v>
      </c>
      <c r="R4" s="59">
        <f>'[3]Growth per pen'!G4</f>
        <v>1581</v>
      </c>
      <c r="S4" s="58">
        <f t="shared" si="5"/>
        <v>4.5599482922201133</v>
      </c>
    </row>
    <row r="5" spans="1:19" x14ac:dyDescent="0.3">
      <c r="A5" s="23">
        <v>4</v>
      </c>
      <c r="B5" s="56">
        <f>SUM('[1]4'!$M$5:$M$46)+264.58976</f>
        <v>1342.7687400000002</v>
      </c>
      <c r="C5" s="56">
        <f>'[2]Growth per pen'!B5</f>
        <v>407</v>
      </c>
      <c r="D5" s="56">
        <f t="shared" si="0"/>
        <v>3.2991860933660937</v>
      </c>
      <c r="E5" s="58">
        <f>SUM('[1]4'!$M$48:$M$90)</f>
        <v>1251.996697</v>
      </c>
      <c r="F5" s="59">
        <f>'[2]Growth per pen'!C5</f>
        <v>153</v>
      </c>
      <c r="G5" s="58">
        <f t="shared" si="1"/>
        <v>8.1829849477124181</v>
      </c>
      <c r="H5" s="56">
        <f>SUM('[1]4'!$M$92:$M$130)</f>
        <v>1165.46325</v>
      </c>
      <c r="I5" s="60">
        <f>'[2]Growth per pen'!D5</f>
        <v>210</v>
      </c>
      <c r="J5" s="56">
        <f t="shared" si="2"/>
        <v>5.5498250000000002</v>
      </c>
      <c r="K5" s="71">
        <f>SUM('[1]4'!$M$132:$M$194)</f>
        <v>1829.5090275000002</v>
      </c>
      <c r="L5" s="71">
        <f>'[2]Growth per pen'!E5</f>
        <v>348</v>
      </c>
      <c r="M5" s="71">
        <f t="shared" si="3"/>
        <v>5.257209849137932</v>
      </c>
      <c r="N5" s="71">
        <f>SUM('[1]4'!$M$196:$M$264)</f>
        <v>1611.7479901666663</v>
      </c>
      <c r="O5" s="71">
        <f>'[2]Growth per pen'!F5</f>
        <v>337</v>
      </c>
      <c r="P5" s="71">
        <f t="shared" si="4"/>
        <v>4.7826349856577632</v>
      </c>
      <c r="Q5" s="58">
        <f>B5+E5+H5+K5+N5+146.994959</f>
        <v>7348.4806636666663</v>
      </c>
      <c r="R5" s="59">
        <f>'[3]Growth per pen'!G5</f>
        <v>1522</v>
      </c>
      <c r="S5" s="58">
        <f t="shared" si="5"/>
        <v>4.8281738920280333</v>
      </c>
    </row>
    <row r="6" spans="1:19" x14ac:dyDescent="0.3">
      <c r="A6" s="23">
        <v>5</v>
      </c>
      <c r="B6" s="56">
        <f>SUM('[1]5'!$M$5:$M$45)+263.0008</f>
        <v>1184.4798000000001</v>
      </c>
      <c r="C6" s="56">
        <f>'[2]Growth per pen'!B6</f>
        <v>309</v>
      </c>
      <c r="D6" s="56">
        <f t="shared" si="0"/>
        <v>3.8332679611650486</v>
      </c>
      <c r="E6" s="58">
        <f>SUM('[1]5'!$M$47:$M$90)</f>
        <v>1055.1948559999998</v>
      </c>
      <c r="F6" s="59">
        <f>'[2]Growth per pen'!C6</f>
        <v>154</v>
      </c>
      <c r="G6" s="58">
        <f t="shared" si="1"/>
        <v>6.8519146493506486</v>
      </c>
      <c r="H6" s="56">
        <f>SUM('[1]5'!$M$91:$M$129)</f>
        <v>1008.292425</v>
      </c>
      <c r="I6" s="60">
        <f>'[2]Growth per pen'!D6</f>
        <v>228</v>
      </c>
      <c r="J6" s="56">
        <f t="shared" si="2"/>
        <v>4.4223351973684206</v>
      </c>
      <c r="K6" s="71">
        <f>SUM('[1]5'!$M$131:$M$194)</f>
        <v>1470.3654525000002</v>
      </c>
      <c r="L6" s="71">
        <f>'[2]Growth per pen'!E6</f>
        <v>240</v>
      </c>
      <c r="M6" s="71">
        <f t="shared" si="3"/>
        <v>6.1265227187500004</v>
      </c>
      <c r="N6" s="71">
        <f>SUM('[1]5'!$M$195:$M$264)</f>
        <v>1681.9651520000004</v>
      </c>
      <c r="O6" s="71">
        <f>'[2]Growth per pen'!F6</f>
        <v>309</v>
      </c>
      <c r="P6" s="71">
        <f t="shared" si="4"/>
        <v>5.4432529190938528</v>
      </c>
      <c r="Q6" s="58">
        <f t="shared" si="6"/>
        <v>6400.2976855000015</v>
      </c>
      <c r="R6" s="59">
        <f>'[3]Growth per pen'!G6</f>
        <v>1240</v>
      </c>
      <c r="S6" s="58">
        <f t="shared" si="5"/>
        <v>5.161530391532259</v>
      </c>
    </row>
    <row r="7" spans="1:19" x14ac:dyDescent="0.3">
      <c r="A7" s="21">
        <v>6</v>
      </c>
      <c r="B7" s="56">
        <f>SUM('[1]6'!$M$6:$M$46)+264.3298</f>
        <v>1270.4425499999998</v>
      </c>
      <c r="C7" s="56">
        <f>'[2]Growth per pen'!B7</f>
        <v>362</v>
      </c>
      <c r="D7" s="56">
        <f t="shared" si="0"/>
        <v>3.5095098066298336</v>
      </c>
      <c r="E7" s="58">
        <f>SUM('[1]6'!$M$48:$M$90)</f>
        <v>1215.7806600000001</v>
      </c>
      <c r="F7" s="59">
        <f>'[2]Growth per pen'!C7</f>
        <v>223</v>
      </c>
      <c r="G7" s="58">
        <f t="shared" si="1"/>
        <v>5.4519312107623321</v>
      </c>
      <c r="H7" s="56">
        <f>SUM('[1]6'!$M$92:$M$130)</f>
        <v>1111.83951</v>
      </c>
      <c r="I7" s="60">
        <f>'[2]Growth per pen'!D7</f>
        <v>236</v>
      </c>
      <c r="J7" s="56">
        <f t="shared" si="2"/>
        <v>4.7111843644067797</v>
      </c>
      <c r="K7" s="71">
        <f>SUM('[1]6'!$M$132:$M$194)</f>
        <v>1793.9766649999999</v>
      </c>
      <c r="L7" s="71">
        <f>'[2]Growth per pen'!E7</f>
        <v>335</v>
      </c>
      <c r="M7" s="71">
        <f t="shared" si="3"/>
        <v>5.3551542238805965</v>
      </c>
      <c r="N7" s="71">
        <f>SUM('[1]6'!$M$196:$M$264)</f>
        <v>1960.0068010000002</v>
      </c>
      <c r="O7" s="71">
        <f>'[2]Growth per pen'!F7</f>
        <v>382</v>
      </c>
      <c r="P7" s="71">
        <f t="shared" si="4"/>
        <v>5.1309078560209427</v>
      </c>
      <c r="Q7" s="58">
        <f t="shared" si="6"/>
        <v>7352.0461860000005</v>
      </c>
      <c r="R7" s="59">
        <f>'[3]Growth per pen'!G7</f>
        <v>1538</v>
      </c>
      <c r="S7" s="58">
        <f t="shared" si="5"/>
        <v>4.7802641001300392</v>
      </c>
    </row>
    <row r="8" spans="1:19" x14ac:dyDescent="0.3">
      <c r="A8" s="22">
        <v>7</v>
      </c>
      <c r="B8" s="56">
        <f>SUM('[1]7'!$M$5:$M$46)+263.0008</f>
        <v>1226.6712672000001</v>
      </c>
      <c r="C8" s="56">
        <f>'[2]Growth per pen'!B8</f>
        <v>410</v>
      </c>
      <c r="D8" s="56">
        <f t="shared" si="0"/>
        <v>2.9918811395121954</v>
      </c>
      <c r="E8" s="58">
        <f>SUM('[1]7'!$M$48:$M$90)</f>
        <v>1236.7272365000001</v>
      </c>
      <c r="F8" s="59">
        <f>'[2]Growth per pen'!C8</f>
        <v>197</v>
      </c>
      <c r="G8" s="58">
        <f t="shared" si="1"/>
        <v>6.2778032309644676</v>
      </c>
      <c r="H8" s="56">
        <f>SUM('[1]7'!$M$92:$M$130)</f>
        <v>1183.2460500000002</v>
      </c>
      <c r="I8" s="60">
        <f>'[2]Growth per pen'!D8</f>
        <v>246</v>
      </c>
      <c r="J8" s="56">
        <f t="shared" si="2"/>
        <v>4.8099432926829273</v>
      </c>
      <c r="K8" s="71">
        <f>SUM('[1]7'!$M$132:$M$194)</f>
        <v>1786.8877950000003</v>
      </c>
      <c r="L8" s="71">
        <f>'[2]Growth per pen'!E8</f>
        <v>333</v>
      </c>
      <c r="M8" s="71">
        <f t="shared" si="3"/>
        <v>5.3660294144144149</v>
      </c>
      <c r="N8" s="71">
        <f>SUM('[1]7'!$M$196:$M$264)</f>
        <v>1972.868485</v>
      </c>
      <c r="O8" s="71">
        <f>'[2]Growth per pen'!F8</f>
        <v>392</v>
      </c>
      <c r="P8" s="71">
        <f t="shared" si="4"/>
        <v>5.0328277678571425</v>
      </c>
      <c r="Q8" s="58">
        <f t="shared" si="6"/>
        <v>7406.4008337000005</v>
      </c>
      <c r="R8" s="59">
        <f>'[3]Growth per pen'!G8</f>
        <v>1578</v>
      </c>
      <c r="S8" s="58">
        <f t="shared" si="5"/>
        <v>4.6935366500000004</v>
      </c>
    </row>
    <row r="9" spans="1:19" x14ac:dyDescent="0.3">
      <c r="A9" s="20">
        <v>8</v>
      </c>
      <c r="B9" s="56">
        <f>SUM('[1]8'!$M$5:$M$46)+264.402</f>
        <v>1294.0837575</v>
      </c>
      <c r="C9" s="56">
        <f>'[2]Growth per pen'!B9</f>
        <v>359</v>
      </c>
      <c r="D9" s="56">
        <f t="shared" si="0"/>
        <v>3.604690132311978</v>
      </c>
      <c r="E9" s="58">
        <f>SUM('[1]8'!$M$48:$M$90)</f>
        <v>1240.1618775000002</v>
      </c>
      <c r="F9" s="59">
        <f>'[2]Growth per pen'!C9</f>
        <v>235</v>
      </c>
      <c r="G9" s="58">
        <f t="shared" si="1"/>
        <v>5.2772845851063837</v>
      </c>
      <c r="H9" s="56">
        <f>SUM('[1]8'!$M$92:$M$130)</f>
        <v>1158.7131000000002</v>
      </c>
      <c r="I9" s="60">
        <f>'[2]Growth per pen'!D9</f>
        <v>234</v>
      </c>
      <c r="J9" s="56">
        <f t="shared" si="2"/>
        <v>4.9517653846153857</v>
      </c>
      <c r="K9" s="71">
        <f>SUM('[1]8'!$M$132:$M$194)</f>
        <v>1831.356135</v>
      </c>
      <c r="L9" s="71">
        <f>'[2]Growth per pen'!E9</f>
        <v>304</v>
      </c>
      <c r="M9" s="71">
        <f t="shared" si="3"/>
        <v>6.0241978124999997</v>
      </c>
      <c r="N9" s="71">
        <f>SUM('[1]8'!$M$196:$M$264)</f>
        <v>1952.3654449999997</v>
      </c>
      <c r="O9" s="71">
        <f>'[2]Growth per pen'!F9</f>
        <v>445</v>
      </c>
      <c r="P9" s="71">
        <f t="shared" si="4"/>
        <v>4.3873380786516849</v>
      </c>
      <c r="Q9" s="58">
        <f t="shared" si="6"/>
        <v>7476.6803149999996</v>
      </c>
      <c r="R9" s="59">
        <f>'[3]Growth per pen'!G9</f>
        <v>1577</v>
      </c>
      <c r="S9" s="58">
        <f t="shared" si="5"/>
        <v>4.741078195941661</v>
      </c>
    </row>
    <row r="10" spans="1:19" x14ac:dyDescent="0.3">
      <c r="A10" s="20">
        <v>9</v>
      </c>
      <c r="B10" s="56">
        <f>SUM('[1]9'!$M$5:$M$46)+269.055</f>
        <v>1424.7888539999999</v>
      </c>
      <c r="C10" s="56">
        <f>'[2]Growth per pen'!B10</f>
        <v>405</v>
      </c>
      <c r="D10" s="56">
        <f t="shared" si="0"/>
        <v>3.5179971703703701</v>
      </c>
      <c r="E10" s="58">
        <f>SUM('[1]9'!$M$48:$M$90)</f>
        <v>1428.7805850000002</v>
      </c>
      <c r="F10" s="59">
        <f>'[2]Growth per pen'!C10</f>
        <v>249</v>
      </c>
      <c r="G10" s="58">
        <f t="shared" si="1"/>
        <v>5.7380746385542176</v>
      </c>
      <c r="H10" s="56">
        <f>SUM('[1]9'!$M$92:$M$130)</f>
        <v>1319.0769000000003</v>
      </c>
      <c r="I10" s="60">
        <f>'[2]Growth per pen'!D10</f>
        <v>207</v>
      </c>
      <c r="J10" s="56">
        <f t="shared" si="2"/>
        <v>6.3723521739130451</v>
      </c>
      <c r="K10" s="71">
        <f>SUM('[1]9'!$M$132:$M$194)</f>
        <v>2065.2495075000002</v>
      </c>
      <c r="L10" s="71">
        <f>'[2]Growth per pen'!E10</f>
        <v>362</v>
      </c>
      <c r="M10" s="71">
        <f t="shared" si="3"/>
        <v>5.7051091367403322</v>
      </c>
      <c r="N10" s="71">
        <f>SUM('[1]9'!$M$196:$M$264)</f>
        <v>2185.5649199999998</v>
      </c>
      <c r="O10" s="71">
        <f>'[2]Growth per pen'!F10</f>
        <v>430</v>
      </c>
      <c r="P10" s="71">
        <f t="shared" si="4"/>
        <v>5.0827091162790694</v>
      </c>
      <c r="Q10" s="58">
        <f t="shared" si="6"/>
        <v>8423.4607665000003</v>
      </c>
      <c r="R10" s="59">
        <f>'[3]Growth per pen'!G10</f>
        <v>1653</v>
      </c>
      <c r="S10" s="58">
        <f t="shared" si="5"/>
        <v>5.0958625326678764</v>
      </c>
    </row>
    <row r="11" spans="1:19" x14ac:dyDescent="0.3">
      <c r="A11" s="23">
        <v>10</v>
      </c>
      <c r="B11" s="56">
        <f>SUM('[1]10'!$M$5:$M$46)+263.0008</f>
        <v>1254.8384600000002</v>
      </c>
      <c r="C11" s="56">
        <f>'[2]Growth per pen'!B11</f>
        <v>361</v>
      </c>
      <c r="D11" s="56">
        <f t="shared" si="0"/>
        <v>3.4760068144044327</v>
      </c>
      <c r="E11" s="58">
        <f>SUM('[1]10'!$M$48:$M$90)</f>
        <v>1211.5895950000001</v>
      </c>
      <c r="F11" s="59">
        <f>'[2]Growth per pen'!C11</f>
        <v>267</v>
      </c>
      <c r="G11" s="58">
        <f t="shared" si="1"/>
        <v>4.5377887453183527</v>
      </c>
      <c r="H11" s="56">
        <f>SUM('[1]10'!$M$92:$M$130)</f>
        <v>1173.1052549999999</v>
      </c>
      <c r="I11" s="60">
        <f>'[2]Growth per pen'!D11</f>
        <v>202</v>
      </c>
      <c r="J11" s="56">
        <f t="shared" si="2"/>
        <v>5.807451757425742</v>
      </c>
      <c r="K11" s="71">
        <f>SUM('[1]10'!$M$132:$M$194)</f>
        <v>1883.4936225000001</v>
      </c>
      <c r="L11" s="71">
        <f>'[2]Growth per pen'!E11</f>
        <v>373</v>
      </c>
      <c r="M11" s="71">
        <f t="shared" si="3"/>
        <v>5.0495807573726541</v>
      </c>
      <c r="N11" s="71">
        <f>SUM('[1]10'!$M$196:$M$264)</f>
        <v>2022.6439920000003</v>
      </c>
      <c r="O11" s="71">
        <f>'[2]Growth per pen'!F11</f>
        <v>359</v>
      </c>
      <c r="P11" s="71">
        <f t="shared" si="4"/>
        <v>5.6341058272980504</v>
      </c>
      <c r="Q11" s="58">
        <f t="shared" si="6"/>
        <v>7545.6709245000011</v>
      </c>
      <c r="R11" s="59">
        <f>'[3]Growth per pen'!G11</f>
        <v>1562</v>
      </c>
      <c r="S11" s="58">
        <f t="shared" si="5"/>
        <v>4.830775239756723</v>
      </c>
    </row>
    <row r="12" spans="1:19" x14ac:dyDescent="0.3">
      <c r="A12" s="21">
        <v>12</v>
      </c>
      <c r="B12" s="56">
        <f>SUM('[1]12'!$M$5:$M$46)+268.9798</f>
        <v>1366.1821750000001</v>
      </c>
      <c r="C12" s="56">
        <f>'[2]Growth per pen'!B12</f>
        <v>358</v>
      </c>
      <c r="D12" s="56">
        <f t="shared" si="0"/>
        <v>3.8161513268156431</v>
      </c>
      <c r="E12" s="58">
        <f>SUM('[1]12'!$M$48:$M$90)</f>
        <v>1142.6221774999999</v>
      </c>
      <c r="F12" s="59">
        <f>'[2]Growth per pen'!C12</f>
        <v>98</v>
      </c>
      <c r="G12" s="58">
        <f t="shared" si="1"/>
        <v>11.659409974489796</v>
      </c>
      <c r="H12" s="57">
        <f>SUM('[1]12'!$M$92:$M$130)</f>
        <v>1012.17714</v>
      </c>
      <c r="I12" s="60">
        <f>'[2]Growth per pen'!D12</f>
        <v>198</v>
      </c>
      <c r="J12" s="56">
        <f t="shared" si="2"/>
        <v>5.1120057575757576</v>
      </c>
      <c r="K12" s="71">
        <f>SUM('[1]12'!$M$132:$M$194)</f>
        <v>1816.3270200000004</v>
      </c>
      <c r="L12" s="71">
        <f>'[2]Growth per pen'!E12</f>
        <v>321</v>
      </c>
      <c r="M12" s="71">
        <f t="shared" si="3"/>
        <v>5.6583396261682255</v>
      </c>
      <c r="N12" s="71">
        <f>SUM('[1]12'!$M$196:$M$264)</f>
        <v>2026.4749609999999</v>
      </c>
      <c r="O12" s="71">
        <f>'[2]Growth per pen'!F12</f>
        <v>341</v>
      </c>
      <c r="P12" s="71">
        <f t="shared" si="4"/>
        <v>5.9427418211143692</v>
      </c>
      <c r="Q12" s="58">
        <f t="shared" si="6"/>
        <v>7363.7834735000006</v>
      </c>
      <c r="R12" s="59">
        <f>'[3]Growth per pen'!G12</f>
        <v>1316</v>
      </c>
      <c r="S12" s="58">
        <f t="shared" si="5"/>
        <v>5.5955801470364745</v>
      </c>
    </row>
    <row r="13" spans="1:19" x14ac:dyDescent="0.3">
      <c r="A13" s="22">
        <v>13</v>
      </c>
      <c r="B13" s="56">
        <f>SUM('[1]13'!$M$5:$M$46)+263.0008</f>
        <v>1363.4209389999999</v>
      </c>
      <c r="C13" s="56">
        <f>'[2]Growth per pen'!B13</f>
        <v>404</v>
      </c>
      <c r="D13" s="56">
        <f t="shared" si="0"/>
        <v>3.374804304455445</v>
      </c>
      <c r="E13" s="58">
        <f>SUM('[1]13'!$M$48:$M$90)</f>
        <v>1292.0299315000002</v>
      </c>
      <c r="F13" s="59">
        <f>'[2]Growth per pen'!C13</f>
        <v>173</v>
      </c>
      <c r="G13" s="58">
        <f t="shared" si="1"/>
        <v>7.468381106936417</v>
      </c>
      <c r="H13" s="57">
        <f>SUM('[1]13'!$M$92:$M$130)</f>
        <v>1152.1261499999998</v>
      </c>
      <c r="I13" s="60">
        <f>'[2]Growth per pen'!D13</f>
        <v>218</v>
      </c>
      <c r="J13" s="56">
        <f t="shared" si="2"/>
        <v>5.2849823394495408</v>
      </c>
      <c r="K13" s="71">
        <f>SUM('[1]13'!$M$132:$M$194)</f>
        <v>2012.7063599999997</v>
      </c>
      <c r="L13" s="71">
        <f>'[2]Growth per pen'!E13</f>
        <v>313</v>
      </c>
      <c r="M13" s="71">
        <f t="shared" si="3"/>
        <v>6.4303717571884977</v>
      </c>
      <c r="N13" s="71">
        <f>SUM('[1]13'!$M$196:$M$264)</f>
        <v>2023.24927</v>
      </c>
      <c r="O13" s="71">
        <f>'[2]Growth per pen'!F13</f>
        <v>357</v>
      </c>
      <c r="P13" s="71">
        <f t="shared" si="4"/>
        <v>5.6673649019607844</v>
      </c>
      <c r="Q13" s="58">
        <f t="shared" si="6"/>
        <v>7843.5326504999994</v>
      </c>
      <c r="R13" s="59">
        <f>'[3]Growth per pen'!G13</f>
        <v>1465</v>
      </c>
      <c r="S13" s="58">
        <f t="shared" si="5"/>
        <v>5.3539472017064842</v>
      </c>
    </row>
    <row r="14" spans="1:19" x14ac:dyDescent="0.3">
      <c r="A14" s="22">
        <v>14</v>
      </c>
      <c r="B14" s="56">
        <f>SUM('[1]14'!$M$5:$M$46)+263.0008</f>
        <v>1316.5319239600003</v>
      </c>
      <c r="C14" s="56">
        <f>'[2]Growth per pen'!B14</f>
        <v>256</v>
      </c>
      <c r="D14" s="56">
        <f t="shared" si="0"/>
        <v>5.1427028279687512</v>
      </c>
      <c r="E14" s="58">
        <f>SUM('[1]14'!$M$48:$M$90)</f>
        <v>1180.3933932</v>
      </c>
      <c r="F14" s="59">
        <f>'[2]Growth per pen'!C14</f>
        <v>248</v>
      </c>
      <c r="G14" s="58">
        <f t="shared" si="1"/>
        <v>4.759650779032258</v>
      </c>
      <c r="H14" s="57">
        <f>SUM('[1]14'!$M$92:$M$130)</f>
        <v>1147.7571</v>
      </c>
      <c r="I14" s="60">
        <f>'[2]Growth per pen'!D14</f>
        <v>205</v>
      </c>
      <c r="J14" s="56">
        <f t="shared" si="2"/>
        <v>5.5988151219512199</v>
      </c>
      <c r="K14" s="71">
        <f>SUM('[1]14'!$M$132:$M$194)</f>
        <v>1865.2470899999994</v>
      </c>
      <c r="L14" s="71">
        <f>'[2]Growth per pen'!E14</f>
        <v>330</v>
      </c>
      <c r="M14" s="71">
        <f t="shared" si="3"/>
        <v>5.652263909090907</v>
      </c>
      <c r="N14" s="71">
        <f>SUM('[1]14'!$M$196:$M$264)</f>
        <v>1916.8367049999997</v>
      </c>
      <c r="O14" s="71">
        <f>'[2]Growth per pen'!F14</f>
        <v>276</v>
      </c>
      <c r="P14" s="71">
        <f t="shared" si="4"/>
        <v>6.9450605253623179</v>
      </c>
      <c r="Q14" s="58">
        <f t="shared" si="6"/>
        <v>7426.7662121599988</v>
      </c>
      <c r="R14" s="59">
        <f>'[3]Growth per pen'!G14</f>
        <v>1315</v>
      </c>
      <c r="S14" s="58">
        <f t="shared" si="5"/>
        <v>5.6477309598174896</v>
      </c>
    </row>
    <row r="15" spans="1:19" x14ac:dyDescent="0.3">
      <c r="A15" s="21">
        <v>15</v>
      </c>
      <c r="B15" s="56">
        <f>SUM('[1]15'!$M$5:$M$46)+264.3298</f>
        <v>1372.2194249999995</v>
      </c>
      <c r="C15" s="56">
        <f>'[2]Growth per pen'!B15</f>
        <v>302</v>
      </c>
      <c r="D15" s="56">
        <f t="shared" si="0"/>
        <v>4.5437729304635743</v>
      </c>
      <c r="E15" s="58">
        <f>SUM('[1]15'!$M$48:$M$90)</f>
        <v>1351.8629399999998</v>
      </c>
      <c r="F15" s="59">
        <f>'[2]Growth per pen'!C15</f>
        <v>371</v>
      </c>
      <c r="G15" s="58">
        <f t="shared" si="1"/>
        <v>3.6438354177897567</v>
      </c>
      <c r="H15" s="57">
        <f>SUM('[1]15'!$M$92:$M$130)</f>
        <v>1179.0603050000004</v>
      </c>
      <c r="I15" s="60">
        <f>'[2]Growth per pen'!D15</f>
        <v>193</v>
      </c>
      <c r="J15" s="56">
        <f t="shared" si="2"/>
        <v>6.1091207512953387</v>
      </c>
      <c r="K15" s="71">
        <f>SUM('[1]15'!$M$132:$M$194)</f>
        <v>1964.2621449999999</v>
      </c>
      <c r="L15" s="71">
        <f>'[2]Growth per pen'!E15</f>
        <v>358</v>
      </c>
      <c r="M15" s="71">
        <f t="shared" si="3"/>
        <v>5.4867657681564239</v>
      </c>
      <c r="N15" s="71">
        <f>SUM('[1]15'!$M$196:$M$264)</f>
        <v>2031.9757760000002</v>
      </c>
      <c r="O15" s="71">
        <f>'[2]Growth per pen'!F15</f>
        <v>317</v>
      </c>
      <c r="P15" s="71">
        <f t="shared" si="4"/>
        <v>6.4100182208201897</v>
      </c>
      <c r="Q15" s="58">
        <f t="shared" si="6"/>
        <v>7899.3805910000001</v>
      </c>
      <c r="R15" s="59">
        <f>'[3]Growth per pen'!G15</f>
        <v>1541</v>
      </c>
      <c r="S15" s="58">
        <f t="shared" si="5"/>
        <v>5.1261392543802726</v>
      </c>
    </row>
    <row r="16" spans="1:19" x14ac:dyDescent="0.3">
      <c r="A16" s="23">
        <v>16</v>
      </c>
      <c r="B16" s="56">
        <f>SUM('[1]16'!$M$5:$M$46)+263.0008</f>
        <v>1351.9734159999998</v>
      </c>
      <c r="C16" s="56">
        <f>'[2]Growth per pen'!B16</f>
        <v>400</v>
      </c>
      <c r="D16" s="56">
        <f t="shared" si="0"/>
        <v>3.3799335399999997</v>
      </c>
      <c r="E16" s="58">
        <f>SUM('[1]16'!$M$48:$M$90)</f>
        <v>1307.0076675</v>
      </c>
      <c r="F16" s="59">
        <f>'[2]Growth per pen'!C16</f>
        <v>230</v>
      </c>
      <c r="G16" s="58">
        <f t="shared" si="1"/>
        <v>5.6826420326086957</v>
      </c>
      <c r="H16" s="57">
        <f>SUM('[1]16'!$M$92:$M$130)</f>
        <v>1223.2535175000003</v>
      </c>
      <c r="I16" s="60">
        <f>'[2]Growth per pen'!D16</f>
        <v>164</v>
      </c>
      <c r="J16" s="56">
        <f t="shared" si="2"/>
        <v>7.4588629115853671</v>
      </c>
      <c r="K16" s="71">
        <f>SUM('[1]16'!$M$132:$M$194)</f>
        <v>1616.0387774999997</v>
      </c>
      <c r="L16" s="71">
        <f>'[2]Growth per pen'!E16</f>
        <v>248</v>
      </c>
      <c r="M16" s="71">
        <f t="shared" si="3"/>
        <v>6.5162853931451599</v>
      </c>
      <c r="N16" s="71">
        <f>SUM('[1]16'!$M$196:$M$264)</f>
        <v>1828.8330100000003</v>
      </c>
      <c r="O16" s="71">
        <f>'[2]Growth per pen'!F16</f>
        <v>321</v>
      </c>
      <c r="P16" s="71">
        <f t="shared" si="4"/>
        <v>5.69729909657321</v>
      </c>
      <c r="Q16" s="58">
        <f t="shared" si="6"/>
        <v>7327.1063885000003</v>
      </c>
      <c r="R16" s="59">
        <f>'[3]Growth per pen'!G16</f>
        <v>1363</v>
      </c>
      <c r="S16" s="58">
        <f t="shared" si="5"/>
        <v>5.3757200209097578</v>
      </c>
    </row>
    <row r="17" spans="1:19" x14ac:dyDescent="0.3">
      <c r="A17" s="20">
        <v>17</v>
      </c>
      <c r="B17" s="56">
        <f>SUM('[1]17'!$M$5:$M$46)+264.402</f>
        <v>1225.006095</v>
      </c>
      <c r="C17" s="56">
        <f>'[2]Growth per pen'!B17</f>
        <v>343</v>
      </c>
      <c r="D17" s="56">
        <f t="shared" si="0"/>
        <v>3.5714463411078716</v>
      </c>
      <c r="E17" s="58">
        <f>SUM('[1]17'!$M$48:$M$90)</f>
        <v>1168.1984325000003</v>
      </c>
      <c r="F17" s="59">
        <f>'[2]Growth per pen'!C17</f>
        <v>167</v>
      </c>
      <c r="G17" s="58">
        <f t="shared" si="1"/>
        <v>6.9952001946107805</v>
      </c>
      <c r="H17" s="57">
        <f>SUM('[1]17'!$M$92:$M$130)</f>
        <v>964.5257992500002</v>
      </c>
      <c r="I17" s="60">
        <f>'[2]Growth per pen'!D17</f>
        <v>174</v>
      </c>
      <c r="J17" s="56">
        <f t="shared" si="2"/>
        <v>5.5432517198275875</v>
      </c>
      <c r="K17" s="71">
        <f>SUM('[1]17'!$M$132:$M$194)</f>
        <v>1582.8738120000003</v>
      </c>
      <c r="L17" s="71">
        <f>'[2]Growth per pen'!E17</f>
        <v>296</v>
      </c>
      <c r="M17" s="71">
        <f t="shared" si="3"/>
        <v>5.3475466621621628</v>
      </c>
      <c r="N17" s="71">
        <f>SUM('[1]17'!$M$196:$M$264)</f>
        <v>1786.1251250000003</v>
      </c>
      <c r="O17" s="71">
        <f>'[2]Growth per pen'!F17</f>
        <v>361</v>
      </c>
      <c r="P17" s="71">
        <f t="shared" si="4"/>
        <v>4.9477150277008315</v>
      </c>
      <c r="Q17" s="58">
        <f>B17+E17+H17+K17+N17+830.362256</f>
        <v>7557.0915197500017</v>
      </c>
      <c r="R17" s="59">
        <f>'[3]Growth per pen'!G17</f>
        <v>1507</v>
      </c>
      <c r="S17" s="58">
        <f t="shared" si="5"/>
        <v>5.0146592699071011</v>
      </c>
    </row>
    <row r="18" spans="1:19" x14ac:dyDescent="0.3">
      <c r="A18" s="20">
        <v>18</v>
      </c>
      <c r="B18" s="56">
        <f>SUM('[1]18'!$M$5:$M$46)+264.402</f>
        <v>1149.3025605</v>
      </c>
      <c r="C18" s="56">
        <f>'[2]Growth per pen'!B18</f>
        <v>304</v>
      </c>
      <c r="D18" s="56">
        <f t="shared" si="0"/>
        <v>3.7806005279605266</v>
      </c>
      <c r="E18" s="58">
        <f>SUM('[1]18'!$M$48:$M$90)</f>
        <v>981.63412500000015</v>
      </c>
      <c r="F18" s="59">
        <f>'[2]Growth per pen'!C18</f>
        <v>151</v>
      </c>
      <c r="G18" s="58">
        <f t="shared" si="1"/>
        <v>6.5008882450331136</v>
      </c>
      <c r="H18" s="57">
        <f>SUM('[1]18'!$M$92:$M$130)</f>
        <v>940.84456499999999</v>
      </c>
      <c r="I18" s="60">
        <f>'[2]Growth per pen'!D18</f>
        <v>155</v>
      </c>
      <c r="J18" s="56">
        <f t="shared" si="2"/>
        <v>6.0699649354838705</v>
      </c>
      <c r="K18" s="71">
        <f>SUM('[1]18'!$M$132:$M$194)</f>
        <v>1473.9618600000001</v>
      </c>
      <c r="L18" s="71">
        <f>'[2]Growth per pen'!E18</f>
        <v>292</v>
      </c>
      <c r="M18" s="71">
        <f t="shared" si="3"/>
        <v>5.0478145890410966</v>
      </c>
      <c r="N18" s="71">
        <f>SUM('[1]18'!$M$196:$M$264)</f>
        <v>1751.1635200000003</v>
      </c>
      <c r="O18" s="71">
        <f>'[2]Growth per pen'!F18</f>
        <v>338</v>
      </c>
      <c r="P18" s="71">
        <f t="shared" si="4"/>
        <v>5.1809571597633148</v>
      </c>
      <c r="Q18" s="58">
        <f t="shared" si="6"/>
        <v>6296.9066305000006</v>
      </c>
      <c r="R18" s="59">
        <f>'[3]Growth per pen'!G18</f>
        <v>1240</v>
      </c>
      <c r="S18" s="58">
        <f t="shared" si="5"/>
        <v>5.0781505084677425</v>
      </c>
    </row>
    <row r="19" spans="1:19" x14ac:dyDescent="0.3">
      <c r="A19" s="21">
        <v>19</v>
      </c>
      <c r="B19" s="56">
        <f>SUM('[1]19'!$M$5:$M$46)+268.9798</f>
        <v>1347.0861750000001</v>
      </c>
      <c r="C19" s="56">
        <f>'[2]Growth per pen'!B19</f>
        <v>368</v>
      </c>
      <c r="D19" s="56">
        <f t="shared" si="0"/>
        <v>3.6605602581521741</v>
      </c>
      <c r="E19" s="58">
        <f>SUM('[1]19'!$M$48:$M$90)</f>
        <v>1245.5069150000002</v>
      </c>
      <c r="F19" s="59">
        <f>'[2]Growth per pen'!C19</f>
        <v>168</v>
      </c>
      <c r="G19" s="58">
        <f t="shared" si="1"/>
        <v>7.413731636904763</v>
      </c>
      <c r="H19" s="57">
        <f>SUM('[1]19'!$M$92:$M$130)</f>
        <v>1100.49846</v>
      </c>
      <c r="I19" s="60">
        <f>'[2]Growth per pen'!D19</f>
        <v>228</v>
      </c>
      <c r="J19" s="56">
        <f t="shared" si="2"/>
        <v>4.8267476315789475</v>
      </c>
      <c r="K19" s="71">
        <f>SUM('[1]19'!$M$132:$M$194)</f>
        <v>1913.5514500000002</v>
      </c>
      <c r="L19" s="71">
        <f>'[2]Growth per pen'!E19</f>
        <v>341</v>
      </c>
      <c r="M19" s="71">
        <f t="shared" si="3"/>
        <v>5.6115878299120237</v>
      </c>
      <c r="N19" s="71">
        <f>SUM('[1]19'!$M$196:$M$264)</f>
        <v>1997.8766899999998</v>
      </c>
      <c r="O19" s="71">
        <f>'[2]Growth per pen'!F19</f>
        <v>380</v>
      </c>
      <c r="P19" s="71">
        <f t="shared" si="4"/>
        <v>5.2575702368421044</v>
      </c>
      <c r="Q19" s="58">
        <f t="shared" si="6"/>
        <v>7604.5196900000001</v>
      </c>
      <c r="R19" s="59">
        <f>'[3]Growth per pen'!G19</f>
        <v>1485</v>
      </c>
      <c r="S19" s="58">
        <f t="shared" si="5"/>
        <v>5.12088868013468</v>
      </c>
    </row>
    <row r="20" spans="1:19" x14ac:dyDescent="0.3">
      <c r="A20" s="23">
        <v>20</v>
      </c>
      <c r="B20" s="56">
        <f>SUM('[1]20'!$M$5:$M$46)+263.0008</f>
        <v>1321.1228040000001</v>
      </c>
      <c r="C20" s="56">
        <f>'[2]Growth per pen'!B20</f>
        <v>338</v>
      </c>
      <c r="D20" s="56">
        <f t="shared" si="0"/>
        <v>3.9086473491124263</v>
      </c>
      <c r="E20" s="58">
        <f>SUM('[1]20'!$M$48:$M$90)</f>
        <v>1301.5172145000001</v>
      </c>
      <c r="F20" s="59">
        <f>'[2]Growth per pen'!C20</f>
        <v>178</v>
      </c>
      <c r="G20" s="58">
        <f t="shared" si="1"/>
        <v>7.3118944634831466</v>
      </c>
      <c r="H20" s="57">
        <f>SUM('[1]20'!$M$92:$M$130)</f>
        <v>1216.1135700000002</v>
      </c>
      <c r="I20" s="60">
        <f>'[2]Growth per pen'!D20</f>
        <v>148</v>
      </c>
      <c r="J20" s="56">
        <f t="shared" si="2"/>
        <v>8.2169835810810827</v>
      </c>
      <c r="K20" s="71">
        <f>SUM('[1]20'!$M$132:$M$194)</f>
        <v>1628.4139200000004</v>
      </c>
      <c r="L20" s="71">
        <f>'[2]Growth per pen'!E20</f>
        <v>223</v>
      </c>
      <c r="M20" s="71">
        <f t="shared" si="3"/>
        <v>7.3023045739910328</v>
      </c>
      <c r="N20" s="71">
        <f>SUM('[1]20'!$M$196:$M$264)</f>
        <v>1520.5277120500004</v>
      </c>
      <c r="O20" s="71">
        <f>'[2]Growth per pen'!F20</f>
        <v>283</v>
      </c>
      <c r="P20" s="71">
        <f t="shared" si="4"/>
        <v>5.3728894418727933</v>
      </c>
      <c r="Q20" s="58">
        <f>B20+E20+H20+K20+N20+287.081826</f>
        <v>7274.7770465500007</v>
      </c>
      <c r="R20" s="59">
        <f>'[3]Growth per pen'!G20</f>
        <v>1170</v>
      </c>
      <c r="S20" s="58">
        <f t="shared" si="5"/>
        <v>6.2177581594444451</v>
      </c>
    </row>
    <row r="21" spans="1:19" x14ac:dyDescent="0.3">
      <c r="A21" s="22">
        <v>21</v>
      </c>
      <c r="B21" s="56">
        <f>SUM('[1]21'!$M$5:$M$46)+263.0008</f>
        <v>1211.6546949999997</v>
      </c>
      <c r="C21" s="56">
        <f>'[2]Growth per pen'!B21</f>
        <v>329</v>
      </c>
      <c r="D21" s="56">
        <f t="shared" si="0"/>
        <v>3.6828410182370814</v>
      </c>
      <c r="E21" s="58">
        <f>SUM('[1]21'!$M$48:$M$90)</f>
        <v>1190.5302710000001</v>
      </c>
      <c r="F21" s="59">
        <f>'[2]Growth per pen'!C21</f>
        <v>192</v>
      </c>
      <c r="G21" s="58">
        <f t="shared" si="1"/>
        <v>6.2006784947916671</v>
      </c>
      <c r="H21" s="57">
        <f>SUM('[1]21'!$M$92:$M$130)</f>
        <v>1043.658735</v>
      </c>
      <c r="I21" s="60">
        <f>'[2]Growth per pen'!D21</f>
        <v>159</v>
      </c>
      <c r="J21" s="56">
        <f t="shared" si="2"/>
        <v>6.5638914150943393</v>
      </c>
      <c r="K21" s="71">
        <f>SUM('[1]21'!$M$132:$M$194)</f>
        <v>1508.1883950000004</v>
      </c>
      <c r="L21" s="71">
        <f>'[2]Growth per pen'!E21</f>
        <v>317</v>
      </c>
      <c r="M21" s="71">
        <f t="shared" si="3"/>
        <v>4.7576920977917991</v>
      </c>
      <c r="N21" s="71">
        <f>SUM('[1]21'!$M$196:$M$264)</f>
        <v>1912.5842889999999</v>
      </c>
      <c r="O21" s="71">
        <f>'[2]Growth per pen'!F21</f>
        <v>379</v>
      </c>
      <c r="P21" s="71">
        <f t="shared" si="4"/>
        <v>5.0463965408970974</v>
      </c>
      <c r="Q21" s="58">
        <f>B21+E21+H21+K21+N21</f>
        <v>6866.6163849999994</v>
      </c>
      <c r="R21" s="59">
        <f>'[3]Growth per pen'!G21</f>
        <v>1376</v>
      </c>
      <c r="S21" s="58">
        <f t="shared" si="5"/>
        <v>4.9902735356104646</v>
      </c>
    </row>
    <row r="23" spans="1:19" x14ac:dyDescent="0.3">
      <c r="A23" s="99" t="s">
        <v>49</v>
      </c>
      <c r="B23" s="100"/>
      <c r="C23" s="100"/>
      <c r="D23" s="100"/>
      <c r="E23" s="100"/>
      <c r="F23" s="77"/>
      <c r="G23" s="78"/>
    </row>
    <row r="24" spans="1:19" x14ac:dyDescent="0.3">
      <c r="A24" s="79" t="s">
        <v>1</v>
      </c>
      <c r="B24" s="80" t="s">
        <v>42</v>
      </c>
      <c r="C24" s="80" t="s">
        <v>51</v>
      </c>
      <c r="D24" s="80" t="s">
        <v>63</v>
      </c>
      <c r="E24" s="80" t="s">
        <v>64</v>
      </c>
      <c r="F24" s="80" t="s">
        <v>65</v>
      </c>
      <c r="G24" s="73" t="s">
        <v>66</v>
      </c>
      <c r="H24" s="97"/>
      <c r="I24" s="97"/>
    </row>
    <row r="25" spans="1:19" x14ac:dyDescent="0.3">
      <c r="A25" s="81">
        <v>1</v>
      </c>
      <c r="B25" s="72">
        <f>AVERAGE(D2,D9,D10,D17,D18)</f>
        <v>3.6469450628820055</v>
      </c>
      <c r="C25" s="72">
        <f>AVERAGE(G2,G9,G10,G17,G18)</f>
        <v>5.9864891688311115</v>
      </c>
      <c r="D25" s="72">
        <f>AVERAGE(J2,J10,J9,J17,J18)</f>
        <v>5.9126551208744864</v>
      </c>
      <c r="E25" s="72">
        <f>AVERAGE(M2,M10,M9,M17,M18)</f>
        <v>5.4224926083207619</v>
      </c>
      <c r="F25" s="72">
        <f>AVERAGE(P2,P10,P9,P17,P18)</f>
        <v>4.9904634598123137</v>
      </c>
      <c r="G25" s="74">
        <f>AVERAGE(S2,S10,S9,S17,S18)</f>
        <v>4.9950216369495593</v>
      </c>
      <c r="H25" s="7"/>
    </row>
    <row r="26" spans="1:19" x14ac:dyDescent="0.3">
      <c r="A26" s="82">
        <v>2</v>
      </c>
      <c r="B26" s="72">
        <f>AVERAGE(D4,D7,D12,D19,D15)</f>
        <v>3.7340335155750353</v>
      </c>
      <c r="C26" s="72">
        <f>AVERAGE(G7,G4,G12,G19,G15,)</f>
        <v>5.8002906997133303</v>
      </c>
      <c r="D26" s="72">
        <f>AVERAGE(J4,J7,J12,J15,J19)</f>
        <v>5.127569832789546</v>
      </c>
      <c r="E26" s="72">
        <f>AVERAGE(M4,M7,M12,M15,M19)</f>
        <v>5.3399120898772612</v>
      </c>
      <c r="F26" s="72">
        <f>AVERAGE(P4,P7,P12,P15,P19)</f>
        <v>5.5078615569595213</v>
      </c>
      <c r="G26" s="74">
        <f>AVERAGE(S4,S7,S12,S15,S19)</f>
        <v>5.0365640947803163</v>
      </c>
      <c r="H26" s="7"/>
    </row>
    <row r="27" spans="1:19" x14ac:dyDescent="0.3">
      <c r="A27" s="83">
        <v>3</v>
      </c>
      <c r="B27" s="72">
        <f>AVERAGE(D3,D8,D13:D14,D21)</f>
        <v>3.6879097404195185</v>
      </c>
      <c r="C27" s="72">
        <f>AVERAGE(G3,G8,G13,G14,G21)</f>
        <v>5.9746010981646336</v>
      </c>
      <c r="D27" s="72">
        <f>AVERAGE(J3,J8,J13,J14,J21)</f>
        <v>5.5262371435130246</v>
      </c>
      <c r="E27" s="72">
        <f>AVERAGE(M3,M8,M13,M14,M21)</f>
        <v>5.4981333242601744</v>
      </c>
      <c r="F27" s="72">
        <f>AVERAGE(P3,P8,P13,P14,P21)</f>
        <v>5.4780030428874493</v>
      </c>
      <c r="G27" s="74">
        <f>AVERAGE(S3,S8,S13,S14,S21)</f>
        <v>5.0674676031535952</v>
      </c>
      <c r="H27" s="7"/>
    </row>
    <row r="28" spans="1:19" x14ac:dyDescent="0.3">
      <c r="A28" s="84">
        <v>4</v>
      </c>
      <c r="B28" s="76">
        <f>AVERAGE(D5:D6,D11,D16,D20)</f>
        <v>3.5794083516096</v>
      </c>
      <c r="C28" s="76">
        <f>AVERAGE(G5:G6,G11,G16,G20)</f>
        <v>6.5134449676946531</v>
      </c>
      <c r="D28" s="76">
        <f>AVERAGE(J5,J6,J11,J16,J20)</f>
        <v>6.2910916894921227</v>
      </c>
      <c r="E28" s="76">
        <f>AVERAGE(M5,M6,M11,M16,M20)</f>
        <v>6.050380658479356</v>
      </c>
      <c r="F28" s="76">
        <f>AVERAGE(P5,P6,P11,P16,P20)</f>
        <v>5.3860364540991341</v>
      </c>
      <c r="G28" s="75">
        <f>AVERAGE(S5,S6,S11,S16,S20)</f>
        <v>5.2827915407342427</v>
      </c>
      <c r="H28" s="7"/>
    </row>
    <row r="29" spans="1:19" x14ac:dyDescent="0.3">
      <c r="A29" s="66"/>
      <c r="B29" s="66"/>
      <c r="G29" s="66"/>
    </row>
    <row r="30" spans="1:19" x14ac:dyDescent="0.3">
      <c r="P30" s="7"/>
    </row>
    <row r="31" spans="1:19" x14ac:dyDescent="0.3">
      <c r="A31" s="97"/>
      <c r="B31" s="97"/>
      <c r="P31" s="7"/>
    </row>
    <row r="32" spans="1:19" x14ac:dyDescent="0.3">
      <c r="A32" s="98" t="s">
        <v>48</v>
      </c>
      <c r="B32" s="98"/>
      <c r="C32" s="98"/>
      <c r="D32" s="98"/>
      <c r="P32" s="7"/>
    </row>
    <row r="33" spans="1:16" x14ac:dyDescent="0.3">
      <c r="A33" s="39" t="s">
        <v>1</v>
      </c>
      <c r="B33" s="40" t="s">
        <v>42</v>
      </c>
      <c r="C33" s="40" t="s">
        <v>51</v>
      </c>
      <c r="D33" s="40" t="s">
        <v>50</v>
      </c>
      <c r="E33" s="40" t="s">
        <v>43</v>
      </c>
      <c r="P33" s="7"/>
    </row>
    <row r="34" spans="1:16" x14ac:dyDescent="0.3">
      <c r="A34" s="41">
        <v>1</v>
      </c>
      <c r="B34" s="42">
        <f>(Data!G9+Data!G78+Data!G88+Data!G157+Data!G166)/5</f>
        <v>3.4551645315513539</v>
      </c>
      <c r="C34" s="42">
        <f>(Data!I9+Data!I78+Data!I88+Data!I157+Data!I166)/5</f>
        <v>6.0349858255300211</v>
      </c>
      <c r="D34" s="42">
        <f>(Data!K9+Data!K78+Data!K88+Data!K157+Data!K166)/5</f>
        <v>6.5018603596665727</v>
      </c>
      <c r="E34" s="42">
        <f>(Data!P9+Data!P78+Data!P88+Data!P157+Data!P166)/5</f>
        <v>4.8701435594901001</v>
      </c>
    </row>
    <row r="35" spans="1:16" x14ac:dyDescent="0.3">
      <c r="A35" s="43">
        <v>2</v>
      </c>
      <c r="B35" s="42">
        <f>(Data!G29+Data!G58+Data!G108+Data!G138+Data!G176)/5</f>
        <v>3.622001446013376</v>
      </c>
      <c r="C35" s="42">
        <f>(Data!I29+Data!I58+Data!I108+Data!I138+Data!I176)/5</f>
        <v>7.2773742913664279</v>
      </c>
      <c r="D35" s="42">
        <f>(Data!K29+Data!K58+Data!K108+Data!K138+Data!K176)/5</f>
        <v>5.8091871193562969</v>
      </c>
      <c r="E35" s="42">
        <f>(Data!P29+Data!P58+Data!P108+Data!P138+Data!P176)/5</f>
        <v>4.8125234829724803</v>
      </c>
    </row>
    <row r="36" spans="1:16" x14ac:dyDescent="0.3">
      <c r="A36" s="44">
        <v>3</v>
      </c>
      <c r="B36" s="42">
        <f>(Data!G19+Data!G68+Data!G118+Data!G128+Data!G196)/5</f>
        <v>3.6037195553645409</v>
      </c>
      <c r="C36" s="42">
        <f>(Data!I19+Data!I68+Data!I118+Data!I128+Data!I196)/5</f>
        <v>6.2963688877447002</v>
      </c>
      <c r="D36" s="42">
        <f>(Data!K19+Data!K68+Data!K118+Data!K128+Data!K196)/5</f>
        <v>6.4576625521453765</v>
      </c>
      <c r="E36" s="42">
        <f>(Data!P19+Data!P68+Data!P118+Data!P128+Data!P196)/5</f>
        <v>4.8689245431203405</v>
      </c>
    </row>
    <row r="37" spans="1:16" x14ac:dyDescent="0.3">
      <c r="A37" s="45">
        <v>4</v>
      </c>
      <c r="B37" s="42">
        <f>(Data!G39+Data!G48+Data!G98+Data!G148+Data!G186)/5</f>
        <v>3.2303630594367938</v>
      </c>
      <c r="C37" s="42">
        <f>(Data!I39+Data!I48+Data!I98+Data!I148+Data!I186)/5</f>
        <v>6.5972731026997167</v>
      </c>
      <c r="D37" s="42">
        <f>(Data!K39+Data!K48+Data!K98+Data!K148+Data!K186)/5</f>
        <v>6.9855059110836368</v>
      </c>
      <c r="E37" s="42">
        <f>(Data!P39+Data!P48+Data!P98+Data!P148+Data!P186)/5</f>
        <v>4.8749400074186733</v>
      </c>
    </row>
  </sheetData>
  <mergeCells count="4">
    <mergeCell ref="H24:I24"/>
    <mergeCell ref="A31:B31"/>
    <mergeCell ref="A32:D32"/>
    <mergeCell ref="A23:E23"/>
  </mergeCells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5AB1-6F73-4105-8B1B-059E8B1AF54B}">
  <dimension ref="A1:R30"/>
  <sheetViews>
    <sheetView workbookViewId="0">
      <selection activeCell="P25" sqref="P25"/>
    </sheetView>
  </sheetViews>
  <sheetFormatPr defaultRowHeight="14.4" x14ac:dyDescent="0.3"/>
  <cols>
    <col min="1" max="1" width="10" bestFit="1" customWidth="1"/>
    <col min="2" max="2" width="7.44140625" bestFit="1" customWidth="1"/>
    <col min="3" max="3" width="11.33203125" bestFit="1" customWidth="1"/>
    <col min="4" max="4" width="7.88671875" bestFit="1" customWidth="1"/>
    <col min="5" max="5" width="7.44140625" bestFit="1" customWidth="1"/>
    <col min="6" max="6" width="11" bestFit="1" customWidth="1"/>
    <col min="7" max="7" width="5.44140625" bestFit="1" customWidth="1"/>
    <col min="9" max="9" width="11.21875" bestFit="1" customWidth="1"/>
  </cols>
  <sheetData>
    <row r="1" spans="1:10" x14ac:dyDescent="0.3">
      <c r="B1" s="101" t="s">
        <v>73</v>
      </c>
      <c r="C1" s="101"/>
      <c r="D1" s="101"/>
      <c r="E1" s="102" t="s">
        <v>69</v>
      </c>
      <c r="F1" s="102"/>
      <c r="G1" s="102"/>
      <c r="H1" s="103" t="s">
        <v>71</v>
      </c>
      <c r="I1" s="103"/>
      <c r="J1" s="103"/>
    </row>
    <row r="2" spans="1:10" x14ac:dyDescent="0.3">
      <c r="A2" s="25" t="s">
        <v>35</v>
      </c>
      <c r="B2" s="86" t="s">
        <v>74</v>
      </c>
      <c r="C2" s="86" t="s">
        <v>75</v>
      </c>
      <c r="D2" s="86" t="s">
        <v>76</v>
      </c>
      <c r="E2" s="55" t="s">
        <v>74</v>
      </c>
      <c r="F2" s="55" t="s">
        <v>77</v>
      </c>
      <c r="G2" s="55" t="s">
        <v>76</v>
      </c>
      <c r="H2" s="87" t="s">
        <v>74</v>
      </c>
      <c r="I2" s="87" t="s">
        <v>78</v>
      </c>
      <c r="J2" s="87" t="s">
        <v>8</v>
      </c>
    </row>
    <row r="3" spans="1:10" x14ac:dyDescent="0.3">
      <c r="A3" s="20">
        <v>1</v>
      </c>
      <c r="B3" s="56">
        <f>SUM('[1]1'!$M$6:$M$46)+264.402</f>
        <v>1357.3568025000002</v>
      </c>
      <c r="C3" s="56">
        <f>'[2]Growth per pen'!B2</f>
        <v>361</v>
      </c>
      <c r="D3" s="56">
        <f>B3/C3</f>
        <v>3.7599911426592802</v>
      </c>
      <c r="E3" s="58">
        <f>SUM('[1]1'!$M$48:$M$194)</f>
        <v>4199.3003999999992</v>
      </c>
      <c r="F3" s="59">
        <f>'[2]Growth per pen'!C25</f>
        <v>766</v>
      </c>
      <c r="G3" s="58">
        <f>E3/F3</f>
        <v>5.482115404699738</v>
      </c>
      <c r="H3" s="71">
        <f>SUM('[1]1'!$M$196:$M$264)</f>
        <v>2248.5111250000009</v>
      </c>
      <c r="I3" s="71">
        <f>'[2]Growth per pen'!F2</f>
        <v>420</v>
      </c>
      <c r="J3" s="71">
        <f>H3/I3</f>
        <v>5.3535979166666685</v>
      </c>
    </row>
    <row r="4" spans="1:10" x14ac:dyDescent="0.3">
      <c r="A4" s="22">
        <v>2</v>
      </c>
      <c r="B4" s="56">
        <f>SUM('[1]2'!$M$6:$M$46)+263.00081</f>
        <v>1198.260863</v>
      </c>
      <c r="C4" s="56">
        <f>'[2]Growth per pen'!B3</f>
        <v>369</v>
      </c>
      <c r="D4" s="56">
        <f t="shared" ref="D4:D22" si="0">B4/C4</f>
        <v>3.2473194119241193</v>
      </c>
      <c r="E4" s="58">
        <f>SUM('[1]2'!$M$48:$M$194)</f>
        <v>4228.6346585000019</v>
      </c>
      <c r="F4" s="59">
        <f>'[2]Growth per pen'!C26</f>
        <v>802</v>
      </c>
      <c r="G4" s="58">
        <f t="shared" ref="G4:G22" si="1">E4/F4</f>
        <v>5.2726117936409</v>
      </c>
      <c r="H4" s="71">
        <f>SUM('[1]2'!$M$196:$M$264)</f>
        <v>2062.582445</v>
      </c>
      <c r="I4" s="71">
        <f>'[2]Growth per pen'!F3</f>
        <v>439</v>
      </c>
      <c r="J4" s="71">
        <f t="shared" ref="J4:J22" si="2">H4/I4</f>
        <v>4.6983654783599089</v>
      </c>
    </row>
    <row r="5" spans="1:10" x14ac:dyDescent="0.3">
      <c r="A5" s="21">
        <v>3</v>
      </c>
      <c r="B5" s="56">
        <f>SUM('[1]3'!$M$5:$M$45)+264.3298</f>
        <v>1215.2470499999999</v>
      </c>
      <c r="C5" s="56">
        <f>'[2]Growth per pen'!B4</f>
        <v>387</v>
      </c>
      <c r="D5" s="56">
        <f t="shared" si="0"/>
        <v>3.1401732558139535</v>
      </c>
      <c r="E5" s="58">
        <f>SUM('[1]3'!$M$47:$M$193)</f>
        <v>4074.803339999999</v>
      </c>
      <c r="F5" s="59">
        <f>'[2]Growth per pen'!C27</f>
        <v>794</v>
      </c>
      <c r="G5" s="58">
        <f t="shared" si="1"/>
        <v>5.1319941309823669</v>
      </c>
      <c r="H5" s="71">
        <f>SUM('[1]3'!$M$195:$M$264)</f>
        <v>1919.2278599999997</v>
      </c>
      <c r="I5" s="71">
        <f>'[2]Growth per pen'!F4</f>
        <v>400</v>
      </c>
      <c r="J5" s="71">
        <f t="shared" si="2"/>
        <v>4.7980696499999995</v>
      </c>
    </row>
    <row r="6" spans="1:10" x14ac:dyDescent="0.3">
      <c r="A6" s="23">
        <v>4</v>
      </c>
      <c r="B6" s="56">
        <f>SUM('[1]4'!$M$5:$M$46)+264.58976</f>
        <v>1342.7687400000002</v>
      </c>
      <c r="C6" s="56">
        <f>'[2]Growth per pen'!B5</f>
        <v>407</v>
      </c>
      <c r="D6" s="56">
        <f t="shared" si="0"/>
        <v>3.2991860933660937</v>
      </c>
      <c r="E6" s="58">
        <f>SUM('[1]4'!$M$48:$M$194)</f>
        <v>4246.9689745000014</v>
      </c>
      <c r="F6" s="59">
        <f>'[2]Growth per pen'!C28</f>
        <v>711</v>
      </c>
      <c r="G6" s="58">
        <f t="shared" si="1"/>
        <v>5.9732334381153329</v>
      </c>
      <c r="H6" s="71">
        <f>SUM('[1]4'!$M$196:$M$264)</f>
        <v>1611.7479901666663</v>
      </c>
      <c r="I6" s="71">
        <f>'[2]Growth per pen'!F5</f>
        <v>337</v>
      </c>
      <c r="J6" s="71">
        <f t="shared" si="2"/>
        <v>4.7826349856577632</v>
      </c>
    </row>
    <row r="7" spans="1:10" x14ac:dyDescent="0.3">
      <c r="A7" s="23">
        <v>5</v>
      </c>
      <c r="B7" s="56">
        <f>SUM('[1]5'!$M$5:$M$45)+263.0008</f>
        <v>1184.4798000000001</v>
      </c>
      <c r="C7" s="56">
        <f>'[2]Growth per pen'!B6</f>
        <v>309</v>
      </c>
      <c r="D7" s="56">
        <f t="shared" si="0"/>
        <v>3.8332679611650486</v>
      </c>
      <c r="E7" s="58">
        <f>SUM('[1]5'!$M$47:$M$193)</f>
        <v>3533.852733499999</v>
      </c>
      <c r="F7" s="59">
        <f>'[2]Growth per pen'!C29</f>
        <v>622</v>
      </c>
      <c r="G7" s="58">
        <f t="shared" si="1"/>
        <v>5.6814352628617346</v>
      </c>
      <c r="H7" s="71">
        <f>SUM('[1]5'!$M$195:$M$264)</f>
        <v>1681.9651520000004</v>
      </c>
      <c r="I7" s="71">
        <f>'[2]Growth per pen'!F6</f>
        <v>309</v>
      </c>
      <c r="J7" s="71">
        <f t="shared" si="2"/>
        <v>5.4432529190938528</v>
      </c>
    </row>
    <row r="8" spans="1:10" x14ac:dyDescent="0.3">
      <c r="A8" s="21">
        <v>6</v>
      </c>
      <c r="B8" s="56">
        <f>SUM('[1]6'!$M$6:$M$46)+264.3298</f>
        <v>1270.4425499999998</v>
      </c>
      <c r="C8" s="56">
        <f>'[2]Growth per pen'!B7</f>
        <v>362</v>
      </c>
      <c r="D8" s="56">
        <f t="shared" si="0"/>
        <v>3.5095098066298336</v>
      </c>
      <c r="E8" s="58">
        <f>SUM('[1]6'!$M$48:$M$194)</f>
        <v>4121.5968350000003</v>
      </c>
      <c r="F8" s="59">
        <f>'[2]Growth per pen'!C30</f>
        <v>794</v>
      </c>
      <c r="G8" s="58">
        <f t="shared" si="1"/>
        <v>5.1909280037783381</v>
      </c>
      <c r="H8" s="71">
        <f>SUM('[1]6'!$M$196:$M$264)</f>
        <v>1960.0068010000002</v>
      </c>
      <c r="I8" s="71">
        <f>'[2]Growth per pen'!F7</f>
        <v>382</v>
      </c>
      <c r="J8" s="71">
        <f t="shared" si="2"/>
        <v>5.1309078560209427</v>
      </c>
    </row>
    <row r="9" spans="1:10" x14ac:dyDescent="0.3">
      <c r="A9" s="22">
        <v>7</v>
      </c>
      <c r="B9" s="56">
        <f>SUM('[1]7'!$M$5:$M$46)+263.0008</f>
        <v>1226.6712672000001</v>
      </c>
      <c r="C9" s="56">
        <f>'[2]Growth per pen'!B8</f>
        <v>410</v>
      </c>
      <c r="D9" s="56">
        <f t="shared" si="0"/>
        <v>2.9918811395121954</v>
      </c>
      <c r="E9" s="58">
        <f>SUM('[1]7'!$M$48:$M$194)</f>
        <v>4206.8610815000002</v>
      </c>
      <c r="F9" s="59">
        <f>'[2]Growth per pen'!C31</f>
        <v>776</v>
      </c>
      <c r="G9" s="58">
        <f t="shared" si="1"/>
        <v>5.4212127338917524</v>
      </c>
      <c r="H9" s="71">
        <f>SUM('[1]7'!$M$196:$M$264)</f>
        <v>1972.868485</v>
      </c>
      <c r="I9" s="71">
        <f>'[2]Growth per pen'!F8</f>
        <v>392</v>
      </c>
      <c r="J9" s="71">
        <f t="shared" si="2"/>
        <v>5.0328277678571425</v>
      </c>
    </row>
    <row r="10" spans="1:10" x14ac:dyDescent="0.3">
      <c r="A10" s="20">
        <v>8</v>
      </c>
      <c r="B10" s="56">
        <f>SUM('[1]8'!$M$5:$M$46)+264.402</f>
        <v>1294.0837575</v>
      </c>
      <c r="C10" s="56">
        <f>'[2]Growth per pen'!B9</f>
        <v>359</v>
      </c>
      <c r="D10" s="56">
        <f t="shared" si="0"/>
        <v>3.604690132311978</v>
      </c>
      <c r="E10" s="58">
        <f>SUM('[1]8'!$M$48:$M$194)</f>
        <v>4230.2311124999987</v>
      </c>
      <c r="F10" s="59">
        <f>'[2]Growth per pen'!C32</f>
        <v>773</v>
      </c>
      <c r="G10" s="58">
        <f t="shared" si="1"/>
        <v>5.4724852684346681</v>
      </c>
      <c r="H10" s="71">
        <f>SUM('[1]8'!$M$196:$M$264)</f>
        <v>1952.3654449999997</v>
      </c>
      <c r="I10" s="71">
        <f>'[2]Growth per pen'!F9</f>
        <v>445</v>
      </c>
      <c r="J10" s="71">
        <f t="shared" si="2"/>
        <v>4.3873380786516849</v>
      </c>
    </row>
    <row r="11" spans="1:10" x14ac:dyDescent="0.3">
      <c r="A11" s="20">
        <v>9</v>
      </c>
      <c r="B11" s="56">
        <f>SUM('[1]9'!$M$5:$M$46)+269.055</f>
        <v>1424.7888539999999</v>
      </c>
      <c r="C11" s="56">
        <f>'[2]Growth per pen'!B10</f>
        <v>405</v>
      </c>
      <c r="D11" s="56">
        <f t="shared" si="0"/>
        <v>3.5179971703703701</v>
      </c>
      <c r="E11" s="58">
        <f>SUM('[1]9'!$M$48:$M$194)</f>
        <v>4813.1069925000002</v>
      </c>
      <c r="F11" s="59">
        <f>'[2]Growth per pen'!C33</f>
        <v>818</v>
      </c>
      <c r="G11" s="58">
        <f t="shared" si="1"/>
        <v>5.8839938783618582</v>
      </c>
      <c r="H11" s="71">
        <f>SUM('[1]9'!$M$196:$M$264)</f>
        <v>2185.5649199999998</v>
      </c>
      <c r="I11" s="71">
        <f>'[2]Growth per pen'!F10</f>
        <v>430</v>
      </c>
      <c r="J11" s="71">
        <f t="shared" si="2"/>
        <v>5.0827091162790694</v>
      </c>
    </row>
    <row r="12" spans="1:10" x14ac:dyDescent="0.3">
      <c r="A12" s="23">
        <v>10</v>
      </c>
      <c r="B12" s="56">
        <f>SUM('[1]10'!$M$5:$M$46)+263.0008</f>
        <v>1254.8384600000002</v>
      </c>
      <c r="C12" s="56">
        <f>'[2]Growth per pen'!B11</f>
        <v>361</v>
      </c>
      <c r="D12" s="56">
        <f t="shared" si="0"/>
        <v>3.4760068144044327</v>
      </c>
      <c r="E12" s="58">
        <f>SUM('[1]10'!$M$48:$M$194)</f>
        <v>4268.1884725000009</v>
      </c>
      <c r="F12" s="59">
        <f>'[2]Growth per pen'!C34</f>
        <v>842</v>
      </c>
      <c r="G12" s="58">
        <f t="shared" si="1"/>
        <v>5.0691074495249415</v>
      </c>
      <c r="H12" s="71">
        <f>SUM('[1]10'!$M$196:$M$264)</f>
        <v>2022.6439920000003</v>
      </c>
      <c r="I12" s="71">
        <f>'[2]Growth per pen'!F11</f>
        <v>359</v>
      </c>
      <c r="J12" s="71">
        <f t="shared" si="2"/>
        <v>5.6341058272980504</v>
      </c>
    </row>
    <row r="13" spans="1:10" x14ac:dyDescent="0.3">
      <c r="A13" s="21">
        <v>12</v>
      </c>
      <c r="B13" s="56">
        <f>SUM('[1]12'!$M$5:$M$46)+268.9798</f>
        <v>1366.1821750000001</v>
      </c>
      <c r="C13" s="56">
        <f>'[2]Growth per pen'!B12</f>
        <v>358</v>
      </c>
      <c r="D13" s="56">
        <f t="shared" si="0"/>
        <v>3.8161513268156431</v>
      </c>
      <c r="E13" s="58">
        <f>SUM('[1]12'!$M$48:$M$194)</f>
        <v>3971.1263375000012</v>
      </c>
      <c r="F13" s="59">
        <f>'[2]Growth per pen'!C35</f>
        <v>617</v>
      </c>
      <c r="G13" s="58">
        <f t="shared" si="1"/>
        <v>6.4361853119935191</v>
      </c>
      <c r="H13" s="71">
        <f>SUM('[1]12'!$M$196:$M$264)</f>
        <v>2026.4749609999999</v>
      </c>
      <c r="I13" s="71">
        <f>'[2]Growth per pen'!F12</f>
        <v>341</v>
      </c>
      <c r="J13" s="71">
        <f t="shared" si="2"/>
        <v>5.9427418211143692</v>
      </c>
    </row>
    <row r="14" spans="1:10" x14ac:dyDescent="0.3">
      <c r="A14" s="22">
        <v>13</v>
      </c>
      <c r="B14" s="56">
        <f>SUM('[1]13'!$M$5:$M$46)+263.0008</f>
        <v>1363.4209389999999</v>
      </c>
      <c r="C14" s="56">
        <f>'[2]Growth per pen'!B13</f>
        <v>404</v>
      </c>
      <c r="D14" s="56">
        <f t="shared" si="0"/>
        <v>3.374804304455445</v>
      </c>
      <c r="E14" s="58">
        <f>SUM('[1]13'!$M$48:$M$194)</f>
        <v>4456.8624415000013</v>
      </c>
      <c r="F14" s="59">
        <f>'[2]Growth per pen'!C36</f>
        <v>704</v>
      </c>
      <c r="G14" s="58">
        <f t="shared" si="1"/>
        <v>6.3307705134943202</v>
      </c>
      <c r="H14" s="71">
        <f>SUM('[1]13'!$M$196:$M$264)</f>
        <v>2023.24927</v>
      </c>
      <c r="I14" s="71">
        <f>'[2]Growth per pen'!F13</f>
        <v>357</v>
      </c>
      <c r="J14" s="71">
        <f t="shared" si="2"/>
        <v>5.6673649019607844</v>
      </c>
    </row>
    <row r="15" spans="1:10" x14ac:dyDescent="0.3">
      <c r="A15" s="22">
        <v>14</v>
      </c>
      <c r="B15" s="56">
        <f>SUM('[1]14'!$M$5:$M$46)+263.0008</f>
        <v>1316.5319239600003</v>
      </c>
      <c r="C15" s="56">
        <f>'[2]Growth per pen'!B14</f>
        <v>256</v>
      </c>
      <c r="D15" s="56">
        <f t="shared" si="0"/>
        <v>5.1427028279687512</v>
      </c>
      <c r="E15" s="58">
        <f>SUM('[1]14'!$M$48:$M$194)</f>
        <v>4193.3975831999996</v>
      </c>
      <c r="F15" s="59">
        <f>'[2]Growth per pen'!C37</f>
        <v>783</v>
      </c>
      <c r="G15" s="58">
        <f t="shared" si="1"/>
        <v>5.3555524689655165</v>
      </c>
      <c r="H15" s="71">
        <f>SUM('[1]14'!$M$196:$M$264)</f>
        <v>1916.8367049999997</v>
      </c>
      <c r="I15" s="71">
        <f>'[2]Growth per pen'!F14</f>
        <v>276</v>
      </c>
      <c r="J15" s="71">
        <f t="shared" si="2"/>
        <v>6.9450605253623179</v>
      </c>
    </row>
    <row r="16" spans="1:10" x14ac:dyDescent="0.3">
      <c r="A16" s="21">
        <v>15</v>
      </c>
      <c r="B16" s="56">
        <f>SUM('[1]15'!$M$5:$M$46)+264.3298</f>
        <v>1372.2194249999995</v>
      </c>
      <c r="C16" s="56">
        <f>'[2]Growth per pen'!B15</f>
        <v>302</v>
      </c>
      <c r="D16" s="56">
        <f t="shared" si="0"/>
        <v>4.5437729304635743</v>
      </c>
      <c r="E16" s="58">
        <f>SUM('[1]15'!$M$48:$M$194)</f>
        <v>4495.1853900000015</v>
      </c>
      <c r="F16" s="59">
        <f>'[2]Growth per pen'!C38</f>
        <v>922</v>
      </c>
      <c r="G16" s="58">
        <f t="shared" si="1"/>
        <v>4.8754722234273338</v>
      </c>
      <c r="H16" s="71">
        <f>SUM('[1]15'!$M$196:$M$264)</f>
        <v>2031.9757760000002</v>
      </c>
      <c r="I16" s="71">
        <f>'[2]Growth per pen'!F15</f>
        <v>317</v>
      </c>
      <c r="J16" s="71">
        <f t="shared" si="2"/>
        <v>6.4100182208201897</v>
      </c>
    </row>
    <row r="17" spans="1:18" x14ac:dyDescent="0.3">
      <c r="A17" s="23">
        <v>16</v>
      </c>
      <c r="B17" s="56">
        <f>SUM('[1]16'!$M$5:$M$46)+263.0008</f>
        <v>1351.9734159999998</v>
      </c>
      <c r="C17" s="56">
        <f>'[2]Growth per pen'!B16</f>
        <v>400</v>
      </c>
      <c r="D17" s="56">
        <f t="shared" si="0"/>
        <v>3.3799335399999997</v>
      </c>
      <c r="E17" s="58">
        <f>SUM('[1]16'!$M$48:$M$194)</f>
        <v>4146.2999625000011</v>
      </c>
      <c r="F17" s="59">
        <f>'[2]Growth per pen'!C39</f>
        <v>642</v>
      </c>
      <c r="G17" s="58">
        <f t="shared" si="1"/>
        <v>6.4584111565420574</v>
      </c>
      <c r="H17" s="71">
        <f>SUM('[1]16'!$M$196:$M$264)</f>
        <v>1828.8330100000003</v>
      </c>
      <c r="I17" s="71">
        <f>'[2]Growth per pen'!F16</f>
        <v>321</v>
      </c>
      <c r="J17" s="71">
        <f t="shared" si="2"/>
        <v>5.69729909657321</v>
      </c>
    </row>
    <row r="18" spans="1:18" x14ac:dyDescent="0.3">
      <c r="A18" s="20">
        <v>17</v>
      </c>
      <c r="B18" s="56">
        <f>SUM('[1]17'!$M$5:$M$46)+264.402</f>
        <v>1225.006095</v>
      </c>
      <c r="C18" s="56">
        <f>'[2]Growth per pen'!B17</f>
        <v>343</v>
      </c>
      <c r="D18" s="56">
        <f t="shared" si="0"/>
        <v>3.5714463411078716</v>
      </c>
      <c r="E18" s="58">
        <f>SUM('[1]17'!$M$48:$M$194)</f>
        <v>3715.5980437500007</v>
      </c>
      <c r="F18" s="59">
        <f>'[2]Growth per pen'!C40</f>
        <v>638</v>
      </c>
      <c r="G18" s="58">
        <f t="shared" si="1"/>
        <v>5.8238213851880891</v>
      </c>
      <c r="H18" s="71">
        <f>SUM('[1]17'!$M$196:$M$264)</f>
        <v>1786.1251250000003</v>
      </c>
      <c r="I18" s="71">
        <f>'[2]Growth per pen'!F17</f>
        <v>361</v>
      </c>
      <c r="J18" s="71">
        <f t="shared" si="2"/>
        <v>4.9477150277008315</v>
      </c>
    </row>
    <row r="19" spans="1:18" x14ac:dyDescent="0.3">
      <c r="A19" s="20">
        <v>18</v>
      </c>
      <c r="B19" s="56">
        <f>SUM('[1]18'!$M$5:$M$46)+264.402</f>
        <v>1149.3025605</v>
      </c>
      <c r="C19" s="56">
        <f>'[2]Growth per pen'!B18</f>
        <v>304</v>
      </c>
      <c r="D19" s="56">
        <f t="shared" si="0"/>
        <v>3.7806005279605266</v>
      </c>
      <c r="E19" s="58">
        <f>SUM('[1]18'!$M$48:$M$194)</f>
        <v>3396.4405500000007</v>
      </c>
      <c r="F19" s="59">
        <f>'[2]Growth per pen'!C41</f>
        <v>598</v>
      </c>
      <c r="G19" s="58">
        <f t="shared" si="1"/>
        <v>5.6796664715719078</v>
      </c>
      <c r="H19" s="71">
        <f>SUM('[1]18'!$M$196:$M$264)</f>
        <v>1751.1635200000003</v>
      </c>
      <c r="I19" s="71">
        <f>'[2]Growth per pen'!F18</f>
        <v>338</v>
      </c>
      <c r="J19" s="71">
        <f t="shared" si="2"/>
        <v>5.1809571597633148</v>
      </c>
    </row>
    <row r="20" spans="1:18" x14ac:dyDescent="0.3">
      <c r="A20" s="21">
        <v>19</v>
      </c>
      <c r="B20" s="56">
        <f>SUM('[1]19'!$M$5:$M$46)+268.9798</f>
        <v>1347.0861750000001</v>
      </c>
      <c r="C20" s="56">
        <f>'[2]Growth per pen'!B19</f>
        <v>368</v>
      </c>
      <c r="D20" s="56">
        <f t="shared" si="0"/>
        <v>3.6605602581521741</v>
      </c>
      <c r="E20" s="58">
        <f>SUM('[1]19'!$M$48:$M$194)</f>
        <v>4259.5568249999997</v>
      </c>
      <c r="F20" s="59">
        <f>'[2]Growth per pen'!C42</f>
        <v>737</v>
      </c>
      <c r="G20" s="58">
        <f t="shared" si="1"/>
        <v>5.779588636363636</v>
      </c>
      <c r="H20" s="71">
        <f>SUM('[1]19'!$M$196:$M$264)</f>
        <v>1997.8766899999998</v>
      </c>
      <c r="I20" s="71">
        <f>'[2]Growth per pen'!F19</f>
        <v>380</v>
      </c>
      <c r="J20" s="71">
        <f t="shared" si="2"/>
        <v>5.2575702368421044</v>
      </c>
    </row>
    <row r="21" spans="1:18" x14ac:dyDescent="0.3">
      <c r="A21" s="23">
        <v>20</v>
      </c>
      <c r="B21" s="56">
        <f>SUM('[1]20'!$M$5:$M$46)+263.0008</f>
        <v>1321.1228040000001</v>
      </c>
      <c r="C21" s="56">
        <f>'[2]Growth per pen'!B20</f>
        <v>338</v>
      </c>
      <c r="D21" s="56">
        <f t="shared" si="0"/>
        <v>3.9086473491124263</v>
      </c>
      <c r="E21" s="58">
        <f>SUM('[1]20'!$M$48:$M$194)</f>
        <v>4146.044704500001</v>
      </c>
      <c r="F21" s="59">
        <f>'[2]Growth per pen'!C43</f>
        <v>549</v>
      </c>
      <c r="G21" s="58">
        <f t="shared" si="1"/>
        <v>7.5519939972677612</v>
      </c>
      <c r="H21" s="71">
        <f>SUM('[1]20'!$M$196:$M$264)</f>
        <v>1520.5277120500004</v>
      </c>
      <c r="I21" s="71">
        <f>'[2]Growth per pen'!F20</f>
        <v>283</v>
      </c>
      <c r="J21" s="71">
        <f t="shared" si="2"/>
        <v>5.3728894418727933</v>
      </c>
    </row>
    <row r="22" spans="1:18" x14ac:dyDescent="0.3">
      <c r="A22" s="22">
        <v>21</v>
      </c>
      <c r="B22" s="56">
        <f>SUM('[1]21'!$M$5:$M$46)+263.0008</f>
        <v>1211.6546949999997</v>
      </c>
      <c r="C22" s="56">
        <f>'[2]Growth per pen'!B21</f>
        <v>329</v>
      </c>
      <c r="D22" s="56">
        <f t="shared" si="0"/>
        <v>3.6828410182370814</v>
      </c>
      <c r="E22" s="58">
        <f>SUM('[1]21'!$M$48:$M$194)</f>
        <v>3742.3774010000011</v>
      </c>
      <c r="F22" s="59">
        <f>'[2]Growth per pen'!C44</f>
        <v>668</v>
      </c>
      <c r="G22" s="58">
        <f t="shared" si="1"/>
        <v>5.6023613787425166</v>
      </c>
      <c r="H22" s="71">
        <f>SUM('[1]21'!$M$196:$M$264)</f>
        <v>1912.5842889999999</v>
      </c>
      <c r="I22" s="71">
        <f>'[2]Growth per pen'!F21</f>
        <v>379</v>
      </c>
      <c r="J22" s="71">
        <f t="shared" si="2"/>
        <v>5.0463965408970974</v>
      </c>
    </row>
    <row r="26" spans="1:18" x14ac:dyDescent="0.3">
      <c r="A26" s="79" t="s">
        <v>1</v>
      </c>
      <c r="B26" s="80" t="s">
        <v>73</v>
      </c>
      <c r="C26" s="80" t="s">
        <v>69</v>
      </c>
      <c r="D26" s="80" t="s">
        <v>71</v>
      </c>
      <c r="Q26" t="s">
        <v>67</v>
      </c>
      <c r="R26" t="s">
        <v>68</v>
      </c>
    </row>
    <row r="27" spans="1:18" x14ac:dyDescent="0.3">
      <c r="A27" s="81">
        <v>1</v>
      </c>
      <c r="B27" s="72">
        <f>AVERAGE(D3,D10,D11,D18,D19)</f>
        <v>3.6469450628820055</v>
      </c>
      <c r="C27" s="72">
        <f>AVERAGE(G3,G10,G11,G18,G19)</f>
        <v>5.6684164816512519</v>
      </c>
      <c r="D27" s="72">
        <f>AVERAGE(J3,J10,J11,J18,J19)</f>
        <v>4.9904634598123137</v>
      </c>
      <c r="E27" s="7">
        <f>AVERAGE(B27:D27)</f>
        <v>4.7686083347818569</v>
      </c>
      <c r="Q27" t="s">
        <v>69</v>
      </c>
      <c r="R27" s="85" t="s">
        <v>70</v>
      </c>
    </row>
    <row r="28" spans="1:18" x14ac:dyDescent="0.3">
      <c r="A28" s="82">
        <v>2</v>
      </c>
      <c r="B28" s="72">
        <f>AVERAGE(D5,D8,D13,D16,D20)</f>
        <v>3.7340335155750353</v>
      </c>
      <c r="C28" s="72">
        <f>AVERAGE(G5,G8,G13,G16,G20)</f>
        <v>5.4828336613090389</v>
      </c>
      <c r="D28" s="72">
        <f>AVERAGE(J5,J8,J13,J16,J20)</f>
        <v>5.5078615569595213</v>
      </c>
      <c r="E28" s="7">
        <f t="shared" ref="E28:E30" si="3">AVERAGE(B28:D28)</f>
        <v>4.9082429112811985</v>
      </c>
      <c r="Q28" t="s">
        <v>71</v>
      </c>
      <c r="R28" t="s">
        <v>72</v>
      </c>
    </row>
    <row r="29" spans="1:18" x14ac:dyDescent="0.3">
      <c r="A29" s="83">
        <v>3</v>
      </c>
      <c r="B29" s="72">
        <f>AVERAGE(D4,D9,D14,D15,D22)</f>
        <v>3.6879097404195185</v>
      </c>
      <c r="C29" s="72">
        <f>AVERAGE(G4,G9,G14,G15,G22)</f>
        <v>5.596501777747001</v>
      </c>
      <c r="D29" s="72">
        <f>AVERAGE(J4,J9,J14,J15,J22)</f>
        <v>5.4780030428874493</v>
      </c>
      <c r="E29" s="7">
        <f t="shared" si="3"/>
        <v>4.9208048536846567</v>
      </c>
    </row>
    <row r="30" spans="1:18" x14ac:dyDescent="0.3">
      <c r="A30" s="84">
        <v>4</v>
      </c>
      <c r="B30" s="76">
        <f>AVERAGE(D6,D7,D12,D17,D21)</f>
        <v>3.5794083516096</v>
      </c>
      <c r="C30" s="76">
        <f>AVERAGE(G6,G7,G12,G17,G21)</f>
        <v>6.1468362608623659</v>
      </c>
      <c r="D30" s="76">
        <f>AVERAGE(J6,J7,J12,J17,J21)</f>
        <v>5.3860364540991341</v>
      </c>
      <c r="E30" s="7">
        <f t="shared" si="3"/>
        <v>5.037427022190367</v>
      </c>
    </row>
  </sheetData>
  <mergeCells count="3">
    <mergeCell ref="B1:D1"/>
    <mergeCell ref="E1:G1"/>
    <mergeCell ref="H1:J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FCR individual</vt:lpstr>
      <vt:lpstr>FCR per pen</vt:lpstr>
      <vt:lpstr>FCR Pen SGF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Marnus Liebenberg</dc:creator>
  <cp:lastModifiedBy>Marnus Liebenberg</cp:lastModifiedBy>
  <dcterms:created xsi:type="dcterms:W3CDTF">2020-12-06T20:19:46Z</dcterms:created>
  <dcterms:modified xsi:type="dcterms:W3CDTF">2021-05-31T17:46:23Z</dcterms:modified>
</cp:coreProperties>
</file>