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3973629F-2B9A-4EC8-AFC3-8881B9AF020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3" i="1" l="1"/>
  <c r="K53" i="1"/>
  <c r="O61" i="1"/>
  <c r="N61" i="1"/>
  <c r="L62" i="1" l="1"/>
  <c r="K62" i="1"/>
  <c r="L61" i="1"/>
  <c r="K61" i="1"/>
  <c r="L50" i="1" l="1"/>
  <c r="K50" i="1"/>
  <c r="D32" i="1"/>
  <c r="E32" i="1"/>
  <c r="F32" i="1"/>
  <c r="G32" i="1"/>
  <c r="H32" i="1"/>
  <c r="I32" i="1"/>
  <c r="J32" i="1"/>
  <c r="K32" i="1"/>
  <c r="L32" i="1"/>
  <c r="M32" i="1"/>
  <c r="N32" i="1"/>
  <c r="C32" i="1"/>
  <c r="L33" i="1" s="1"/>
  <c r="L35" i="1" s="1"/>
  <c r="L36" i="1" s="1"/>
  <c r="L37" i="1" s="1"/>
  <c r="G33" i="1" l="1"/>
  <c r="F33" i="1"/>
  <c r="K51" i="1"/>
  <c r="K52" i="1" s="1"/>
  <c r="K54" i="1" s="1"/>
  <c r="L51" i="1"/>
  <c r="L52" i="1" s="1"/>
  <c r="L54" i="1" s="1"/>
  <c r="H33" i="1"/>
  <c r="I33" i="1"/>
  <c r="M33" i="1"/>
  <c r="M35" i="1" s="1"/>
  <c r="M36" i="1" s="1"/>
  <c r="M37" i="1" s="1"/>
  <c r="K33" i="1"/>
  <c r="K35" i="1" s="1"/>
  <c r="K36" i="1" s="1"/>
  <c r="K37" i="1" s="1"/>
  <c r="C33" i="1"/>
  <c r="N33" i="1"/>
  <c r="N35" i="1" s="1"/>
  <c r="N36" i="1" s="1"/>
  <c r="N37" i="1" s="1"/>
</calcChain>
</file>

<file path=xl/sharedStrings.xml><?xml version="1.0" encoding="utf-8"?>
<sst xmlns="http://schemas.openxmlformats.org/spreadsheetml/2006/main" count="41" uniqueCount="35">
  <si>
    <t>User: ADMIN</t>
  </si>
  <si>
    <t>Path: C:\Program Files (x86)\BMG\Omega\Admin\Data\</t>
  </si>
  <si>
    <t>Test ID: 780</t>
  </si>
  <si>
    <t>Test Name: Anton Venter-TPC</t>
  </si>
  <si>
    <t>Date: 2020/10/19</t>
  </si>
  <si>
    <t>Time: 10:20:50</t>
  </si>
  <si>
    <t>ID1: TPC</t>
  </si>
  <si>
    <t>ID2: Lamiaceae</t>
  </si>
  <si>
    <t>Absorbance</t>
  </si>
  <si>
    <t>Absorbance values are displayed as OD</t>
  </si>
  <si>
    <t>Raw Data (750)</t>
  </si>
  <si>
    <t>A</t>
  </si>
  <si>
    <t>B</t>
  </si>
  <si>
    <t>C</t>
  </si>
  <si>
    <t>D</t>
  </si>
  <si>
    <t>E</t>
  </si>
  <si>
    <t>F</t>
  </si>
  <si>
    <t>G</t>
  </si>
  <si>
    <t>H</t>
  </si>
  <si>
    <t>SH 1</t>
  </si>
  <si>
    <t>SH 2</t>
  </si>
  <si>
    <t>SD 1</t>
  </si>
  <si>
    <t>SD 2</t>
  </si>
  <si>
    <t>MEAN</t>
  </si>
  <si>
    <t>BLANK CORR</t>
  </si>
  <si>
    <t>CONC (mg CE/ml)</t>
  </si>
  <si>
    <t>CONC (mg CE/g)</t>
  </si>
  <si>
    <t>*10</t>
  </si>
  <si>
    <t>Mean</t>
  </si>
  <si>
    <t>SH</t>
  </si>
  <si>
    <t>SD</t>
  </si>
  <si>
    <t>blank corr</t>
  </si>
  <si>
    <t>mg CE/ml</t>
  </si>
  <si>
    <t>mg CE/g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</si>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</sst>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1697090988626421"/>
                  <c:y val="-5.04629629629629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point'!$C$26:$J$26</c:f>
              <c:numCache>
                <c:formatCode>General</c:formatCode>
                <c:ptCount val="8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</c:numCache>
            </c:numRef>
          </c:xVal>
          <c:yVal>
            <c:numRef>
              <c:f>'End point'!$C$33:$J$33</c:f>
              <c:numCache>
                <c:formatCode>General</c:formatCode>
                <c:ptCount val="8"/>
                <c:pt idx="0">
                  <c:v>0</c:v>
                </c:pt>
                <c:pt idx="3">
                  <c:v>0.44853333333333328</c:v>
                </c:pt>
                <c:pt idx="4">
                  <c:v>0.57953333333333346</c:v>
                </c:pt>
                <c:pt idx="5">
                  <c:v>0.6628666666666666</c:v>
                </c:pt>
                <c:pt idx="6">
                  <c:v>0.77153333333333329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25-4673-8796-F8618A8B9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023232"/>
        <c:axId val="366018528"/>
      </c:scatterChart>
      <c:valAx>
        <c:axId val="36602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18528"/>
        <c:crosses val="autoZero"/>
        <c:crossBetween val="midCat"/>
      </c:valAx>
      <c:valAx>
        <c:axId val="36601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02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485775</xdr:colOff>
      <xdr:row>12</xdr:row>
      <xdr:rowOff>119062</xdr:rowOff>
    </xdr:from>
    <xdr:to>
      <xdr:col>24</xdr:col>
      <xdr:colOff>180975</xdr:colOff>
      <xdr:row>27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23C6C3-B68D-4EFE-BE56-7D07BFAB3D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62"/>
  <sheetViews>
    <sheetView tabSelected="1" topLeftCell="A39" workbookViewId="0">
      <selection activeCell="P53" sqref="P53"/>
    </sheetView>
  </sheetViews>
  <sheetFormatPr defaultRowHeight="14.4" x14ac:dyDescent="0.3"/>
  <cols>
    <col min="1" max="1" width="4.33203125" customWidth="1"/>
    <col min="2" max="2" width="16.44140625" customWidth="1"/>
    <col min="10" max="10" width="12" customWidth="1"/>
  </cols>
  <sheetData>
    <row r="3" spans="1:13" x14ac:dyDescent="0.3">
      <c r="A3" s="1" t="s">
        <v>0</v>
      </c>
    </row>
    <row r="4" spans="1:13" x14ac:dyDescent="0.3">
      <c r="A4" s="1" t="s">
        <v>1</v>
      </c>
    </row>
    <row r="5" spans="1:13" x14ac:dyDescent="0.3">
      <c r="A5" s="1" t="s">
        <v>2</v>
      </c>
    </row>
    <row r="6" spans="1:13" x14ac:dyDescent="0.3">
      <c r="A6" s="1" t="s">
        <v>3</v>
      </c>
    </row>
    <row r="7" spans="1:13" x14ac:dyDescent="0.3">
      <c r="A7" s="1" t="s">
        <v>4</v>
      </c>
    </row>
    <row r="8" spans="1:13" x14ac:dyDescent="0.3">
      <c r="A8" s="1" t="s">
        <v>5</v>
      </c>
    </row>
    <row r="9" spans="1:13" x14ac:dyDescent="0.3">
      <c r="A9" s="1" t="s">
        <v>6</v>
      </c>
    </row>
    <row r="10" spans="1:13" x14ac:dyDescent="0.3">
      <c r="A10" s="1" t="s">
        <v>7</v>
      </c>
    </row>
    <row r="11" spans="1:13" x14ac:dyDescent="0.3">
      <c r="A11" s="1" t="s">
        <v>8</v>
      </c>
      <c r="D11" s="1" t="s">
        <v>9</v>
      </c>
    </row>
    <row r="15" spans="1:13" x14ac:dyDescent="0.3">
      <c r="B15" t="s">
        <v>10</v>
      </c>
    </row>
    <row r="16" spans="1:13" x14ac:dyDescent="0.3"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>
        <v>6</v>
      </c>
      <c r="H16" s="2">
        <v>7</v>
      </c>
      <c r="I16" s="2">
        <v>8</v>
      </c>
      <c r="J16" s="2">
        <v>9</v>
      </c>
      <c r="K16" s="2">
        <v>10</v>
      </c>
      <c r="L16" s="2">
        <v>11</v>
      </c>
      <c r="M16" s="2">
        <v>12</v>
      </c>
    </row>
    <row r="17" spans="1:14" x14ac:dyDescent="0.3">
      <c r="A17" s="2" t="s">
        <v>11</v>
      </c>
      <c r="B17" s="3">
        <v>4.4999999999999998E-2</v>
      </c>
      <c r="C17" s="4">
        <v>0.23400000000000001</v>
      </c>
      <c r="D17" s="4">
        <v>0.38900000000000001</v>
      </c>
      <c r="E17" s="4">
        <v>0.48199999999999998</v>
      </c>
      <c r="F17" s="4">
        <v>0.623</v>
      </c>
      <c r="G17" s="4">
        <v>0.70299999999999996</v>
      </c>
      <c r="H17" s="4">
        <v>0.79800000000000004</v>
      </c>
      <c r="I17" s="4">
        <v>0.86199999999999999</v>
      </c>
      <c r="J17" s="4">
        <v>0.15</v>
      </c>
      <c r="K17" s="4">
        <v>0.17499999999999999</v>
      </c>
      <c r="L17" s="4">
        <v>0.113</v>
      </c>
      <c r="M17" s="5">
        <v>0.11799999999999999</v>
      </c>
    </row>
    <row r="18" spans="1:14" x14ac:dyDescent="0.3">
      <c r="A18" s="2" t="s">
        <v>12</v>
      </c>
      <c r="B18" s="6">
        <v>4.2999999999999997E-2</v>
      </c>
      <c r="C18" s="7">
        <v>0.24099999999999999</v>
      </c>
      <c r="D18" s="7">
        <v>0.41799999999999998</v>
      </c>
      <c r="E18" s="7">
        <v>0.49399999999999999</v>
      </c>
      <c r="F18" s="7">
        <v>0.61499999999999999</v>
      </c>
      <c r="G18" s="7">
        <v>0.71</v>
      </c>
      <c r="H18" s="7">
        <v>0.79800000000000004</v>
      </c>
      <c r="I18" s="7">
        <v>0.85499999999999998</v>
      </c>
      <c r="J18" s="7">
        <v>0.159</v>
      </c>
      <c r="K18" s="7">
        <v>0.185</v>
      </c>
      <c r="L18" s="7">
        <v>0.111</v>
      </c>
      <c r="M18" s="8">
        <v>0.122</v>
      </c>
    </row>
    <row r="19" spans="1:14" x14ac:dyDescent="0.3">
      <c r="A19" s="2" t="s">
        <v>13</v>
      </c>
      <c r="B19" s="6">
        <v>4.3999999999999997E-2</v>
      </c>
      <c r="C19" s="7">
        <v>0.24399999999999999</v>
      </c>
      <c r="D19" s="7">
        <v>0.39400000000000002</v>
      </c>
      <c r="E19" s="7">
        <v>0.54400000000000004</v>
      </c>
      <c r="F19" s="7">
        <v>0.64800000000000002</v>
      </c>
      <c r="G19" s="7">
        <v>0.70699999999999996</v>
      </c>
      <c r="H19" s="7">
        <v>0.80500000000000005</v>
      </c>
      <c r="I19" s="7">
        <v>0.85899999999999999</v>
      </c>
      <c r="J19" s="7">
        <v>0.16600000000000001</v>
      </c>
      <c r="K19" s="7">
        <v>0.317</v>
      </c>
      <c r="L19" s="7">
        <v>0.13100000000000001</v>
      </c>
      <c r="M19" s="8">
        <v>0.13600000000000001</v>
      </c>
    </row>
    <row r="20" spans="1:14" x14ac:dyDescent="0.3">
      <c r="A20" s="2" t="s">
        <v>14</v>
      </c>
      <c r="B20" s="6">
        <v>4.4999999999999998E-2</v>
      </c>
      <c r="C20" s="7">
        <v>0.25</v>
      </c>
      <c r="D20" s="7">
        <v>0.40100000000000002</v>
      </c>
      <c r="E20" s="7">
        <v>0.501</v>
      </c>
      <c r="F20" s="7">
        <v>0.68799999999999994</v>
      </c>
      <c r="G20" s="7">
        <v>0.78900000000000003</v>
      </c>
      <c r="H20" s="7">
        <v>0.81699999999999995</v>
      </c>
      <c r="I20" s="7">
        <v>0.86299999999999999</v>
      </c>
      <c r="J20" s="7">
        <v>0.182</v>
      </c>
      <c r="K20" s="7">
        <v>0.183</v>
      </c>
      <c r="L20" s="7">
        <v>0.124</v>
      </c>
      <c r="M20" s="8">
        <v>0.126</v>
      </c>
    </row>
    <row r="21" spans="1:14" x14ac:dyDescent="0.3">
      <c r="A21" s="2" t="s">
        <v>15</v>
      </c>
      <c r="B21" s="6">
        <v>4.2000000000000003E-2</v>
      </c>
      <c r="C21" s="7">
        <v>0.27700000000000002</v>
      </c>
      <c r="D21" s="7">
        <v>0.39400000000000002</v>
      </c>
      <c r="E21" s="7">
        <v>0.503</v>
      </c>
      <c r="F21" s="7">
        <v>0.63200000000000001</v>
      </c>
      <c r="G21" s="7">
        <v>0.71299999999999997</v>
      </c>
      <c r="H21" s="7">
        <v>0.82399999999999995</v>
      </c>
      <c r="I21" s="7">
        <v>0.89900000000000002</v>
      </c>
      <c r="J21" s="7">
        <v>0.186</v>
      </c>
      <c r="K21" s="7">
        <v>0.18</v>
      </c>
      <c r="L21" s="7">
        <v>0.11799999999999999</v>
      </c>
      <c r="M21" s="8">
        <v>0.128</v>
      </c>
    </row>
    <row r="22" spans="1:14" x14ac:dyDescent="0.3">
      <c r="A22" s="2" t="s">
        <v>16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1:14" x14ac:dyDescent="0.3">
      <c r="A23" s="2" t="s">
        <v>17</v>
      </c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</row>
    <row r="24" spans="1:14" x14ac:dyDescent="0.3">
      <c r="A24" s="2" t="s">
        <v>18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</row>
    <row r="26" spans="1:14" x14ac:dyDescent="0.3">
      <c r="C26">
        <v>0</v>
      </c>
      <c r="D26">
        <v>0.05</v>
      </c>
      <c r="E26">
        <v>0.1</v>
      </c>
      <c r="F26">
        <v>0.15</v>
      </c>
      <c r="G26">
        <v>0.2</v>
      </c>
      <c r="H26">
        <v>0.25</v>
      </c>
      <c r="I26">
        <v>0.3</v>
      </c>
      <c r="J26">
        <v>0.35</v>
      </c>
      <c r="K26" t="s">
        <v>19</v>
      </c>
      <c r="L26" t="s">
        <v>20</v>
      </c>
      <c r="M26" t="s">
        <v>21</v>
      </c>
      <c r="N26" t="s">
        <v>22</v>
      </c>
    </row>
    <row r="27" spans="1:14" x14ac:dyDescent="0.3">
      <c r="C27" s="3">
        <v>4.2000000000000003E-2</v>
      </c>
      <c r="D27" s="4">
        <v>0.23400000000000001</v>
      </c>
      <c r="E27" s="4">
        <v>0.38900000000000001</v>
      </c>
      <c r="F27" s="4">
        <v>0.48199999999999998</v>
      </c>
      <c r="G27" s="4">
        <v>0.623</v>
      </c>
      <c r="H27" s="4">
        <v>0.70299999999999996</v>
      </c>
      <c r="I27" s="4"/>
      <c r="J27" s="4"/>
      <c r="K27" s="4">
        <v>0.15</v>
      </c>
      <c r="L27" s="4">
        <v>0.17499999999999999</v>
      </c>
      <c r="M27" s="4">
        <v>0.113</v>
      </c>
      <c r="N27" s="5">
        <v>0.11799999999999999</v>
      </c>
    </row>
    <row r="28" spans="1:14" x14ac:dyDescent="0.3">
      <c r="C28" s="6">
        <v>4.2999999999999997E-2</v>
      </c>
      <c r="D28" s="7">
        <v>0.24099999999999999</v>
      </c>
      <c r="E28" s="7">
        <v>0.39400000000000002</v>
      </c>
      <c r="F28" s="7">
        <v>0.49399999999999999</v>
      </c>
      <c r="G28" s="7">
        <v>0.61499999999999999</v>
      </c>
      <c r="H28" s="7">
        <v>0.71</v>
      </c>
      <c r="I28" s="7"/>
      <c r="J28" s="7"/>
      <c r="K28" s="7">
        <v>0.159</v>
      </c>
      <c r="L28" s="7">
        <v>0.185</v>
      </c>
      <c r="M28" s="7">
        <v>0.111</v>
      </c>
      <c r="N28" s="8">
        <v>0.122</v>
      </c>
    </row>
    <row r="29" spans="1:14" x14ac:dyDescent="0.3">
      <c r="C29" s="6">
        <v>4.3999999999999997E-2</v>
      </c>
      <c r="D29" s="7">
        <v>0.24399999999999999</v>
      </c>
      <c r="E29" s="7">
        <v>0.39400000000000002</v>
      </c>
      <c r="F29" s="7">
        <v>0.501</v>
      </c>
      <c r="G29" s="7"/>
      <c r="H29" s="7">
        <v>0.70699999999999996</v>
      </c>
      <c r="I29" s="7">
        <v>0.80500000000000005</v>
      </c>
      <c r="J29" s="7">
        <v>0.85899999999999999</v>
      </c>
      <c r="K29" s="7">
        <v>0.16600000000000001</v>
      </c>
      <c r="L29" s="7">
        <v>0.317</v>
      </c>
      <c r="M29" s="7">
        <v>0.13100000000000001</v>
      </c>
      <c r="N29" s="8">
        <v>0.13600000000000001</v>
      </c>
    </row>
    <row r="30" spans="1:14" x14ac:dyDescent="0.3">
      <c r="C30" s="6">
        <v>4.4999999999999998E-2</v>
      </c>
      <c r="D30" s="7"/>
      <c r="E30" s="7"/>
      <c r="F30" s="7"/>
      <c r="G30" s="7"/>
      <c r="H30" s="7"/>
      <c r="I30" s="7">
        <v>0.81699999999999995</v>
      </c>
      <c r="J30" s="7">
        <v>0.86299999999999999</v>
      </c>
      <c r="K30" s="7">
        <v>0.182</v>
      </c>
      <c r="L30" s="7">
        <v>0.183</v>
      </c>
      <c r="M30" s="7">
        <v>0.124</v>
      </c>
      <c r="N30" s="8">
        <v>0.126</v>
      </c>
    </row>
    <row r="31" spans="1:14" x14ac:dyDescent="0.3">
      <c r="C31" s="6">
        <v>4.4999999999999998E-2</v>
      </c>
      <c r="D31" s="7"/>
      <c r="E31" s="7"/>
      <c r="F31" s="7"/>
      <c r="G31" s="7">
        <v>0.63200000000000001</v>
      </c>
      <c r="H31" s="7"/>
      <c r="I31" s="7">
        <v>0.82399999999999995</v>
      </c>
      <c r="J31" s="7">
        <v>0.89900000000000002</v>
      </c>
      <c r="K31" s="7">
        <v>0.186</v>
      </c>
      <c r="L31" s="7">
        <v>0.18</v>
      </c>
      <c r="M31" s="7">
        <v>0.11799999999999999</v>
      </c>
      <c r="N31" s="8">
        <v>0.128</v>
      </c>
    </row>
    <row r="32" spans="1:14" x14ac:dyDescent="0.3">
      <c r="B32" t="s">
        <v>23</v>
      </c>
      <c r="C32">
        <f>AVERAGE(C27:C31)</f>
        <v>4.3799999999999992E-2</v>
      </c>
      <c r="D32">
        <f t="shared" ref="D32:N32" si="0">AVERAGE(D27:D31)</f>
        <v>0.23966666666666667</v>
      </c>
      <c r="E32">
        <f t="shared" si="0"/>
        <v>0.39233333333333337</v>
      </c>
      <c r="F32">
        <f t="shared" si="0"/>
        <v>0.49233333333333329</v>
      </c>
      <c r="G32">
        <f t="shared" si="0"/>
        <v>0.62333333333333341</v>
      </c>
      <c r="H32">
        <f t="shared" si="0"/>
        <v>0.70666666666666655</v>
      </c>
      <c r="I32">
        <f t="shared" si="0"/>
        <v>0.81533333333333324</v>
      </c>
      <c r="J32">
        <f t="shared" si="0"/>
        <v>0.8736666666666667</v>
      </c>
      <c r="K32">
        <f t="shared" si="0"/>
        <v>0.1686</v>
      </c>
      <c r="L32">
        <f t="shared" si="0"/>
        <v>0.20800000000000002</v>
      </c>
      <c r="M32">
        <f t="shared" si="0"/>
        <v>0.11939999999999999</v>
      </c>
      <c r="N32">
        <f t="shared" si="0"/>
        <v>0.126</v>
      </c>
    </row>
    <row r="33" spans="2:14" x14ac:dyDescent="0.3">
      <c r="B33" t="s">
        <v>24</v>
      </c>
      <c r="C33">
        <f>C32-$C$32</f>
        <v>0</v>
      </c>
      <c r="F33">
        <f t="shared" ref="F33:N33" si="1">F32-$C$32</f>
        <v>0.44853333333333328</v>
      </c>
      <c r="G33">
        <f t="shared" si="1"/>
        <v>0.57953333333333346</v>
      </c>
      <c r="H33">
        <f t="shared" si="1"/>
        <v>0.6628666666666666</v>
      </c>
      <c r="I33">
        <f t="shared" si="1"/>
        <v>0.77153333333333329</v>
      </c>
      <c r="K33">
        <f t="shared" si="1"/>
        <v>0.12480000000000001</v>
      </c>
      <c r="L33">
        <f t="shared" si="1"/>
        <v>0.16420000000000001</v>
      </c>
      <c r="M33">
        <f t="shared" si="1"/>
        <v>7.5600000000000001E-2</v>
      </c>
      <c r="N33">
        <f t="shared" si="1"/>
        <v>8.2200000000000009E-2</v>
      </c>
    </row>
    <row r="35" spans="2:14" x14ac:dyDescent="0.3">
      <c r="B35" t="s">
        <v>25</v>
      </c>
      <c r="K35">
        <f>K33/2.7382</f>
        <v>4.5577386604338618E-2</v>
      </c>
      <c r="L35">
        <f>L33/2.7382</f>
        <v>5.9966401285516037E-2</v>
      </c>
      <c r="M35">
        <f>M33/2.7382</f>
        <v>2.7609378423782048E-2</v>
      </c>
      <c r="N35">
        <f>N33/2.7382</f>
        <v>3.0019720984588421E-2</v>
      </c>
    </row>
    <row r="36" spans="2:14" x14ac:dyDescent="0.3">
      <c r="B36" t="s">
        <v>26</v>
      </c>
      <c r="K36">
        <f>K35*(5/0.01)</f>
        <v>22.78869330216931</v>
      </c>
      <c r="L36">
        <f t="shared" ref="L36:N36" si="2">L35*(5/0.01)</f>
        <v>29.983200642758018</v>
      </c>
      <c r="M36">
        <f t="shared" si="2"/>
        <v>13.804689211891024</v>
      </c>
      <c r="N36">
        <f t="shared" si="2"/>
        <v>15.00986049229421</v>
      </c>
    </row>
    <row r="37" spans="2:14" x14ac:dyDescent="0.3">
      <c r="B37" t="s">
        <v>27</v>
      </c>
      <c r="K37">
        <f>K36*10</f>
        <v>227.8869330216931</v>
      </c>
      <c r="L37">
        <f t="shared" ref="L37:N37" si="3">L36*10</f>
        <v>299.83200642758015</v>
      </c>
      <c r="M37">
        <f t="shared" si="3"/>
        <v>138.04689211891025</v>
      </c>
      <c r="N37">
        <f t="shared" si="3"/>
        <v>150.09860492294212</v>
      </c>
    </row>
    <row r="39" spans="2:14" x14ac:dyDescent="0.3">
      <c r="K39" t="s">
        <v>29</v>
      </c>
      <c r="L39" t="s">
        <v>30</v>
      </c>
    </row>
    <row r="40" spans="2:14" x14ac:dyDescent="0.3">
      <c r="K40" s="4">
        <v>0.15</v>
      </c>
      <c r="L40" s="4"/>
    </row>
    <row r="41" spans="2:14" x14ac:dyDescent="0.3">
      <c r="K41" s="7">
        <v>0.159</v>
      </c>
      <c r="L41" s="7"/>
    </row>
    <row r="42" spans="2:14" x14ac:dyDescent="0.3">
      <c r="K42" s="7">
        <v>0.16600000000000001</v>
      </c>
      <c r="L42" s="7"/>
    </row>
    <row r="43" spans="2:14" x14ac:dyDescent="0.3">
      <c r="K43" s="7">
        <v>0.182</v>
      </c>
      <c r="L43" s="7"/>
    </row>
    <row r="44" spans="2:14" x14ac:dyDescent="0.3">
      <c r="K44" s="7">
        <v>0.186</v>
      </c>
      <c r="L44" s="7"/>
    </row>
    <row r="45" spans="2:14" x14ac:dyDescent="0.3">
      <c r="K45" s="4">
        <v>0.17499999999999999</v>
      </c>
      <c r="L45" s="5"/>
    </row>
    <row r="46" spans="2:14" x14ac:dyDescent="0.3">
      <c r="K46" s="7">
        <v>0.185</v>
      </c>
      <c r="L46" s="8"/>
    </row>
    <row r="47" spans="2:14" x14ac:dyDescent="0.3">
      <c r="K47" s="7">
        <v>0.317</v>
      </c>
      <c r="L47" s="8">
        <v>0.128</v>
      </c>
    </row>
    <row r="48" spans="2:14" x14ac:dyDescent="0.3">
      <c r="K48" s="7">
        <v>0.183</v>
      </c>
      <c r="L48" s="8">
        <v>0.13100000000000001</v>
      </c>
    </row>
    <row r="49" spans="10:15" x14ac:dyDescent="0.3">
      <c r="K49" s="7">
        <v>0.18</v>
      </c>
      <c r="L49" s="8">
        <v>0.13600000000000001</v>
      </c>
    </row>
    <row r="50" spans="10:15" x14ac:dyDescent="0.3">
      <c r="J50" t="s">
        <v>28</v>
      </c>
      <c r="K50">
        <f>AVERAGE(K40:K49)</f>
        <v>0.1883</v>
      </c>
      <c r="L50">
        <f>AVERAGE(L40:L49)</f>
        <v>0.13166666666666668</v>
      </c>
    </row>
    <row r="51" spans="10:15" x14ac:dyDescent="0.3">
      <c r="J51" t="s">
        <v>31</v>
      </c>
      <c r="K51">
        <f>K50-C32</f>
        <v>0.14450000000000002</v>
      </c>
      <c r="L51">
        <f>L50-C32</f>
        <v>8.786666666666669E-2</v>
      </c>
    </row>
    <row r="52" spans="10:15" x14ac:dyDescent="0.3">
      <c r="J52" t="s">
        <v>32</v>
      </c>
      <c r="K52">
        <f>K51/2.6994</f>
        <v>5.3530414166110998E-2</v>
      </c>
      <c r="L52">
        <f>L51/2.6994</f>
        <v>3.2550443308389528E-2</v>
      </c>
    </row>
    <row r="53" spans="10:15" x14ac:dyDescent="0.3">
      <c r="J53" t="s">
        <v>33</v>
      </c>
      <c r="K53">
        <f>K52*(5/0.01)</f>
        <v>26.7652070830555</v>
      </c>
      <c r="L53">
        <f>L52*(5/0.01)</f>
        <v>16.275221654194763</v>
      </c>
    </row>
    <row r="54" spans="10:15" x14ac:dyDescent="0.3">
      <c r="J54" t="s">
        <v>27</v>
      </c>
      <c r="K54" s="12">
        <f>K53*10</f>
        <v>267.65207083055498</v>
      </c>
      <c r="L54" s="12">
        <f>L53*10</f>
        <v>162.75221654194763</v>
      </c>
    </row>
    <row r="55" spans="10:15" x14ac:dyDescent="0.3">
      <c r="K55" s="12"/>
      <c r="L55" s="12"/>
    </row>
    <row r="56" spans="10:15" x14ac:dyDescent="0.3">
      <c r="K56" t="s">
        <v>29</v>
      </c>
      <c r="L56" t="s">
        <v>30</v>
      </c>
      <c r="N56" t="s">
        <v>29</v>
      </c>
      <c r="O56" t="s">
        <v>30</v>
      </c>
    </row>
    <row r="57" spans="10:15" x14ac:dyDescent="0.3">
      <c r="K57" s="12">
        <v>262.75398333576953</v>
      </c>
      <c r="L57" s="12">
        <v>162.75221654194763</v>
      </c>
      <c r="M57" s="12"/>
      <c r="N57" s="12">
        <v>3114.5833333333344</v>
      </c>
      <c r="O57" s="12">
        <v>1668.7499999999995</v>
      </c>
    </row>
    <row r="58" spans="10:15" x14ac:dyDescent="0.3">
      <c r="K58" s="12">
        <v>265.32525026921388</v>
      </c>
      <c r="L58" s="12">
        <v>180.37330993498981</v>
      </c>
      <c r="M58" s="12"/>
      <c r="N58" s="12">
        <v>3124.3055555555552</v>
      </c>
      <c r="O58" s="12">
        <v>1731.2499999999995</v>
      </c>
    </row>
    <row r="59" spans="10:15" x14ac:dyDescent="0.3">
      <c r="K59" s="12">
        <v>267.65207083055498</v>
      </c>
      <c r="L59" s="12">
        <v>186.5589826048824</v>
      </c>
      <c r="M59" s="12"/>
      <c r="N59" s="12">
        <v>3136.666666666667</v>
      </c>
      <c r="O59" s="12">
        <v>1807.7777777777778</v>
      </c>
    </row>
    <row r="61" spans="10:15" x14ac:dyDescent="0.3">
      <c r="J61" t="s">
        <v>28</v>
      </c>
      <c r="K61" s="14">
        <f>AVERAGE(K57:K59)</f>
        <v>265.24376814517944</v>
      </c>
      <c r="L61" s="14">
        <f>AVERAGE(L57:L59)</f>
        <v>176.56150302727329</v>
      </c>
      <c r="N61" s="13">
        <f>PEARSON(K57:K59,N57:N59)</f>
        <v>0.99523232568047948</v>
      </c>
      <c r="O61" s="13">
        <f>PEARSON(L57:L59,O57:O59)</f>
        <v>0.94645761541222539</v>
      </c>
    </row>
    <row r="62" spans="10:15" x14ac:dyDescent="0.3">
      <c r="J62" t="s">
        <v>34</v>
      </c>
      <c r="K62" s="14">
        <f>_xlfn.STDEV.P(K57:K59)</f>
        <v>2.0004657422787413</v>
      </c>
      <c r="L62" s="14">
        <f>_xlfn.STDEV.P(L57:L59)</f>
        <v>10.085895482309681</v>
      </c>
    </row>
  </sheetData>
  <sortState xmlns:xlrd2="http://schemas.microsoft.com/office/spreadsheetml/2017/richdata2" ref="L57:L59">
    <sortCondition ref="L57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2020-10-19T08:22:12Z</dcterms:created>
  <dcterms:modified xsi:type="dcterms:W3CDTF">2021-05-19T05:58:43Z</dcterms:modified>
</cp:coreProperties>
</file>