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D1CCB63C-6E30-40B3-AE28-847BA68A4E9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2" i="1" l="1"/>
  <c r="L61" i="1"/>
  <c r="K62" i="1"/>
  <c r="K61" i="1"/>
  <c r="O62" i="1" l="1"/>
  <c r="P62" i="1"/>
  <c r="L49" i="1" l="1"/>
  <c r="K49" i="1"/>
  <c r="D32" i="1"/>
  <c r="E32" i="1"/>
  <c r="E33" i="1" s="1"/>
  <c r="F32" i="1"/>
  <c r="F33" i="1" s="1"/>
  <c r="G32" i="1"/>
  <c r="G33" i="1" s="1"/>
  <c r="H32" i="1"/>
  <c r="I32" i="1"/>
  <c r="J32" i="1"/>
  <c r="K32" i="1"/>
  <c r="L32" i="1"/>
  <c r="M32" i="1"/>
  <c r="M33" i="1" s="1"/>
  <c r="M34" i="1" s="1"/>
  <c r="M35" i="1" s="1"/>
  <c r="M36" i="1" s="1"/>
  <c r="N32" i="1"/>
  <c r="N33" i="1" s="1"/>
  <c r="N34" i="1" s="1"/>
  <c r="N35" i="1" s="1"/>
  <c r="N36" i="1" s="1"/>
  <c r="C32" i="1"/>
  <c r="C33" i="1" s="1"/>
  <c r="L33" i="1" l="1"/>
  <c r="L34" i="1" s="1"/>
  <c r="L35" i="1" s="1"/>
  <c r="L36" i="1" s="1"/>
  <c r="D33" i="1"/>
  <c r="K33" i="1"/>
  <c r="K34" i="1" s="1"/>
  <c r="K35" i="1" s="1"/>
  <c r="K36" i="1" s="1"/>
  <c r="I33" i="1"/>
  <c r="H33" i="1"/>
  <c r="K50" i="1"/>
  <c r="K51" i="1" s="1"/>
  <c r="K52" i="1" s="1"/>
  <c r="K53" i="1" s="1"/>
  <c r="L50" i="1"/>
  <c r="L51" i="1" s="1"/>
  <c r="L52" i="1" s="1"/>
  <c r="L53" i="1" s="1"/>
</calcChain>
</file>

<file path=xl/sharedStrings.xml><?xml version="1.0" encoding="utf-8"?>
<sst xmlns="http://schemas.openxmlformats.org/spreadsheetml/2006/main" count="46" uniqueCount="34">
  <si>
    <t>User: ADMIN</t>
  </si>
  <si>
    <t>Path: C:\Program Files (x86)\BMG\Omega\Admin\Data\</t>
  </si>
  <si>
    <t>Test ID: 784</t>
  </si>
  <si>
    <t>Test Name: Anton Venter-TPC</t>
  </si>
  <si>
    <t>Date: 2020/10/20</t>
  </si>
  <si>
    <t>Time: 11:25:45</t>
  </si>
  <si>
    <t>ID1: TPC</t>
  </si>
  <si>
    <t>ID2: Geraniaceae</t>
  </si>
  <si>
    <t>Absorbance</t>
  </si>
  <si>
    <t>Absorbance values are displayed as OD</t>
  </si>
  <si>
    <t>Raw Data (750)</t>
  </si>
  <si>
    <t>A</t>
  </si>
  <si>
    <t>B</t>
  </si>
  <si>
    <t>C</t>
  </si>
  <si>
    <t>D</t>
  </si>
  <si>
    <t>E</t>
  </si>
  <si>
    <t>F</t>
  </si>
  <si>
    <t>G</t>
  </si>
  <si>
    <t>H</t>
  </si>
  <si>
    <t>Pg 1</t>
  </si>
  <si>
    <t>Pg 2</t>
  </si>
  <si>
    <t>Pt 1</t>
  </si>
  <si>
    <t>Pt 2</t>
  </si>
  <si>
    <t>Mean</t>
  </si>
  <si>
    <t>blank corr</t>
  </si>
  <si>
    <t>CONC (mg CE/ml)</t>
  </si>
  <si>
    <t>CONC (mg CE/g)</t>
  </si>
  <si>
    <t>*10</t>
  </si>
  <si>
    <t>Pg</t>
  </si>
  <si>
    <t>Pt</t>
  </si>
  <si>
    <t>std</t>
  </si>
  <si>
    <t>TPC</t>
  </si>
  <si>
    <t>ABTS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</si>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</sst>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4.7526465441819772E-2"/>
                  <c:y val="4.6296296296296294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point'!$C$26:$J$26</c:f>
              <c:numCache>
                <c:formatCode>General</c:formatCode>
                <c:ptCount val="8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</c:numCache>
            </c:numRef>
          </c:xVal>
          <c:yVal>
            <c:numRef>
              <c:f>'End point'!$C$33:$J$33</c:f>
              <c:numCache>
                <c:formatCode>General</c:formatCode>
                <c:ptCount val="8"/>
                <c:pt idx="0">
                  <c:v>0</c:v>
                </c:pt>
                <c:pt idx="1">
                  <c:v>0.13559999999999997</c:v>
                </c:pt>
                <c:pt idx="2">
                  <c:v>0.26019999999999999</c:v>
                </c:pt>
                <c:pt idx="3">
                  <c:v>0.36900000000000005</c:v>
                </c:pt>
                <c:pt idx="4">
                  <c:v>0.46580000000000005</c:v>
                </c:pt>
                <c:pt idx="5">
                  <c:v>0.57139999999999991</c:v>
                </c:pt>
                <c:pt idx="6">
                  <c:v>0.67379999999999995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6-4103-8641-339ED2EAE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324672"/>
        <c:axId val="408310592"/>
      </c:scatterChart>
      <c:valAx>
        <c:axId val="408324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310592"/>
        <c:crosses val="autoZero"/>
        <c:crossBetween val="midCat"/>
      </c:valAx>
      <c:valAx>
        <c:axId val="40831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324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10</xdr:row>
      <xdr:rowOff>90487</xdr:rowOff>
    </xdr:from>
    <xdr:to>
      <xdr:col>21</xdr:col>
      <xdr:colOff>419100</xdr:colOff>
      <xdr:row>24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2B71D3-8483-4F98-9BA5-34DD0E41C0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P63"/>
  <sheetViews>
    <sheetView tabSelected="1" topLeftCell="A36" workbookViewId="0">
      <selection activeCell="L63" sqref="L63"/>
    </sheetView>
  </sheetViews>
  <sheetFormatPr defaultRowHeight="14.4" x14ac:dyDescent="0.3"/>
  <cols>
    <col min="1" max="1" width="4.33203125" customWidth="1"/>
    <col min="2" max="2" width="18.88671875" customWidth="1"/>
    <col min="10" max="10" width="16.109375" customWidth="1"/>
  </cols>
  <sheetData>
    <row r="3" spans="1:13" x14ac:dyDescent="0.3">
      <c r="A3" s="1" t="s">
        <v>0</v>
      </c>
    </row>
    <row r="4" spans="1:13" x14ac:dyDescent="0.3">
      <c r="A4" s="1" t="s">
        <v>1</v>
      </c>
    </row>
    <row r="5" spans="1:13" x14ac:dyDescent="0.3">
      <c r="A5" s="1" t="s">
        <v>2</v>
      </c>
    </row>
    <row r="6" spans="1:13" x14ac:dyDescent="0.3">
      <c r="A6" s="1" t="s">
        <v>3</v>
      </c>
    </row>
    <row r="7" spans="1:13" x14ac:dyDescent="0.3">
      <c r="A7" s="1" t="s">
        <v>4</v>
      </c>
    </row>
    <row r="8" spans="1:13" x14ac:dyDescent="0.3">
      <c r="A8" s="1" t="s">
        <v>5</v>
      </c>
    </row>
    <row r="9" spans="1:13" x14ac:dyDescent="0.3">
      <c r="A9" s="1" t="s">
        <v>6</v>
      </c>
    </row>
    <row r="10" spans="1:13" x14ac:dyDescent="0.3">
      <c r="A10" s="1" t="s">
        <v>7</v>
      </c>
    </row>
    <row r="11" spans="1:13" x14ac:dyDescent="0.3">
      <c r="A11" s="1" t="s">
        <v>8</v>
      </c>
      <c r="D11" s="1" t="s">
        <v>9</v>
      </c>
    </row>
    <row r="15" spans="1:13" x14ac:dyDescent="0.3">
      <c r="B15" t="s">
        <v>10</v>
      </c>
    </row>
    <row r="16" spans="1:13" x14ac:dyDescent="0.3">
      <c r="B16" s="2">
        <v>1</v>
      </c>
      <c r="C16" s="2">
        <v>2</v>
      </c>
      <c r="D16" s="2">
        <v>3</v>
      </c>
      <c r="E16" s="2">
        <v>4</v>
      </c>
      <c r="F16" s="2">
        <v>5</v>
      </c>
      <c r="G16" s="2">
        <v>6</v>
      </c>
      <c r="H16" s="2">
        <v>7</v>
      </c>
      <c r="I16" s="2">
        <v>8</v>
      </c>
      <c r="J16" s="2">
        <v>9</v>
      </c>
      <c r="K16" s="2">
        <v>10</v>
      </c>
      <c r="L16" s="2">
        <v>11</v>
      </c>
      <c r="M16" s="2">
        <v>12</v>
      </c>
    </row>
    <row r="17" spans="1:14" x14ac:dyDescent="0.3">
      <c r="A17" s="2" t="s">
        <v>11</v>
      </c>
      <c r="B17" s="3">
        <v>3.5999999999999997E-2</v>
      </c>
      <c r="C17" s="4">
        <v>0.17199999999999999</v>
      </c>
      <c r="D17" s="4">
        <v>0.29099999999999998</v>
      </c>
      <c r="E17" s="4">
        <v>0.38300000000000001</v>
      </c>
      <c r="F17" s="4">
        <v>0.49199999999999999</v>
      </c>
      <c r="G17" s="4">
        <v>0.60899999999999999</v>
      </c>
      <c r="H17" s="4">
        <v>0.70799999999999996</v>
      </c>
      <c r="I17" s="4">
        <v>0.76</v>
      </c>
      <c r="J17" s="4">
        <v>0.29399999999999998</v>
      </c>
      <c r="K17" s="4">
        <v>0.28399999999999997</v>
      </c>
      <c r="L17" s="4">
        <v>0.251</v>
      </c>
      <c r="M17" s="5">
        <v>0.33300000000000002</v>
      </c>
    </row>
    <row r="18" spans="1:14" x14ac:dyDescent="0.3">
      <c r="A18" s="2" t="s">
        <v>12</v>
      </c>
      <c r="B18" s="6">
        <v>0.04</v>
      </c>
      <c r="C18" s="7">
        <v>0.17399999999999999</v>
      </c>
      <c r="D18" s="7">
        <v>0.28999999999999998</v>
      </c>
      <c r="E18" s="7">
        <v>0.45400000000000001</v>
      </c>
      <c r="F18" s="7">
        <v>0.496</v>
      </c>
      <c r="G18" s="7">
        <v>0.61299999999999999</v>
      </c>
      <c r="H18" s="7">
        <v>0.71799999999999997</v>
      </c>
      <c r="I18" s="7">
        <v>0.71099999999999997</v>
      </c>
      <c r="J18" s="7">
        <v>0.29399999999999998</v>
      </c>
      <c r="K18" s="7">
        <v>0.28699999999999998</v>
      </c>
      <c r="L18" s="7">
        <v>0.23699999999999999</v>
      </c>
      <c r="M18" s="8">
        <v>0.33900000000000002</v>
      </c>
    </row>
    <row r="19" spans="1:14" x14ac:dyDescent="0.3">
      <c r="A19" s="2" t="s">
        <v>13</v>
      </c>
      <c r="B19" s="6">
        <v>3.5999999999999997E-2</v>
      </c>
      <c r="C19" s="7">
        <v>0.17</v>
      </c>
      <c r="D19" s="7">
        <v>0.30299999999999999</v>
      </c>
      <c r="E19" s="7">
        <v>0.40300000000000002</v>
      </c>
      <c r="F19" s="7">
        <v>0.50800000000000001</v>
      </c>
      <c r="G19" s="7">
        <v>0.58199999999999996</v>
      </c>
      <c r="H19" s="7">
        <v>0.70899999999999996</v>
      </c>
      <c r="I19" s="7">
        <v>0.749</v>
      </c>
      <c r="J19" s="7">
        <v>0.29499999999999998</v>
      </c>
      <c r="K19" s="7">
        <v>0.28100000000000003</v>
      </c>
      <c r="L19" s="7">
        <v>0.25600000000000001</v>
      </c>
      <c r="M19" s="8">
        <v>0.33800000000000002</v>
      </c>
    </row>
    <row r="20" spans="1:14" x14ac:dyDescent="0.3">
      <c r="A20" s="2" t="s">
        <v>14</v>
      </c>
      <c r="B20" s="6">
        <v>3.9E-2</v>
      </c>
      <c r="C20" s="7">
        <v>0.17599999999999999</v>
      </c>
      <c r="D20" s="7">
        <v>0.30099999999999999</v>
      </c>
      <c r="E20" s="7">
        <v>0.39800000000000002</v>
      </c>
      <c r="F20" s="7">
        <v>0.51</v>
      </c>
      <c r="G20" s="7">
        <v>0.625</v>
      </c>
      <c r="H20" s="7">
        <v>0.71899999999999997</v>
      </c>
      <c r="I20" s="7">
        <v>0.78700000000000003</v>
      </c>
      <c r="J20" s="7">
        <v>0.28599999999999998</v>
      </c>
      <c r="K20" s="7">
        <v>0.28699999999999998</v>
      </c>
      <c r="L20" s="7">
        <v>0.26200000000000001</v>
      </c>
      <c r="M20" s="8">
        <v>0.317</v>
      </c>
    </row>
    <row r="21" spans="1:14" x14ac:dyDescent="0.3">
      <c r="A21" s="2" t="s">
        <v>15</v>
      </c>
      <c r="B21" s="6">
        <v>3.9E-2</v>
      </c>
      <c r="C21" s="7">
        <v>0.17599999999999999</v>
      </c>
      <c r="D21" s="7">
        <v>0.30599999999999999</v>
      </c>
      <c r="E21" s="7">
        <v>0.39700000000000002</v>
      </c>
      <c r="F21" s="7">
        <v>0.51300000000000001</v>
      </c>
      <c r="G21" s="7">
        <v>0.61799999999999999</v>
      </c>
      <c r="H21" s="7">
        <v>0.70499999999999996</v>
      </c>
      <c r="I21" s="7">
        <v>0.78800000000000003</v>
      </c>
      <c r="J21" s="7">
        <v>0.29699999999999999</v>
      </c>
      <c r="K21" s="7">
        <v>0.29399999999999998</v>
      </c>
      <c r="L21" s="7">
        <v>0.26100000000000001</v>
      </c>
      <c r="M21" s="8">
        <v>0.33900000000000002</v>
      </c>
    </row>
    <row r="22" spans="1:14" x14ac:dyDescent="0.3">
      <c r="A22" s="2" t="s">
        <v>16</v>
      </c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</row>
    <row r="23" spans="1:14" x14ac:dyDescent="0.3">
      <c r="A23" s="2" t="s">
        <v>17</v>
      </c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</row>
    <row r="24" spans="1:14" x14ac:dyDescent="0.3">
      <c r="A24" s="2" t="s">
        <v>18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</row>
    <row r="26" spans="1:14" x14ac:dyDescent="0.3">
      <c r="C26">
        <v>0</v>
      </c>
      <c r="D26">
        <v>0.05</v>
      </c>
      <c r="E26">
        <v>0.1</v>
      </c>
      <c r="F26">
        <v>0.15</v>
      </c>
      <c r="G26">
        <v>0.2</v>
      </c>
      <c r="H26">
        <v>0.25</v>
      </c>
      <c r="I26">
        <v>0.3</v>
      </c>
      <c r="J26">
        <v>0.35</v>
      </c>
      <c r="K26" t="s">
        <v>19</v>
      </c>
      <c r="L26" t="s">
        <v>20</v>
      </c>
      <c r="M26" t="s">
        <v>21</v>
      </c>
      <c r="N26" t="s">
        <v>22</v>
      </c>
    </row>
    <row r="27" spans="1:14" x14ac:dyDescent="0.3">
      <c r="C27" s="3">
        <v>3.5999999999999997E-2</v>
      </c>
      <c r="D27" s="4">
        <v>0.17199999999999999</v>
      </c>
      <c r="E27" s="4">
        <v>0.29099999999999998</v>
      </c>
      <c r="F27" s="4">
        <v>0.38300000000000001</v>
      </c>
      <c r="G27" s="4">
        <v>0.49199999999999999</v>
      </c>
      <c r="H27" s="4">
        <v>0.60899999999999999</v>
      </c>
      <c r="I27" s="4">
        <v>0.70799999999999996</v>
      </c>
      <c r="J27" s="4">
        <v>0.76</v>
      </c>
      <c r="K27" s="4">
        <v>0.29399999999999998</v>
      </c>
      <c r="L27" s="4">
        <v>0.28399999999999997</v>
      </c>
      <c r="M27" s="4">
        <v>0.251</v>
      </c>
      <c r="N27" s="5">
        <v>0.33300000000000002</v>
      </c>
    </row>
    <row r="28" spans="1:14" x14ac:dyDescent="0.3">
      <c r="C28" s="6">
        <v>0.04</v>
      </c>
      <c r="D28" s="7">
        <v>0.17399999999999999</v>
      </c>
      <c r="E28" s="7">
        <v>0.28999999999999998</v>
      </c>
      <c r="F28" s="7">
        <v>0.45400000000000001</v>
      </c>
      <c r="G28" s="7">
        <v>0.496</v>
      </c>
      <c r="H28" s="7">
        <v>0.61299999999999999</v>
      </c>
      <c r="I28" s="7">
        <v>0.71799999999999997</v>
      </c>
      <c r="J28" s="7">
        <v>0.71099999999999997</v>
      </c>
      <c r="K28" s="7">
        <v>0.29399999999999998</v>
      </c>
      <c r="L28" s="7">
        <v>0.28699999999999998</v>
      </c>
      <c r="M28" s="7">
        <v>0.23699999999999999</v>
      </c>
      <c r="N28" s="8">
        <v>0.33900000000000002</v>
      </c>
    </row>
    <row r="29" spans="1:14" x14ac:dyDescent="0.3">
      <c r="C29" s="6">
        <v>3.5999999999999997E-2</v>
      </c>
      <c r="D29" s="7">
        <v>0.17</v>
      </c>
      <c r="E29" s="7">
        <v>0.30299999999999999</v>
      </c>
      <c r="F29" s="7">
        <v>0.40300000000000002</v>
      </c>
      <c r="G29" s="7">
        <v>0.50800000000000001</v>
      </c>
      <c r="H29" s="7">
        <v>0.58199999999999996</v>
      </c>
      <c r="I29" s="7">
        <v>0.70899999999999996</v>
      </c>
      <c r="J29" s="7">
        <v>0.749</v>
      </c>
      <c r="K29" s="7">
        <v>0.29499999999999998</v>
      </c>
      <c r="L29" s="7">
        <v>0.28100000000000003</v>
      </c>
      <c r="M29" s="7">
        <v>0.25600000000000001</v>
      </c>
      <c r="N29" s="8">
        <v>0.33800000000000002</v>
      </c>
    </row>
    <row r="30" spans="1:14" x14ac:dyDescent="0.3">
      <c r="C30" s="6">
        <v>3.9E-2</v>
      </c>
      <c r="D30" s="7">
        <v>0.17599999999999999</v>
      </c>
      <c r="E30" s="7">
        <v>0.30099999999999999</v>
      </c>
      <c r="F30" s="7">
        <v>0.39800000000000002</v>
      </c>
      <c r="G30" s="7">
        <v>0.51</v>
      </c>
      <c r="H30" s="7">
        <v>0.625</v>
      </c>
      <c r="I30" s="7">
        <v>0.71899999999999997</v>
      </c>
      <c r="J30" s="7">
        <v>0.78700000000000003</v>
      </c>
      <c r="K30" s="7">
        <v>0.28599999999999998</v>
      </c>
      <c r="L30" s="7">
        <v>0.28699999999999998</v>
      </c>
      <c r="M30" s="7">
        <v>0.26200000000000001</v>
      </c>
      <c r="N30" s="8">
        <v>0.317</v>
      </c>
    </row>
    <row r="31" spans="1:14" x14ac:dyDescent="0.3">
      <c r="C31" s="6">
        <v>3.9E-2</v>
      </c>
      <c r="D31" s="7">
        <v>0.17599999999999999</v>
      </c>
      <c r="E31" s="7">
        <v>0.30599999999999999</v>
      </c>
      <c r="F31" s="7">
        <v>0.39700000000000002</v>
      </c>
      <c r="G31" s="7">
        <v>0.51300000000000001</v>
      </c>
      <c r="H31" s="7">
        <v>0.61799999999999999</v>
      </c>
      <c r="I31" s="7">
        <v>0.70499999999999996</v>
      </c>
      <c r="J31" s="7">
        <v>0.78800000000000003</v>
      </c>
      <c r="K31" s="7">
        <v>0.29699999999999999</v>
      </c>
      <c r="L31" s="7">
        <v>0.29399999999999998</v>
      </c>
      <c r="M31" s="7">
        <v>0.26100000000000001</v>
      </c>
      <c r="N31" s="8">
        <v>0.33900000000000002</v>
      </c>
    </row>
    <row r="32" spans="1:14" x14ac:dyDescent="0.3">
      <c r="B32" t="s">
        <v>23</v>
      </c>
      <c r="C32">
        <f>AVERAGE(C27:C31)</f>
        <v>3.7999999999999999E-2</v>
      </c>
      <c r="D32">
        <f t="shared" ref="D32:N32" si="0">AVERAGE(D27:D31)</f>
        <v>0.17359999999999998</v>
      </c>
      <c r="E32">
        <f t="shared" si="0"/>
        <v>0.29819999999999997</v>
      </c>
      <c r="F32">
        <f t="shared" si="0"/>
        <v>0.40700000000000003</v>
      </c>
      <c r="G32">
        <f t="shared" si="0"/>
        <v>0.50380000000000003</v>
      </c>
      <c r="H32">
        <f t="shared" si="0"/>
        <v>0.60939999999999994</v>
      </c>
      <c r="I32">
        <f t="shared" si="0"/>
        <v>0.71179999999999999</v>
      </c>
      <c r="J32">
        <f t="shared" si="0"/>
        <v>0.75900000000000001</v>
      </c>
      <c r="K32">
        <f t="shared" si="0"/>
        <v>0.29320000000000002</v>
      </c>
      <c r="L32">
        <f t="shared" si="0"/>
        <v>0.28660000000000002</v>
      </c>
      <c r="M32">
        <f t="shared" si="0"/>
        <v>0.25339999999999996</v>
      </c>
      <c r="N32">
        <f t="shared" si="0"/>
        <v>0.3332</v>
      </c>
    </row>
    <row r="33" spans="2:14" x14ac:dyDescent="0.3">
      <c r="B33" t="s">
        <v>24</v>
      </c>
      <c r="C33">
        <f>C32-$C$32</f>
        <v>0</v>
      </c>
      <c r="D33">
        <f t="shared" ref="D33:N33" si="1">D32-$C$32</f>
        <v>0.13559999999999997</v>
      </c>
      <c r="E33">
        <f t="shared" si="1"/>
        <v>0.26019999999999999</v>
      </c>
      <c r="F33">
        <f t="shared" si="1"/>
        <v>0.36900000000000005</v>
      </c>
      <c r="G33">
        <f t="shared" si="1"/>
        <v>0.46580000000000005</v>
      </c>
      <c r="H33">
        <f t="shared" si="1"/>
        <v>0.57139999999999991</v>
      </c>
      <c r="I33">
        <f t="shared" si="1"/>
        <v>0.67379999999999995</v>
      </c>
      <c r="K33">
        <f t="shared" si="1"/>
        <v>0.25520000000000004</v>
      </c>
      <c r="L33">
        <f t="shared" si="1"/>
        <v>0.24860000000000002</v>
      </c>
      <c r="M33">
        <f t="shared" si="1"/>
        <v>0.21539999999999995</v>
      </c>
      <c r="N33">
        <f t="shared" si="1"/>
        <v>0.29520000000000002</v>
      </c>
    </row>
    <row r="34" spans="2:14" x14ac:dyDescent="0.3">
      <c r="B34" t="s">
        <v>25</v>
      </c>
      <c r="K34">
        <f>K33/2.2247</f>
        <v>0.11471209601294559</v>
      </c>
      <c r="L34">
        <f t="shared" ref="L34:N34" si="2">L33/2.2247</f>
        <v>0.11174540387467974</v>
      </c>
      <c r="M34">
        <f t="shared" si="2"/>
        <v>9.6822043421584916E-2</v>
      </c>
      <c r="N34">
        <f t="shared" si="2"/>
        <v>0.13269204836607185</v>
      </c>
    </row>
    <row r="35" spans="2:14" x14ac:dyDescent="0.3">
      <c r="B35" t="s">
        <v>26</v>
      </c>
      <c r="K35">
        <f>K34*(5/0.01)</f>
        <v>57.356048006472797</v>
      </c>
      <c r="L35">
        <f t="shared" ref="L35:N35" si="3">L34*(5/0.01)</f>
        <v>55.872701937339869</v>
      </c>
      <c r="M35">
        <f t="shared" si="3"/>
        <v>48.411021710792461</v>
      </c>
      <c r="N35">
        <f t="shared" si="3"/>
        <v>66.346024183035922</v>
      </c>
    </row>
    <row r="36" spans="2:14" x14ac:dyDescent="0.3">
      <c r="B36" t="s">
        <v>27</v>
      </c>
      <c r="K36">
        <f>K35*10</f>
        <v>573.56048006472793</v>
      </c>
      <c r="L36">
        <f t="shared" ref="L36:N36" si="4">L35*10</f>
        <v>558.72701937339866</v>
      </c>
      <c r="M36">
        <f t="shared" si="4"/>
        <v>484.1102171079246</v>
      </c>
      <c r="N36">
        <f t="shared" si="4"/>
        <v>663.46024183035922</v>
      </c>
    </row>
    <row r="38" spans="2:14" x14ac:dyDescent="0.3">
      <c r="K38" t="s">
        <v>28</v>
      </c>
      <c r="L38" t="s">
        <v>29</v>
      </c>
    </row>
    <row r="39" spans="2:14" x14ac:dyDescent="0.3">
      <c r="K39" s="4"/>
      <c r="L39" s="4"/>
    </row>
    <row r="40" spans="2:14" x14ac:dyDescent="0.3">
      <c r="K40" s="7"/>
      <c r="L40" s="7">
        <v>0.251</v>
      </c>
    </row>
    <row r="41" spans="2:14" x14ac:dyDescent="0.3">
      <c r="K41" s="7"/>
      <c r="L41" s="7">
        <v>0.25600000000000001</v>
      </c>
    </row>
    <row r="42" spans="2:14" x14ac:dyDescent="0.3">
      <c r="K42" s="7"/>
      <c r="L42" s="7">
        <v>0.26100000000000001</v>
      </c>
    </row>
    <row r="43" spans="2:14" x14ac:dyDescent="0.3">
      <c r="K43" s="7"/>
      <c r="L43" s="7">
        <v>0.26200000000000001</v>
      </c>
    </row>
    <row r="44" spans="2:14" x14ac:dyDescent="0.3">
      <c r="K44" s="4"/>
      <c r="L44" s="5">
        <v>0.317</v>
      </c>
    </row>
    <row r="45" spans="2:14" x14ac:dyDescent="0.3">
      <c r="K45" s="7"/>
      <c r="L45" s="8">
        <v>0.33300000000000002</v>
      </c>
    </row>
    <row r="46" spans="2:14" x14ac:dyDescent="0.3">
      <c r="K46" s="7">
        <v>0.29399999999999998</v>
      </c>
      <c r="L46" s="8">
        <v>0.33800000000000002</v>
      </c>
    </row>
    <row r="47" spans="2:14" x14ac:dyDescent="0.3">
      <c r="K47" s="7">
        <v>0.29499999999999998</v>
      </c>
      <c r="L47" s="8">
        <v>0.33900000000000002</v>
      </c>
    </row>
    <row r="48" spans="2:14" x14ac:dyDescent="0.3">
      <c r="K48" s="7">
        <v>0.29699999999999999</v>
      </c>
      <c r="L48" s="8">
        <v>0.33900000000000002</v>
      </c>
    </row>
    <row r="49" spans="10:16" x14ac:dyDescent="0.3">
      <c r="J49" t="s">
        <v>23</v>
      </c>
      <c r="K49">
        <f>AVERAGE(K39:K48)</f>
        <v>0.29533333333333328</v>
      </c>
      <c r="L49">
        <f>AVERAGE(L39:L48)</f>
        <v>0.29955555555555552</v>
      </c>
    </row>
    <row r="50" spans="10:16" x14ac:dyDescent="0.3">
      <c r="J50" t="s">
        <v>24</v>
      </c>
      <c r="K50">
        <f>K49-C32</f>
        <v>0.2573333333333333</v>
      </c>
      <c r="L50">
        <f>L49-C32</f>
        <v>0.26155555555555554</v>
      </c>
    </row>
    <row r="51" spans="10:16" x14ac:dyDescent="0.3">
      <c r="J51" t="s">
        <v>25</v>
      </c>
      <c r="K51">
        <f>K50/2.3134</f>
        <v>0.11123598743552057</v>
      </c>
      <c r="L51">
        <f>L50/2.3134</f>
        <v>0.11306110294612065</v>
      </c>
    </row>
    <row r="52" spans="10:16" x14ac:dyDescent="0.3">
      <c r="J52" t="s">
        <v>26</v>
      </c>
      <c r="K52">
        <f>K51*(5/0.01)</f>
        <v>55.617993717760285</v>
      </c>
      <c r="L52">
        <f>L51*(5/0.01)</f>
        <v>56.530551473060328</v>
      </c>
    </row>
    <row r="53" spans="10:16" x14ac:dyDescent="0.3">
      <c r="J53" t="s">
        <v>27</v>
      </c>
      <c r="K53">
        <f>K52*10</f>
        <v>556.17993717760282</v>
      </c>
      <c r="L53">
        <f>L52*10</f>
        <v>565.30551473060325</v>
      </c>
    </row>
    <row r="55" spans="10:16" x14ac:dyDescent="0.3">
      <c r="J55" t="s">
        <v>31</v>
      </c>
      <c r="K55" t="s">
        <v>28</v>
      </c>
      <c r="L55" t="s">
        <v>29</v>
      </c>
      <c r="N55" t="s">
        <v>32</v>
      </c>
      <c r="O55" t="s">
        <v>28</v>
      </c>
      <c r="P55" t="s">
        <v>29</v>
      </c>
    </row>
    <row r="56" spans="10:16" x14ac:dyDescent="0.3">
      <c r="K56" s="12">
        <v>544.43675974755774</v>
      </c>
      <c r="L56" s="12">
        <v>565.30551473060325</v>
      </c>
      <c r="O56" s="12">
        <v>539.2857142857132</v>
      </c>
      <c r="P56" s="12">
        <v>1140</v>
      </c>
    </row>
    <row r="57" spans="10:16" x14ac:dyDescent="0.3">
      <c r="K57" s="12">
        <v>556.90628630088872</v>
      </c>
      <c r="L57" s="12">
        <v>568.81933606107896</v>
      </c>
      <c r="O57" s="12">
        <v>567.61904761904691</v>
      </c>
      <c r="P57" s="12">
        <v>1149.0476190476186</v>
      </c>
    </row>
    <row r="58" spans="10:16" x14ac:dyDescent="0.3">
      <c r="K58" s="12">
        <v>563.40602634946094</v>
      </c>
      <c r="L58" s="12">
        <v>569.73822838155445</v>
      </c>
      <c r="O58" s="12">
        <v>579.16666666666674</v>
      </c>
      <c r="P58" s="12">
        <v>1173.958333333333</v>
      </c>
    </row>
    <row r="60" spans="10:16" x14ac:dyDescent="0.3">
      <c r="K60" t="s">
        <v>31</v>
      </c>
      <c r="L60" t="s">
        <v>31</v>
      </c>
    </row>
    <row r="61" spans="10:16" x14ac:dyDescent="0.3">
      <c r="J61" t="s">
        <v>23</v>
      </c>
      <c r="K61" s="12">
        <f>AVERAGE(K56:K57)</f>
        <v>550.67152302422323</v>
      </c>
      <c r="L61" s="12">
        <f>AVERAGE(L57:L58)</f>
        <v>569.27878222131676</v>
      </c>
    </row>
    <row r="62" spans="10:16" x14ac:dyDescent="0.3">
      <c r="J62" t="s">
        <v>30</v>
      </c>
      <c r="K62" s="12">
        <f>_xlfn.STDEV.P(K57:K58)</f>
        <v>3.2498700242861105</v>
      </c>
      <c r="L62" s="12">
        <f>_xlfn.STDEV.P(L57:L58)</f>
        <v>0.45944616023774643</v>
      </c>
      <c r="N62" s="13" t="s">
        <v>33</v>
      </c>
      <c r="O62" s="15">
        <f>PEARSON(K56:K58,O56:O58)</f>
        <v>0.99828073271402684</v>
      </c>
      <c r="P62" s="14">
        <f>PEARSON(L56:L58,P56:P58)</f>
        <v>0.83129557021234113</v>
      </c>
    </row>
    <row r="63" spans="10:16" x14ac:dyDescent="0.3">
      <c r="O63" s="12"/>
      <c r="P63" s="12"/>
    </row>
  </sheetData>
  <sortState xmlns:xlrd2="http://schemas.microsoft.com/office/spreadsheetml/2017/richdata2" ref="P56:P58">
    <sortCondition ref="P56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2020-10-20T09:26:56Z</dcterms:created>
  <dcterms:modified xsi:type="dcterms:W3CDTF">2021-02-11T07:29:32Z</dcterms:modified>
</cp:coreProperties>
</file>