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0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\Documents\PhD projek\"/>
    </mc:Choice>
  </mc:AlternateContent>
  <xr:revisionPtr revIDLastSave="0" documentId="13_ncr:1_{71B05B28-E74D-4654-837C-238F16BFD285}" xr6:coauthVersionLast="47" xr6:coauthVersionMax="47" xr10:uidLastSave="{00000000-0000-0000-0000-000000000000}"/>
  <bookViews>
    <workbookView xWindow="-108" yWindow="-108" windowWidth="23256" windowHeight="12576" firstSheet="3" activeTab="4" xr2:uid="{50ECF8F6-763E-4EC7-A67C-164C887FAB0D}"/>
  </bookViews>
  <sheets>
    <sheet name="End point" sheetId="1" r:id="rId1"/>
    <sheet name="P. grandiflorum" sheetId="2" r:id="rId2"/>
    <sheet name="P. X hortorum" sheetId="8" r:id="rId3"/>
    <sheet name="P. turkana" sheetId="3" r:id="rId4"/>
    <sheet name="P. zonale hybrid (Pink)" sheetId="4" r:id="rId5"/>
    <sheet name="S. hybrid" sheetId="5" r:id="rId6"/>
    <sheet name="S. dolomitica" sheetId="6" r:id="rId7"/>
    <sheet name="P. zuluensis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4" i="7" l="1"/>
  <c r="J45" i="7"/>
  <c r="J46" i="7"/>
  <c r="J47" i="7"/>
  <c r="J48" i="7"/>
  <c r="J43" i="7"/>
  <c r="L26" i="7"/>
  <c r="L27" i="7"/>
  <c r="L28" i="7"/>
  <c r="L29" i="7"/>
  <c r="L30" i="7"/>
  <c r="L31" i="7"/>
  <c r="L32" i="7"/>
  <c r="L33" i="7"/>
  <c r="L25" i="7"/>
  <c r="L8" i="7"/>
  <c r="L9" i="7"/>
  <c r="L10" i="7"/>
  <c r="L11" i="7"/>
  <c r="L12" i="7"/>
  <c r="L13" i="7"/>
  <c r="L14" i="7"/>
  <c r="L15" i="7"/>
  <c r="L7" i="7"/>
  <c r="I42" i="6"/>
  <c r="I43" i="6"/>
  <c r="I44" i="6"/>
  <c r="I45" i="6"/>
  <c r="I46" i="6"/>
  <c r="I41" i="6"/>
  <c r="L25" i="6"/>
  <c r="L26" i="6"/>
  <c r="L27" i="6"/>
  <c r="L28" i="6"/>
  <c r="L29" i="6"/>
  <c r="L30" i="6"/>
  <c r="L31" i="6"/>
  <c r="L32" i="6"/>
  <c r="L24" i="6"/>
  <c r="L8" i="6"/>
  <c r="L9" i="6"/>
  <c r="L10" i="6"/>
  <c r="L11" i="6"/>
  <c r="L12" i="6"/>
  <c r="L13" i="6"/>
  <c r="L14" i="6"/>
  <c r="L15" i="6"/>
  <c r="L7" i="6"/>
  <c r="I42" i="5"/>
  <c r="I43" i="5"/>
  <c r="I44" i="5"/>
  <c r="I45" i="5"/>
  <c r="I46" i="5"/>
  <c r="I41" i="5"/>
  <c r="L25" i="5"/>
  <c r="L26" i="5"/>
  <c r="L27" i="5"/>
  <c r="L28" i="5"/>
  <c r="L29" i="5"/>
  <c r="L30" i="5"/>
  <c r="L31" i="5"/>
  <c r="L32" i="5"/>
  <c r="L24" i="5"/>
  <c r="L8" i="5"/>
  <c r="L9" i="5"/>
  <c r="L10" i="5"/>
  <c r="L11" i="5"/>
  <c r="L12" i="5"/>
  <c r="L13" i="5"/>
  <c r="L14" i="5"/>
  <c r="L15" i="5"/>
  <c r="L7" i="5"/>
  <c r="I45" i="4"/>
  <c r="I46" i="4"/>
  <c r="I47" i="4"/>
  <c r="I48" i="4"/>
  <c r="I49" i="4"/>
  <c r="I44" i="4"/>
  <c r="L27" i="4"/>
  <c r="L28" i="4"/>
  <c r="L29" i="4"/>
  <c r="L30" i="4"/>
  <c r="L31" i="4"/>
  <c r="L32" i="4"/>
  <c r="L33" i="4"/>
  <c r="L34" i="4"/>
  <c r="L26" i="4"/>
  <c r="L8" i="4"/>
  <c r="L9" i="4"/>
  <c r="L10" i="4"/>
  <c r="L11" i="4"/>
  <c r="L12" i="4"/>
  <c r="L13" i="4"/>
  <c r="L14" i="4"/>
  <c r="L15" i="4"/>
  <c r="L7" i="4"/>
  <c r="M46" i="8"/>
  <c r="M47" i="8"/>
  <c r="M48" i="8"/>
  <c r="M49" i="8"/>
  <c r="M50" i="8"/>
  <c r="M45" i="8"/>
  <c r="O27" i="8"/>
  <c r="O28" i="8"/>
  <c r="O29" i="8"/>
  <c r="O30" i="8"/>
  <c r="O31" i="8"/>
  <c r="O32" i="8"/>
  <c r="O33" i="8"/>
  <c r="O34" i="8"/>
  <c r="O26" i="8"/>
  <c r="N7" i="8"/>
  <c r="N8" i="8"/>
  <c r="N9" i="8"/>
  <c r="N10" i="8"/>
  <c r="N11" i="8"/>
  <c r="N12" i="8"/>
  <c r="N13" i="8"/>
  <c r="N14" i="8"/>
  <c r="N6" i="8"/>
  <c r="L54" i="2" l="1"/>
  <c r="L55" i="2"/>
  <c r="L56" i="2"/>
  <c r="L57" i="2"/>
  <c r="L58" i="2"/>
  <c r="L53" i="2"/>
  <c r="L34" i="2"/>
  <c r="L35" i="2"/>
  <c r="L36" i="2"/>
  <c r="L37" i="2"/>
  <c r="L38" i="2"/>
  <c r="L39" i="2"/>
  <c r="L40" i="2"/>
  <c r="L41" i="2"/>
  <c r="L33" i="2"/>
  <c r="L8" i="2"/>
  <c r="L9" i="2"/>
  <c r="L10" i="2"/>
  <c r="L11" i="2"/>
  <c r="L12" i="2"/>
  <c r="L13" i="2"/>
  <c r="L14" i="2"/>
  <c r="L15" i="2"/>
  <c r="L7" i="2"/>
  <c r="AD54" i="8"/>
  <c r="AD53" i="8"/>
  <c r="AD51" i="8"/>
  <c r="AD50" i="8"/>
  <c r="AF35" i="8"/>
  <c r="AF34" i="8"/>
  <c r="AF32" i="8"/>
  <c r="AF31" i="8"/>
  <c r="AF15" i="8"/>
  <c r="AF14" i="8"/>
  <c r="AF12" i="8"/>
  <c r="AF11" i="8"/>
  <c r="X42" i="8"/>
  <c r="X41" i="8"/>
  <c r="V42" i="8"/>
  <c r="V41" i="8"/>
  <c r="T42" i="8"/>
  <c r="T41" i="8"/>
  <c r="R42" i="8"/>
  <c r="R41" i="8"/>
  <c r="P42" i="8"/>
  <c r="P41" i="8"/>
  <c r="N42" i="8"/>
  <c r="N41" i="8"/>
  <c r="L42" i="8"/>
  <c r="L41" i="8"/>
  <c r="AC54" i="8"/>
  <c r="AC53" i="8"/>
  <c r="AF23" i="8"/>
  <c r="AF22" i="8"/>
  <c r="AD23" i="8"/>
  <c r="AD22" i="8"/>
  <c r="AB23" i="8"/>
  <c r="AB22" i="8"/>
  <c r="Z23" i="8"/>
  <c r="Z22" i="8"/>
  <c r="X23" i="8"/>
  <c r="X22" i="8"/>
  <c r="V23" i="8"/>
  <c r="V22" i="8"/>
  <c r="T23" i="8"/>
  <c r="T22" i="8"/>
  <c r="R23" i="8"/>
  <c r="R22" i="8"/>
  <c r="P23" i="8"/>
  <c r="P22" i="8"/>
  <c r="N23" i="8"/>
  <c r="N22" i="8"/>
  <c r="AE35" i="8"/>
  <c r="AE34" i="8"/>
  <c r="AE15" i="8"/>
  <c r="AE14" i="8"/>
  <c r="O48" i="8" l="1"/>
  <c r="R47" i="8"/>
  <c r="R48" i="8"/>
  <c r="R49" i="8"/>
  <c r="R46" i="8"/>
  <c r="R50" i="8"/>
  <c r="R45" i="8"/>
  <c r="O50" i="8"/>
  <c r="O46" i="8"/>
  <c r="O49" i="8"/>
  <c r="O45" i="8"/>
  <c r="O47" i="8"/>
  <c r="T29" i="8"/>
  <c r="Q26" i="8"/>
  <c r="T33" i="8"/>
  <c r="T34" i="8"/>
  <c r="T30" i="8"/>
  <c r="T27" i="8"/>
  <c r="T26" i="8"/>
  <c r="T32" i="8"/>
  <c r="T31" i="8"/>
  <c r="Q30" i="8"/>
  <c r="Q31" i="8"/>
  <c r="Q32" i="8"/>
  <c r="Q33" i="8"/>
  <c r="Q27" i="8"/>
  <c r="Q34" i="8"/>
  <c r="Q29" i="8"/>
  <c r="Q28" i="8"/>
  <c r="T28" i="8"/>
  <c r="T14" i="8" l="1"/>
  <c r="T13" i="8"/>
  <c r="T12" i="8"/>
  <c r="T11" i="8"/>
  <c r="T10" i="8"/>
  <c r="T9" i="8"/>
  <c r="T8" i="8"/>
  <c r="T7" i="8"/>
  <c r="T6" i="8"/>
  <c r="Q14" i="8"/>
  <c r="Q13" i="8"/>
  <c r="Q12" i="8"/>
  <c r="Q11" i="8"/>
  <c r="Q10" i="8"/>
  <c r="Q9" i="8"/>
  <c r="Q8" i="8"/>
  <c r="Q7" i="8"/>
  <c r="Q6" i="8"/>
  <c r="AF3" i="8"/>
  <c r="AF2" i="8"/>
  <c r="AD3" i="8"/>
  <c r="AD2" i="8"/>
  <c r="AB3" i="8"/>
  <c r="AB2" i="8"/>
  <c r="Z3" i="8"/>
  <c r="Z2" i="8"/>
  <c r="X3" i="8"/>
  <c r="X2" i="8"/>
  <c r="V3" i="8"/>
  <c r="V2" i="8"/>
  <c r="T3" i="8"/>
  <c r="T2" i="8"/>
  <c r="R3" i="8"/>
  <c r="R2" i="8"/>
  <c r="P3" i="8"/>
  <c r="P2" i="8"/>
  <c r="N3" i="8"/>
  <c r="N2" i="8"/>
  <c r="S12" i="2" l="1"/>
  <c r="R48" i="7"/>
  <c r="R47" i="7"/>
  <c r="R45" i="7"/>
  <c r="R44" i="7"/>
  <c r="T30" i="7"/>
  <c r="T29" i="7"/>
  <c r="T27" i="7"/>
  <c r="T26" i="7"/>
  <c r="T12" i="7"/>
  <c r="T11" i="7"/>
  <c r="T9" i="7"/>
  <c r="T8" i="7"/>
  <c r="Q46" i="6"/>
  <c r="Q45" i="6"/>
  <c r="Q43" i="6"/>
  <c r="Q42" i="6"/>
  <c r="T29" i="6"/>
  <c r="T28" i="6"/>
  <c r="T26" i="6"/>
  <c r="T25" i="6"/>
  <c r="T12" i="6"/>
  <c r="T11" i="6"/>
  <c r="T9" i="6"/>
  <c r="T8" i="6"/>
  <c r="Q46" i="5"/>
  <c r="Q45" i="5"/>
  <c r="Q43" i="5"/>
  <c r="Q42" i="5"/>
  <c r="T29" i="5"/>
  <c r="T28" i="5"/>
  <c r="T26" i="5"/>
  <c r="T25" i="5"/>
  <c r="T12" i="5"/>
  <c r="T11" i="5"/>
  <c r="T9" i="5"/>
  <c r="T8" i="5"/>
  <c r="Q49" i="4"/>
  <c r="Q48" i="4"/>
  <c r="Q46" i="4"/>
  <c r="Q45" i="4"/>
  <c r="T31" i="4"/>
  <c r="T30" i="4"/>
  <c r="T28" i="4"/>
  <c r="T27" i="4"/>
  <c r="T13" i="4"/>
  <c r="T12" i="4"/>
  <c r="T10" i="4"/>
  <c r="T9" i="4"/>
  <c r="Q47" i="3"/>
  <c r="Q46" i="3"/>
  <c r="Q44" i="3"/>
  <c r="Q43" i="3"/>
  <c r="T29" i="3"/>
  <c r="T28" i="3"/>
  <c r="T26" i="3"/>
  <c r="T25" i="3"/>
  <c r="T12" i="3"/>
  <c r="T11" i="3"/>
  <c r="T9" i="3"/>
  <c r="T8" i="3"/>
  <c r="T58" i="2"/>
  <c r="T57" i="2"/>
  <c r="T55" i="2"/>
  <c r="T54" i="2"/>
  <c r="T38" i="2"/>
  <c r="T37" i="2"/>
  <c r="T35" i="2"/>
  <c r="T34" i="2"/>
  <c r="T12" i="2"/>
  <c r="T11" i="2"/>
  <c r="T9" i="2"/>
  <c r="T8" i="2"/>
  <c r="N45" i="7"/>
  <c r="N48" i="7"/>
  <c r="N47" i="7"/>
  <c r="N46" i="7"/>
  <c r="N44" i="7"/>
  <c r="N43" i="7"/>
  <c r="L48" i="7"/>
  <c r="L47" i="7"/>
  <c r="L46" i="7"/>
  <c r="L45" i="7"/>
  <c r="L44" i="7"/>
  <c r="L43" i="7"/>
  <c r="W39" i="7"/>
  <c r="W38" i="7"/>
  <c r="U39" i="7"/>
  <c r="U38" i="7"/>
  <c r="S39" i="7"/>
  <c r="S38" i="7"/>
  <c r="Q39" i="7"/>
  <c r="Q38" i="7"/>
  <c r="O39" i="7"/>
  <c r="O38" i="7"/>
  <c r="M39" i="7"/>
  <c r="M38" i="7"/>
  <c r="K39" i="7"/>
  <c r="K38" i="7"/>
  <c r="Q48" i="7"/>
  <c r="Q47" i="7"/>
  <c r="P33" i="7"/>
  <c r="P32" i="7"/>
  <c r="P31" i="7"/>
  <c r="P30" i="7"/>
  <c r="P29" i="7"/>
  <c r="P28" i="7"/>
  <c r="P27" i="7"/>
  <c r="P26" i="7"/>
  <c r="P25" i="7"/>
  <c r="N31" i="7"/>
  <c r="N33" i="7"/>
  <c r="N32" i="7"/>
  <c r="N30" i="7"/>
  <c r="N29" i="7"/>
  <c r="N28" i="7"/>
  <c r="N27" i="7"/>
  <c r="N26" i="7"/>
  <c r="N25" i="7"/>
  <c r="AE21" i="7"/>
  <c r="AE20" i="7"/>
  <c r="AC21" i="7"/>
  <c r="AC20" i="7"/>
  <c r="AA21" i="7"/>
  <c r="AA20" i="7"/>
  <c r="Y21" i="7"/>
  <c r="Y20" i="7"/>
  <c r="W21" i="7"/>
  <c r="W20" i="7"/>
  <c r="U21" i="7"/>
  <c r="U20" i="7"/>
  <c r="S21" i="7"/>
  <c r="S20" i="7"/>
  <c r="Q21" i="7"/>
  <c r="Q20" i="7"/>
  <c r="O21" i="7"/>
  <c r="O20" i="7"/>
  <c r="M21" i="7"/>
  <c r="M20" i="7"/>
  <c r="P15" i="7"/>
  <c r="P14" i="7"/>
  <c r="P13" i="7"/>
  <c r="P12" i="7"/>
  <c r="P11" i="7"/>
  <c r="P10" i="7"/>
  <c r="P9" i="7"/>
  <c r="P8" i="7"/>
  <c r="P7" i="7"/>
  <c r="N15" i="7"/>
  <c r="N7" i="7"/>
  <c r="AE3" i="7"/>
  <c r="AE2" i="7"/>
  <c r="AC3" i="7"/>
  <c r="AC2" i="7"/>
  <c r="N14" i="7" s="1"/>
  <c r="AA3" i="7"/>
  <c r="AA2" i="7"/>
  <c r="N13" i="7" s="1"/>
  <c r="Y3" i="7"/>
  <c r="Y2" i="7"/>
  <c r="N12" i="7" s="1"/>
  <c r="W3" i="7"/>
  <c r="W2" i="7"/>
  <c r="N11" i="7" s="1"/>
  <c r="U3" i="7"/>
  <c r="U2" i="7"/>
  <c r="N10" i="7" s="1"/>
  <c r="S3" i="7"/>
  <c r="S2" i="7"/>
  <c r="N9" i="7" s="1"/>
  <c r="Q3" i="7"/>
  <c r="Q2" i="7"/>
  <c r="N8" i="7" s="1"/>
  <c r="O3" i="7"/>
  <c r="O2" i="7"/>
  <c r="M3" i="7"/>
  <c r="M2" i="7"/>
  <c r="M48" i="4"/>
  <c r="K48" i="4"/>
  <c r="M49" i="4"/>
  <c r="M47" i="4"/>
  <c r="M46" i="4"/>
  <c r="M45" i="4"/>
  <c r="M44" i="4"/>
  <c r="K49" i="4"/>
  <c r="K47" i="4"/>
  <c r="K46" i="4"/>
  <c r="K45" i="4"/>
  <c r="K44" i="4"/>
  <c r="V40" i="4"/>
  <c r="V39" i="4"/>
  <c r="T40" i="4"/>
  <c r="T39" i="4"/>
  <c r="R40" i="4"/>
  <c r="R39" i="4"/>
  <c r="P40" i="4"/>
  <c r="P39" i="4"/>
  <c r="N40" i="4"/>
  <c r="N39" i="4"/>
  <c r="L40" i="4"/>
  <c r="L39" i="4"/>
  <c r="J40" i="4"/>
  <c r="J39" i="4"/>
  <c r="P34" i="4"/>
  <c r="P33" i="4"/>
  <c r="P32" i="4"/>
  <c r="P31" i="4"/>
  <c r="P30" i="4"/>
  <c r="P29" i="4"/>
  <c r="P28" i="4"/>
  <c r="P27" i="4"/>
  <c r="P26" i="4"/>
  <c r="N34" i="4"/>
  <c r="N33" i="4"/>
  <c r="N32" i="4"/>
  <c r="N31" i="4"/>
  <c r="N30" i="4"/>
  <c r="N29" i="4"/>
  <c r="N28" i="4"/>
  <c r="N27" i="4"/>
  <c r="N26" i="4"/>
  <c r="AE22" i="4"/>
  <c r="AE21" i="4"/>
  <c r="AC22" i="4"/>
  <c r="AC21" i="4"/>
  <c r="AA22" i="4"/>
  <c r="AA21" i="4"/>
  <c r="Y22" i="4"/>
  <c r="Y21" i="4"/>
  <c r="W22" i="4"/>
  <c r="W21" i="4"/>
  <c r="U22" i="4"/>
  <c r="U21" i="4"/>
  <c r="S22" i="4"/>
  <c r="S21" i="4"/>
  <c r="Q22" i="4"/>
  <c r="Q21" i="4"/>
  <c r="O22" i="4"/>
  <c r="O21" i="4"/>
  <c r="M22" i="4"/>
  <c r="M21" i="4"/>
  <c r="P15" i="4"/>
  <c r="P14" i="4"/>
  <c r="P13" i="4"/>
  <c r="P12" i="4"/>
  <c r="P11" i="4"/>
  <c r="P10" i="4"/>
  <c r="P9" i="4"/>
  <c r="P8" i="4"/>
  <c r="P7" i="4"/>
  <c r="N15" i="4"/>
  <c r="N14" i="4"/>
  <c r="N13" i="4"/>
  <c r="N12" i="4"/>
  <c r="N11" i="4"/>
  <c r="N10" i="4"/>
  <c r="N9" i="4"/>
  <c r="N8" i="4"/>
  <c r="N7" i="4"/>
  <c r="AE3" i="4"/>
  <c r="AE2" i="4"/>
  <c r="AC3" i="4"/>
  <c r="AC2" i="4"/>
  <c r="AA3" i="4"/>
  <c r="AA2" i="4"/>
  <c r="Y3" i="4"/>
  <c r="Y2" i="4"/>
  <c r="W3" i="4"/>
  <c r="W2" i="4"/>
  <c r="U3" i="4"/>
  <c r="U2" i="4"/>
  <c r="S3" i="4"/>
  <c r="S2" i="4"/>
  <c r="Q3" i="4"/>
  <c r="Q2" i="4"/>
  <c r="O3" i="4"/>
  <c r="O2" i="4"/>
  <c r="M3" i="4"/>
  <c r="M2" i="4"/>
  <c r="M47" i="3"/>
  <c r="M46" i="3"/>
  <c r="M45" i="3"/>
  <c r="M44" i="3"/>
  <c r="M43" i="3"/>
  <c r="M42" i="3"/>
  <c r="K47" i="3"/>
  <c r="K46" i="3"/>
  <c r="K45" i="3"/>
  <c r="K44" i="3"/>
  <c r="K43" i="3"/>
  <c r="K42" i="3"/>
  <c r="V38" i="3"/>
  <c r="V37" i="3"/>
  <c r="T38" i="3"/>
  <c r="T37" i="3"/>
  <c r="R38" i="3"/>
  <c r="R37" i="3"/>
  <c r="P38" i="3"/>
  <c r="P37" i="3"/>
  <c r="N38" i="3"/>
  <c r="N37" i="3"/>
  <c r="L38" i="3"/>
  <c r="L37" i="3"/>
  <c r="J38" i="3"/>
  <c r="J37" i="3"/>
  <c r="P32" i="3"/>
  <c r="P31" i="3"/>
  <c r="P30" i="3"/>
  <c r="P29" i="3"/>
  <c r="P28" i="3"/>
  <c r="P27" i="3"/>
  <c r="P26" i="3"/>
  <c r="P25" i="3"/>
  <c r="P24" i="3"/>
  <c r="N32" i="3"/>
  <c r="N31" i="3"/>
  <c r="N30" i="3"/>
  <c r="N29" i="3"/>
  <c r="N28" i="3"/>
  <c r="N27" i="3"/>
  <c r="N26" i="3"/>
  <c r="N25" i="3"/>
  <c r="N24" i="3"/>
  <c r="AE20" i="3"/>
  <c r="AE19" i="3"/>
  <c r="AC20" i="3"/>
  <c r="AC19" i="3"/>
  <c r="AA20" i="3"/>
  <c r="AA19" i="3"/>
  <c r="Y20" i="3"/>
  <c r="Y19" i="3"/>
  <c r="W20" i="3"/>
  <c r="W19" i="3"/>
  <c r="U20" i="3"/>
  <c r="U19" i="3"/>
  <c r="S20" i="3"/>
  <c r="S19" i="3"/>
  <c r="Q20" i="3"/>
  <c r="Q19" i="3"/>
  <c r="O20" i="3"/>
  <c r="O19" i="3"/>
  <c r="M20" i="3"/>
  <c r="M19" i="3"/>
  <c r="P15" i="3"/>
  <c r="P14" i="3"/>
  <c r="P13" i="3"/>
  <c r="P12" i="3"/>
  <c r="P11" i="3"/>
  <c r="P10" i="3"/>
  <c r="P9" i="3"/>
  <c r="P8" i="3"/>
  <c r="P7" i="3"/>
  <c r="N15" i="3"/>
  <c r="N14" i="3"/>
  <c r="N13" i="3"/>
  <c r="N12" i="3"/>
  <c r="N11" i="3"/>
  <c r="N10" i="3"/>
  <c r="N9" i="3"/>
  <c r="N8" i="3"/>
  <c r="N7" i="3"/>
  <c r="AE3" i="3"/>
  <c r="AE2" i="3"/>
  <c r="AC3" i="3"/>
  <c r="AC2" i="3"/>
  <c r="AA3" i="3"/>
  <c r="AA2" i="3"/>
  <c r="Y3" i="3"/>
  <c r="Y2" i="3"/>
  <c r="W3" i="3"/>
  <c r="W2" i="3"/>
  <c r="U3" i="3"/>
  <c r="U2" i="3"/>
  <c r="S3" i="3"/>
  <c r="S2" i="3"/>
  <c r="Q3" i="3"/>
  <c r="Q2" i="3"/>
  <c r="O3" i="3"/>
  <c r="O2" i="3"/>
  <c r="M3" i="3"/>
  <c r="M2" i="3"/>
  <c r="P58" i="2"/>
  <c r="P57" i="2"/>
  <c r="P56" i="2"/>
  <c r="P55" i="2"/>
  <c r="P54" i="2"/>
  <c r="P53" i="2"/>
  <c r="N58" i="2"/>
  <c r="N57" i="2"/>
  <c r="N56" i="2"/>
  <c r="N55" i="2"/>
  <c r="N54" i="2"/>
  <c r="N53" i="2"/>
  <c r="Y49" i="2"/>
  <c r="Y48" i="2"/>
  <c r="W49" i="2"/>
  <c r="W48" i="2"/>
  <c r="U49" i="2"/>
  <c r="U48" i="2"/>
  <c r="S49" i="2"/>
  <c r="S48" i="2"/>
  <c r="Q49" i="2"/>
  <c r="Q48" i="2"/>
  <c r="O49" i="2"/>
  <c r="O48" i="2"/>
  <c r="M49" i="2"/>
  <c r="M48" i="2"/>
  <c r="P41" i="2"/>
  <c r="P40" i="2"/>
  <c r="P39" i="2"/>
  <c r="P38" i="2"/>
  <c r="P37" i="2"/>
  <c r="P36" i="2"/>
  <c r="P35" i="2"/>
  <c r="P34" i="2"/>
  <c r="P33" i="2"/>
  <c r="N41" i="2"/>
  <c r="N40" i="2"/>
  <c r="N39" i="2"/>
  <c r="N38" i="2"/>
  <c r="N37" i="2"/>
  <c r="N36" i="2"/>
  <c r="N35" i="2"/>
  <c r="N34" i="2"/>
  <c r="N33" i="2"/>
  <c r="AE29" i="2"/>
  <c r="AE28" i="2"/>
  <c r="AC29" i="2"/>
  <c r="AC28" i="2"/>
  <c r="AA29" i="2"/>
  <c r="AA28" i="2"/>
  <c r="Y29" i="2"/>
  <c r="Y28" i="2"/>
  <c r="W29" i="2"/>
  <c r="W28" i="2"/>
  <c r="U29" i="2"/>
  <c r="U28" i="2"/>
  <c r="S29" i="2"/>
  <c r="S28" i="2"/>
  <c r="Q29" i="2"/>
  <c r="Q28" i="2"/>
  <c r="O29" i="2"/>
  <c r="O28" i="2"/>
  <c r="M29" i="2"/>
  <c r="M28" i="2"/>
  <c r="S30" i="7"/>
  <c r="S29" i="7"/>
  <c r="M46" i="6"/>
  <c r="M45" i="6"/>
  <c r="M44" i="6"/>
  <c r="M43" i="6"/>
  <c r="M42" i="6"/>
  <c r="M41" i="6"/>
  <c r="K46" i="6"/>
  <c r="K45" i="6"/>
  <c r="K44" i="6"/>
  <c r="K43" i="6"/>
  <c r="K42" i="6"/>
  <c r="K41" i="6"/>
  <c r="V37" i="6"/>
  <c r="V36" i="6"/>
  <c r="T37" i="6"/>
  <c r="T36" i="6"/>
  <c r="R37" i="6"/>
  <c r="R36" i="6"/>
  <c r="P37" i="6"/>
  <c r="P36" i="6"/>
  <c r="N37" i="6"/>
  <c r="N36" i="6"/>
  <c r="L37" i="6"/>
  <c r="L36" i="6"/>
  <c r="J37" i="6"/>
  <c r="J36" i="6"/>
  <c r="P32" i="6"/>
  <c r="P31" i="6"/>
  <c r="P30" i="6"/>
  <c r="P29" i="6"/>
  <c r="P28" i="6"/>
  <c r="P27" i="6"/>
  <c r="P26" i="6"/>
  <c r="P25" i="6"/>
  <c r="P24" i="6"/>
  <c r="N32" i="6"/>
  <c r="N31" i="6"/>
  <c r="N30" i="6"/>
  <c r="N29" i="6"/>
  <c r="N28" i="6"/>
  <c r="N27" i="6"/>
  <c r="N26" i="6"/>
  <c r="N25" i="6"/>
  <c r="AE20" i="6"/>
  <c r="AE19" i="6"/>
  <c r="AC20" i="6"/>
  <c r="AC19" i="6"/>
  <c r="AA20" i="6"/>
  <c r="AA19" i="6"/>
  <c r="Y20" i="6"/>
  <c r="Y19" i="6"/>
  <c r="W20" i="6"/>
  <c r="W19" i="6"/>
  <c r="U20" i="6"/>
  <c r="U19" i="6"/>
  <c r="S20" i="6"/>
  <c r="S19" i="6"/>
  <c r="Q20" i="6"/>
  <c r="Q19" i="6"/>
  <c r="O20" i="6"/>
  <c r="O19" i="6"/>
  <c r="M20" i="6"/>
  <c r="M19" i="6"/>
  <c r="AE2" i="6"/>
  <c r="N15" i="6" s="1"/>
  <c r="U2" i="6"/>
  <c r="N10" i="6" s="1"/>
  <c r="P15" i="6"/>
  <c r="P14" i="6"/>
  <c r="P13" i="6"/>
  <c r="P12" i="6"/>
  <c r="P11" i="6"/>
  <c r="P10" i="6"/>
  <c r="P9" i="6"/>
  <c r="P8" i="6"/>
  <c r="P7" i="6"/>
  <c r="N14" i="6"/>
  <c r="N13" i="6"/>
  <c r="N12" i="6"/>
  <c r="N11" i="6"/>
  <c r="N9" i="6"/>
  <c r="N8" i="6"/>
  <c r="N7" i="6"/>
  <c r="AE3" i="6"/>
  <c r="AC3" i="6"/>
  <c r="AC2" i="6"/>
  <c r="AA3" i="6"/>
  <c r="AA2" i="6"/>
  <c r="Y3" i="6"/>
  <c r="Y2" i="6"/>
  <c r="W3" i="6"/>
  <c r="W2" i="6"/>
  <c r="U3" i="6"/>
  <c r="S3" i="6"/>
  <c r="S2" i="6"/>
  <c r="Q3" i="6"/>
  <c r="Q2" i="6"/>
  <c r="O3" i="6"/>
  <c r="O2" i="6"/>
  <c r="M3" i="6"/>
  <c r="M2" i="6"/>
  <c r="M46" i="5"/>
  <c r="M45" i="5"/>
  <c r="M44" i="5"/>
  <c r="M43" i="5"/>
  <c r="M42" i="5"/>
  <c r="M41" i="5"/>
  <c r="K46" i="5"/>
  <c r="K45" i="5"/>
  <c r="K44" i="5"/>
  <c r="K43" i="5"/>
  <c r="K42" i="5"/>
  <c r="K41" i="5"/>
  <c r="V37" i="5"/>
  <c r="V36" i="5"/>
  <c r="T37" i="5"/>
  <c r="T36" i="5"/>
  <c r="R37" i="5"/>
  <c r="R36" i="5"/>
  <c r="P37" i="5"/>
  <c r="P36" i="5"/>
  <c r="N37" i="5"/>
  <c r="N36" i="5"/>
  <c r="L37" i="5"/>
  <c r="L36" i="5"/>
  <c r="J37" i="5"/>
  <c r="J36" i="5"/>
  <c r="P32" i="5"/>
  <c r="P31" i="5"/>
  <c r="P30" i="5"/>
  <c r="P29" i="5"/>
  <c r="P28" i="5"/>
  <c r="P27" i="5"/>
  <c r="P26" i="5"/>
  <c r="P25" i="5"/>
  <c r="P24" i="5"/>
  <c r="N32" i="5"/>
  <c r="N31" i="5"/>
  <c r="N30" i="5"/>
  <c r="N29" i="5"/>
  <c r="N28" i="5"/>
  <c r="N27" i="5"/>
  <c r="N26" i="5"/>
  <c r="N25" i="5"/>
  <c r="N24" i="5"/>
  <c r="AE20" i="5"/>
  <c r="AE19" i="5"/>
  <c r="AC20" i="5"/>
  <c r="AC19" i="5"/>
  <c r="AA20" i="5"/>
  <c r="AA19" i="5"/>
  <c r="Y20" i="5"/>
  <c r="Y19" i="5"/>
  <c r="W20" i="5"/>
  <c r="W19" i="5"/>
  <c r="U20" i="5"/>
  <c r="U19" i="5"/>
  <c r="S20" i="5"/>
  <c r="S19" i="5"/>
  <c r="Q20" i="5"/>
  <c r="Q19" i="5"/>
  <c r="O20" i="5"/>
  <c r="O19" i="5"/>
  <c r="M20" i="5"/>
  <c r="M19" i="5"/>
  <c r="S11" i="5"/>
  <c r="P15" i="5"/>
  <c r="P14" i="5"/>
  <c r="P13" i="5"/>
  <c r="P12" i="5"/>
  <c r="P11" i="5"/>
  <c r="P10" i="5"/>
  <c r="P9" i="5"/>
  <c r="P8" i="5"/>
  <c r="P7" i="5"/>
  <c r="N15" i="5"/>
  <c r="N14" i="5"/>
  <c r="N13" i="5"/>
  <c r="N12" i="5"/>
  <c r="N11" i="5"/>
  <c r="N10" i="5"/>
  <c r="N9" i="5"/>
  <c r="N8" i="5"/>
  <c r="N7" i="5"/>
  <c r="AE3" i="5"/>
  <c r="AE2" i="5"/>
  <c r="AC3" i="5"/>
  <c r="AC2" i="5"/>
  <c r="AA3" i="5"/>
  <c r="AA2" i="5"/>
  <c r="Y3" i="5"/>
  <c r="Y2" i="5"/>
  <c r="W3" i="5"/>
  <c r="W2" i="5"/>
  <c r="U3" i="5"/>
  <c r="U2" i="5"/>
  <c r="S3" i="5"/>
  <c r="S2" i="5"/>
  <c r="Q3" i="5"/>
  <c r="Q2" i="5"/>
  <c r="O3" i="5"/>
  <c r="O2" i="5"/>
  <c r="M3" i="5"/>
  <c r="M2" i="5"/>
  <c r="S12" i="7"/>
  <c r="S11" i="7"/>
  <c r="P46" i="6"/>
  <c r="P45" i="6"/>
  <c r="S29" i="6"/>
  <c r="S28" i="6"/>
  <c r="S12" i="6"/>
  <c r="S11" i="6"/>
  <c r="P46" i="5"/>
  <c r="P45" i="5"/>
  <c r="S29" i="5"/>
  <c r="S28" i="5"/>
  <c r="S12" i="5"/>
  <c r="P49" i="4"/>
  <c r="P48" i="4"/>
  <c r="S31" i="4"/>
  <c r="S30" i="4"/>
  <c r="S13" i="4"/>
  <c r="S12" i="4"/>
  <c r="P47" i="3"/>
  <c r="P46" i="3"/>
  <c r="S29" i="3"/>
  <c r="S28" i="3"/>
  <c r="S12" i="3"/>
  <c r="S11" i="3"/>
  <c r="S58" i="2"/>
  <c r="S57" i="2"/>
  <c r="S38" i="2"/>
  <c r="S37" i="2"/>
  <c r="S11" i="2"/>
  <c r="P15" i="2"/>
  <c r="P14" i="2"/>
  <c r="P13" i="2"/>
  <c r="P12" i="2"/>
  <c r="P11" i="2"/>
  <c r="P10" i="2"/>
  <c r="P9" i="2"/>
  <c r="P8" i="2"/>
  <c r="P7" i="2"/>
  <c r="N15" i="2"/>
  <c r="N14" i="2"/>
  <c r="N13" i="2"/>
  <c r="N12" i="2"/>
  <c r="N11" i="2"/>
  <c r="N10" i="2"/>
  <c r="N9" i="2"/>
  <c r="N8" i="2"/>
  <c r="N7" i="2"/>
  <c r="AE3" i="2"/>
  <c r="AE2" i="2"/>
  <c r="AC3" i="2"/>
  <c r="AC2" i="2"/>
  <c r="AA3" i="2"/>
  <c r="AA2" i="2"/>
  <c r="Y3" i="2"/>
  <c r="Y2" i="2"/>
  <c r="W3" i="2"/>
  <c r="W2" i="2"/>
  <c r="U3" i="2"/>
  <c r="U2" i="2"/>
  <c r="S3" i="2"/>
  <c r="S2" i="2"/>
  <c r="Q3" i="2"/>
  <c r="Q2" i="2"/>
  <c r="O3" i="2"/>
  <c r="O2" i="2"/>
  <c r="M3" i="2"/>
  <c r="M2" i="2"/>
  <c r="AC261" i="1"/>
  <c r="AC223" i="1"/>
  <c r="AA261" i="1"/>
  <c r="AA223" i="1"/>
  <c r="Y261" i="1"/>
  <c r="Y223" i="1"/>
  <c r="N226" i="1" s="1"/>
  <c r="W261" i="1"/>
  <c r="N263" i="1" s="1"/>
  <c r="W223" i="1"/>
  <c r="N225" i="1" s="1"/>
  <c r="U261" i="1"/>
  <c r="U223" i="1"/>
  <c r="N224" i="1" s="1"/>
  <c r="S261" i="1"/>
  <c r="N261" i="1" s="1"/>
  <c r="S223" i="1"/>
  <c r="N223" i="1" s="1"/>
  <c r="Q261" i="1"/>
  <c r="Q223" i="1"/>
  <c r="N262" i="1" l="1"/>
  <c r="N264" i="1"/>
  <c r="N265" i="1"/>
  <c r="N228" i="1"/>
  <c r="N227" i="1"/>
  <c r="N266" i="1"/>
  <c r="AI241" i="1"/>
  <c r="AI212" i="1"/>
  <c r="AG241" i="1"/>
  <c r="AG212" i="1"/>
  <c r="AE241" i="1"/>
  <c r="AE212" i="1"/>
  <c r="AC241" i="1"/>
  <c r="AC212" i="1"/>
  <c r="AA241" i="1"/>
  <c r="AA212" i="1"/>
  <c r="Y241" i="1"/>
  <c r="Y212" i="1"/>
  <c r="W241" i="1"/>
  <c r="W212" i="1"/>
  <c r="U241" i="1"/>
  <c r="U212" i="1"/>
  <c r="S241" i="1"/>
  <c r="S212" i="1"/>
  <c r="Q241" i="1" l="1"/>
  <c r="N241" i="1" s="1"/>
  <c r="Q212" i="1"/>
  <c r="N214" i="1" s="1"/>
  <c r="N220" i="1" l="1"/>
  <c r="N249" i="1"/>
  <c r="N247" i="1"/>
  <c r="N218" i="1"/>
  <c r="N246" i="1"/>
  <c r="N245" i="1"/>
  <c r="N217" i="1"/>
  <c r="N219" i="1"/>
  <c r="N248" i="1"/>
  <c r="N216" i="1"/>
  <c r="N213" i="1"/>
  <c r="N244" i="1"/>
  <c r="N215" i="1"/>
  <c r="N212" i="1"/>
  <c r="N243" i="1"/>
  <c r="N242" i="1"/>
  <c r="AI190" i="1"/>
  <c r="AG190" i="1"/>
  <c r="AE190" i="1"/>
  <c r="AC190" i="1"/>
  <c r="AA190" i="1"/>
  <c r="Y190" i="1"/>
  <c r="W190" i="1"/>
  <c r="U190" i="1"/>
  <c r="S190" i="1"/>
  <c r="Q190" i="1"/>
  <c r="N195" i="1" l="1"/>
  <c r="N191" i="1"/>
  <c r="N196" i="1"/>
  <c r="N197" i="1"/>
  <c r="N192" i="1"/>
  <c r="N198" i="1"/>
  <c r="N194" i="1"/>
  <c r="N193" i="1"/>
  <c r="N190" i="1"/>
  <c r="R168" i="1"/>
  <c r="AJ168" i="1"/>
  <c r="AH168" i="1"/>
  <c r="AF168" i="1"/>
  <c r="AD168" i="1"/>
  <c r="AB168" i="1"/>
  <c r="Z168" i="1"/>
  <c r="X168" i="1"/>
  <c r="V168" i="1"/>
  <c r="O169" i="1" s="1"/>
  <c r="T168" i="1"/>
  <c r="O171" i="1" l="1"/>
  <c r="O174" i="1"/>
  <c r="O175" i="1"/>
  <c r="O170" i="1"/>
  <c r="O168" i="1"/>
  <c r="O176" i="1"/>
  <c r="O172" i="1"/>
  <c r="O173" i="1"/>
  <c r="AA179" i="1"/>
  <c r="Y179" i="1"/>
  <c r="W179" i="1"/>
  <c r="U179" i="1"/>
  <c r="S179" i="1"/>
  <c r="Q179" i="1" l="1"/>
  <c r="O179" i="1"/>
  <c r="L181" i="1" s="1"/>
  <c r="L180" i="1" l="1"/>
  <c r="L182" i="1"/>
  <c r="L184" i="1"/>
  <c r="L183" i="1"/>
  <c r="L179" i="1"/>
  <c r="AJ157" i="1"/>
  <c r="AF157" i="1"/>
  <c r="AH157" i="1"/>
  <c r="AD157" i="1"/>
  <c r="AB157" i="1"/>
  <c r="Z157" i="1"/>
  <c r="X157" i="1"/>
  <c r="V157" i="1"/>
  <c r="T157" i="1"/>
  <c r="R157" i="1"/>
  <c r="O162" i="1" l="1"/>
  <c r="O161" i="1"/>
  <c r="O164" i="1"/>
  <c r="O165" i="1"/>
  <c r="O163" i="1"/>
  <c r="O157" i="1"/>
  <c r="O159" i="1"/>
  <c r="O158" i="1"/>
  <c r="O160" i="1"/>
  <c r="AH147" i="1"/>
  <c r="AH135" i="1"/>
  <c r="AF147" i="1"/>
  <c r="AF135" i="1"/>
  <c r="AD147" i="1"/>
  <c r="AD135" i="1"/>
  <c r="AB147" i="1"/>
  <c r="AB135" i="1"/>
  <c r="Z147" i="1"/>
  <c r="Z135" i="1"/>
  <c r="V123" i="1"/>
  <c r="V147" i="1"/>
  <c r="V73" i="1"/>
  <c r="T148" i="1" l="1"/>
  <c r="T152" i="1"/>
  <c r="T149" i="1"/>
  <c r="T150" i="1"/>
  <c r="T151" i="1"/>
  <c r="X147" i="1"/>
  <c r="X135" i="1"/>
  <c r="T147" i="1" l="1"/>
  <c r="V135" i="1"/>
  <c r="V114" i="1"/>
  <c r="V126" i="1"/>
  <c r="AL123" i="1"/>
  <c r="AL111" i="1"/>
  <c r="T135" i="1" l="1"/>
  <c r="T139" i="1"/>
  <c r="T137" i="1"/>
  <c r="T136" i="1"/>
  <c r="T140" i="1"/>
  <c r="T138" i="1"/>
  <c r="AJ123" i="1"/>
  <c r="AJ111" i="1"/>
  <c r="AH123" i="1"/>
  <c r="AH111" i="1"/>
  <c r="AF123" i="1"/>
  <c r="AF111" i="1"/>
  <c r="AD123" i="1"/>
  <c r="AD111" i="1"/>
  <c r="AB123" i="1"/>
  <c r="AB111" i="1"/>
  <c r="Z123" i="1"/>
  <c r="Z111" i="1"/>
  <c r="X123" i="1"/>
  <c r="T130" i="1"/>
  <c r="X111" i="1"/>
  <c r="V111" i="1"/>
  <c r="T119" i="1" s="1"/>
  <c r="X47" i="1"/>
  <c r="Y47" i="1"/>
  <c r="Z47" i="1"/>
  <c r="AA47" i="1"/>
  <c r="AB47" i="1"/>
  <c r="AC47" i="1"/>
  <c r="AD47" i="1"/>
  <c r="AE47" i="1"/>
  <c r="AF47" i="1"/>
  <c r="AG47" i="1"/>
  <c r="V93" i="1"/>
  <c r="V76" i="1"/>
  <c r="AL95" i="1"/>
  <c r="AL73" i="1"/>
  <c r="AJ91" i="1"/>
  <c r="AJ73" i="1"/>
  <c r="AH91" i="1"/>
  <c r="AH73" i="1"/>
  <c r="T117" i="1" l="1"/>
  <c r="T118" i="1"/>
  <c r="T131" i="1"/>
  <c r="T116" i="1"/>
  <c r="T111" i="1"/>
  <c r="T129" i="1"/>
  <c r="T128" i="1"/>
  <c r="T112" i="1"/>
  <c r="T125" i="1"/>
  <c r="T114" i="1"/>
  <c r="T126" i="1"/>
  <c r="T115" i="1"/>
  <c r="T127" i="1"/>
  <c r="T123" i="1"/>
  <c r="T124" i="1"/>
  <c r="T113" i="1"/>
  <c r="AF91" i="1"/>
  <c r="AF73" i="1"/>
  <c r="AD91" i="1"/>
  <c r="AD73" i="1"/>
  <c r="T76" i="1" s="1"/>
  <c r="AB91" i="1"/>
  <c r="AB73" i="1"/>
  <c r="Z91" i="1"/>
  <c r="Z73" i="1"/>
  <c r="X91" i="1"/>
  <c r="X73" i="1"/>
  <c r="V91" i="1"/>
  <c r="T94" i="1" l="1"/>
  <c r="T99" i="1"/>
  <c r="T98" i="1"/>
  <c r="T78" i="1"/>
  <c r="T81" i="1"/>
  <c r="T80" i="1"/>
  <c r="T97" i="1"/>
  <c r="T96" i="1"/>
  <c r="T75" i="1"/>
  <c r="T79" i="1"/>
  <c r="T95" i="1"/>
  <c r="T77" i="1"/>
  <c r="T73" i="1"/>
  <c r="T93" i="1"/>
  <c r="T91" i="1"/>
  <c r="T74" i="1"/>
  <c r="T92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AA43" i="1"/>
  <c r="Z43" i="1"/>
  <c r="Y43" i="1"/>
  <c r="W47" i="1"/>
  <c r="V47" i="1"/>
  <c r="M61" i="1" l="1"/>
  <c r="M65" i="1"/>
  <c r="N62" i="1"/>
  <c r="N65" i="1"/>
  <c r="M60" i="1"/>
  <c r="M63" i="1"/>
  <c r="N60" i="1"/>
  <c r="N63" i="1"/>
  <c r="N61" i="1"/>
  <c r="M59" i="1"/>
  <c r="M64" i="1"/>
  <c r="N59" i="1"/>
  <c r="M62" i="1"/>
  <c r="N64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X43" i="1"/>
  <c r="W43" i="1"/>
  <c r="T52" i="1" s="1"/>
  <c r="V43" i="1"/>
  <c r="AD10" i="1"/>
  <c r="AC10" i="1"/>
  <c r="AB10" i="1"/>
  <c r="AA10" i="1"/>
  <c r="Z10" i="1"/>
  <c r="Y10" i="1"/>
  <c r="X10" i="1"/>
  <c r="W10" i="1"/>
  <c r="V10" i="1"/>
  <c r="U10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S51" i="1" l="1"/>
  <c r="S54" i="1"/>
  <c r="S53" i="1"/>
  <c r="S55" i="1"/>
  <c r="S56" i="1"/>
  <c r="S52" i="1"/>
  <c r="T55" i="1"/>
  <c r="T56" i="1"/>
  <c r="T53" i="1"/>
  <c r="T54" i="1"/>
  <c r="S46" i="1"/>
  <c r="S49" i="1"/>
  <c r="T43" i="1"/>
  <c r="T45" i="1"/>
  <c r="T51" i="1"/>
  <c r="S44" i="1"/>
  <c r="S47" i="1"/>
  <c r="S50" i="1"/>
  <c r="S45" i="1"/>
  <c r="S48" i="1"/>
  <c r="T48" i="1"/>
  <c r="S19" i="1"/>
  <c r="T47" i="1"/>
  <c r="T50" i="1"/>
  <c r="S43" i="1"/>
  <c r="T49" i="1"/>
  <c r="T46" i="1"/>
  <c r="T44" i="1"/>
  <c r="R15" i="1"/>
  <c r="R16" i="1"/>
  <c r="R10" i="1"/>
  <c r="R17" i="1"/>
  <c r="R11" i="1"/>
  <c r="R18" i="1"/>
  <c r="S10" i="1"/>
  <c r="S14" i="1"/>
  <c r="S11" i="1"/>
  <c r="S17" i="1"/>
  <c r="S9" i="1"/>
  <c r="S12" i="1"/>
  <c r="S18" i="1"/>
  <c r="R13" i="1"/>
  <c r="R14" i="1"/>
  <c r="R19" i="1"/>
  <c r="R8" i="1"/>
  <c r="S15" i="1"/>
  <c r="S8" i="1"/>
  <c r="S13" i="1"/>
  <c r="S16" i="1"/>
  <c r="R7" i="1"/>
  <c r="R9" i="1"/>
  <c r="R12" i="1"/>
  <c r="S7" i="1"/>
  <c r="R6" i="1"/>
  <c r="S6" i="1"/>
</calcChain>
</file>

<file path=xl/sharedStrings.xml><?xml version="1.0" encoding="utf-8"?>
<sst xmlns="http://schemas.openxmlformats.org/spreadsheetml/2006/main" count="1338" uniqueCount="75">
  <si>
    <t>User: ADMIN</t>
  </si>
  <si>
    <t>Path: C:\Program Files (x86)\BMG\Omega\Admin\Data\</t>
  </si>
  <si>
    <t>Test ID: 178</t>
  </si>
  <si>
    <t>Test Name: Anton Venter-PH</t>
  </si>
  <si>
    <t>Date: 2020/08/19</t>
  </si>
  <si>
    <t>Time: 08:44:06</t>
  </si>
  <si>
    <t>ID1: Anton Venter</t>
  </si>
  <si>
    <t>ID2: Temperature 70</t>
  </si>
  <si>
    <t>ID3: stability</t>
  </si>
  <si>
    <t>Absorbance</t>
  </si>
  <si>
    <t>Absorbance values are displayed as OD</t>
  </si>
  <si>
    <t>Raw Data (520)</t>
  </si>
  <si>
    <t>D</t>
  </si>
  <si>
    <t>E</t>
  </si>
  <si>
    <t>F</t>
  </si>
  <si>
    <t>G</t>
  </si>
  <si>
    <t>H</t>
  </si>
  <si>
    <t>Pg 1</t>
  </si>
  <si>
    <t>Pg 2</t>
  </si>
  <si>
    <t>Pt 1</t>
  </si>
  <si>
    <t>Pt 2</t>
  </si>
  <si>
    <r>
      <t>A</t>
    </r>
    <r>
      <rPr>
        <sz val="10"/>
        <color theme="1"/>
        <rFont val="Calibri"/>
        <family val="2"/>
        <scheme val="minor"/>
      </rPr>
      <t>0</t>
    </r>
  </si>
  <si>
    <t>A30</t>
  </si>
  <si>
    <t>A60</t>
  </si>
  <si>
    <t>A90</t>
  </si>
  <si>
    <t>A120</t>
  </si>
  <si>
    <t>A150</t>
  </si>
  <si>
    <t>A180</t>
  </si>
  <si>
    <t>A210</t>
  </si>
  <si>
    <t>A240</t>
  </si>
  <si>
    <t>A270</t>
  </si>
  <si>
    <t>A300</t>
  </si>
  <si>
    <t>A330</t>
  </si>
  <si>
    <t>A360</t>
  </si>
  <si>
    <t>A390</t>
  </si>
  <si>
    <t>A420</t>
  </si>
  <si>
    <t>ln (At/A0)</t>
  </si>
  <si>
    <t>A0</t>
  </si>
  <si>
    <t>Pt</t>
  </si>
  <si>
    <t>Pg</t>
  </si>
  <si>
    <t>t</t>
  </si>
  <si>
    <t>Temperature</t>
  </si>
  <si>
    <t>SB 1</t>
  </si>
  <si>
    <t>SB 2</t>
  </si>
  <si>
    <t>SB</t>
  </si>
  <si>
    <t>SD 1</t>
  </si>
  <si>
    <t>SD 2</t>
  </si>
  <si>
    <t>SD</t>
  </si>
  <si>
    <t>PZ 1</t>
  </si>
  <si>
    <t>PZ 2</t>
  </si>
  <si>
    <t>PZ</t>
  </si>
  <si>
    <t>Pz</t>
  </si>
  <si>
    <t>PH 1</t>
  </si>
  <si>
    <t>PH2</t>
  </si>
  <si>
    <t>PH 2</t>
  </si>
  <si>
    <t>PH</t>
  </si>
  <si>
    <t>PHR 1</t>
  </si>
  <si>
    <t>PHR 2</t>
  </si>
  <si>
    <t>PHR</t>
  </si>
  <si>
    <t>Pg2</t>
  </si>
  <si>
    <t>Mean</t>
  </si>
  <si>
    <t>std</t>
  </si>
  <si>
    <t>PHP</t>
  </si>
  <si>
    <t>PHP 1</t>
  </si>
  <si>
    <t>PHP 2</t>
  </si>
  <si>
    <t>SH</t>
  </si>
  <si>
    <t>SH 1</t>
  </si>
  <si>
    <t>SH 2</t>
  </si>
  <si>
    <t>PXH</t>
  </si>
  <si>
    <t>PXH 1</t>
  </si>
  <si>
    <t>PXH 2</t>
  </si>
  <si>
    <t>PXH1</t>
  </si>
  <si>
    <t>PXH2</t>
  </si>
  <si>
    <t>t1/2</t>
  </si>
  <si>
    <t>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</si>
</sst>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Fill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/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/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P. grandiflorum 70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layout>
                <c:manualLayout>
                  <c:x val="-3.7066698321001332E-2"/>
                  <c:y val="-0.235515201047079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point'!$Q$6:$Q$19</c:f>
              <c:numCache>
                <c:formatCode>General</c:formatCode>
                <c:ptCount val="14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330</c:v>
                </c:pt>
                <c:pt idx="11">
                  <c:v>360</c:v>
                </c:pt>
                <c:pt idx="12">
                  <c:v>390</c:v>
                </c:pt>
                <c:pt idx="13">
                  <c:v>420</c:v>
                </c:pt>
              </c:numCache>
            </c:numRef>
          </c:xVal>
          <c:yVal>
            <c:numRef>
              <c:f>'End point'!$R$6:$R$19</c:f>
              <c:numCache>
                <c:formatCode>General</c:formatCode>
                <c:ptCount val="14"/>
                <c:pt idx="0">
                  <c:v>-0.20333283500654747</c:v>
                </c:pt>
                <c:pt idx="1">
                  <c:v>-0.33038518977675696</c:v>
                </c:pt>
                <c:pt idx="2">
                  <c:v>-0.40175911251384655</c:v>
                </c:pt>
                <c:pt idx="3">
                  <c:v>-0.50061028502456406</c:v>
                </c:pt>
                <c:pt idx="4">
                  <c:v>-0.63595820857548468</c:v>
                </c:pt>
                <c:pt idx="5">
                  <c:v>-0.71595762714271782</c:v>
                </c:pt>
                <c:pt idx="6">
                  <c:v>-0.88942708960460648</c:v>
                </c:pt>
                <c:pt idx="7">
                  <c:v>-1.0042026041970347</c:v>
                </c:pt>
                <c:pt idx="8">
                  <c:v>-1.1450537281036925</c:v>
                </c:pt>
                <c:pt idx="9">
                  <c:v>-1.2691226845337196</c:v>
                </c:pt>
                <c:pt idx="10">
                  <c:v>-1.4040528744208702</c:v>
                </c:pt>
                <c:pt idx="11">
                  <c:v>-1.3677652206511899</c:v>
                </c:pt>
                <c:pt idx="12">
                  <c:v>-1.5431991049297218</c:v>
                </c:pt>
                <c:pt idx="13">
                  <c:v>-1.7465905008601437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FA-4B1F-A222-0F3D1E6A6238}"/>
            </c:ext>
          </c:extLst>
        </c:ser>
        <c:ser>
          <c:idx val="1"/>
          <c:order val="1"/>
          <c:tx>
            <c:v>P. grandiflorum 80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point'!$R$43:$R$56</c:f>
              <c:numCache>
                <c:formatCode>General</c:formatCode>
                <c:ptCount val="14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330</c:v>
                </c:pt>
                <c:pt idx="11">
                  <c:v>360</c:v>
                </c:pt>
                <c:pt idx="12">
                  <c:v>390</c:v>
                </c:pt>
                <c:pt idx="13">
                  <c:v>420</c:v>
                </c:pt>
              </c:numCache>
            </c:numRef>
          </c:xVal>
          <c:yVal>
            <c:numRef>
              <c:f>'End point'!$S$43:$S$56</c:f>
              <c:numCache>
                <c:formatCode>General</c:formatCode>
                <c:ptCount val="14"/>
                <c:pt idx="0">
                  <c:v>-0.27036430713456711</c:v>
                </c:pt>
                <c:pt idx="1">
                  <c:v>-0.43028797741939212</c:v>
                </c:pt>
                <c:pt idx="2">
                  <c:v>-0.72269372421894928</c:v>
                </c:pt>
                <c:pt idx="3">
                  <c:v>-1.1056859764750551</c:v>
                </c:pt>
                <c:pt idx="4">
                  <c:v>-1.3014305536011503</c:v>
                </c:pt>
                <c:pt idx="5">
                  <c:v>-1.466337068793427</c:v>
                </c:pt>
                <c:pt idx="6">
                  <c:v>-1.61805600209242</c:v>
                </c:pt>
                <c:pt idx="7">
                  <c:v>-1.778667487440406</c:v>
                </c:pt>
                <c:pt idx="8">
                  <c:v>-1.8894875253031311</c:v>
                </c:pt>
                <c:pt idx="9">
                  <c:v>-1.8894875253031311</c:v>
                </c:pt>
                <c:pt idx="10">
                  <c:v>-2.0964408692867513</c:v>
                </c:pt>
                <c:pt idx="11">
                  <c:v>-2.2042982651431648</c:v>
                </c:pt>
                <c:pt idx="12">
                  <c:v>-2.2042982651431648</c:v>
                </c:pt>
                <c:pt idx="13">
                  <c:v>-2.1796056525527936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EFA-4B1F-A222-0F3D1E6A6238}"/>
            </c:ext>
          </c:extLst>
        </c:ser>
        <c:ser>
          <c:idx val="2"/>
          <c:order val="2"/>
          <c:tx>
            <c:v>P. grandiflorum 90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point'!$L$59:$L$64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xVal>
          <c:yVal>
            <c:numRef>
              <c:f>'End point'!$M$59:$M$65</c:f>
              <c:numCache>
                <c:formatCode>General</c:formatCode>
                <c:ptCount val="7"/>
                <c:pt idx="0">
                  <c:v>-0.56191856419421071</c:v>
                </c:pt>
                <c:pt idx="1">
                  <c:v>-1.0850623728342441</c:v>
                </c:pt>
                <c:pt idx="2">
                  <c:v>-1.594324274624052</c:v>
                </c:pt>
                <c:pt idx="3">
                  <c:v>-1.8253110033992879</c:v>
                </c:pt>
                <c:pt idx="4">
                  <c:v>-2.0870848909924038</c:v>
                </c:pt>
                <c:pt idx="5">
                  <c:v>-2.2597347002123982</c:v>
                </c:pt>
                <c:pt idx="6">
                  <c:v>-2.2937410681975932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C68-4111-A3AB-4DDE2D504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6699960"/>
        <c:axId val="296703800"/>
      </c:scatterChart>
      <c:valAx>
        <c:axId val="296699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6703800"/>
        <c:crosses val="autoZero"/>
        <c:crossBetween val="midCat"/>
      </c:valAx>
      <c:valAx>
        <c:axId val="2967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6699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PT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'P. turkana'!$M$7:$M$15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'P. turkana'!$N$7:$N$15</c:f>
              <c:numCache>
                <c:formatCode>General</c:formatCode>
                <c:ptCount val="9"/>
                <c:pt idx="0">
                  <c:v>-9.3310179137657781E-2</c:v>
                </c:pt>
                <c:pt idx="1">
                  <c:v>-0.12456272264176224</c:v>
                </c:pt>
                <c:pt idx="2">
                  <c:v>-0.1291081850134369</c:v>
                </c:pt>
                <c:pt idx="3">
                  <c:v>-0.22883203913142289</c:v>
                </c:pt>
                <c:pt idx="4">
                  <c:v>-0.24831592528464955</c:v>
                </c:pt>
                <c:pt idx="5">
                  <c:v>-0.25518290505882646</c:v>
                </c:pt>
                <c:pt idx="6">
                  <c:v>-0.27695128747562109</c:v>
                </c:pt>
                <c:pt idx="7">
                  <c:v>-0.30416688645921686</c:v>
                </c:pt>
                <c:pt idx="8">
                  <c:v>-0.35092384084655115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5A-4AC1-A478-6DC7AA234588}"/>
            </c:ext>
          </c:extLst>
        </c:ser>
        <c:ser>
          <c:idx val="1"/>
          <c:order val="1"/>
          <c:tx>
            <c:v>PT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'P. turkana'!$O$7:$O$15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'P. turkana'!$P$7:$P$15</c:f>
              <c:numCache>
                <c:formatCode>General</c:formatCode>
                <c:ptCount val="9"/>
                <c:pt idx="0">
                  <c:v>3.1955767662844754E-2</c:v>
                </c:pt>
                <c:pt idx="1">
                  <c:v>-1.9405092009688173E-2</c:v>
                </c:pt>
                <c:pt idx="2">
                  <c:v>-6.7857475395634997E-2</c:v>
                </c:pt>
                <c:pt idx="3">
                  <c:v>-7.7836175445531189E-2</c:v>
                </c:pt>
                <c:pt idx="4">
                  <c:v>-0.1360907570245678</c:v>
                </c:pt>
                <c:pt idx="5">
                  <c:v>-0.19311518546872417</c:v>
                </c:pt>
                <c:pt idx="6">
                  <c:v>-0.22746034367269607</c:v>
                </c:pt>
                <c:pt idx="7">
                  <c:v>-0.26994761751201241</c:v>
                </c:pt>
                <c:pt idx="8">
                  <c:v>-0.27779079497303821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F5A-4AC1-A478-6DC7AA234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839032"/>
        <c:axId val="562843296"/>
      </c:scatterChart>
      <c:valAx>
        <c:axId val="562839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843296"/>
        <c:crosses val="autoZero"/>
        <c:crossBetween val="midCat"/>
      </c:valAx>
      <c:valAx>
        <c:axId val="56284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839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PT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'P. turkana'!$M$24:$M$32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'P. turkana'!$N$24:$N$32</c:f>
              <c:numCache>
                <c:formatCode>General</c:formatCode>
                <c:ptCount val="9"/>
                <c:pt idx="0">
                  <c:v>-7.3705314608519257E-2</c:v>
                </c:pt>
                <c:pt idx="1">
                  <c:v>-0.11311928314939595</c:v>
                </c:pt>
                <c:pt idx="2">
                  <c:v>-0.2051684541689828</c:v>
                </c:pt>
                <c:pt idx="3">
                  <c:v>-0.43429866853950827</c:v>
                </c:pt>
                <c:pt idx="4">
                  <c:v>-0.48644318204576331</c:v>
                </c:pt>
                <c:pt idx="5">
                  <c:v>-0.55439384395427105</c:v>
                </c:pt>
                <c:pt idx="6">
                  <c:v>-0.59831307788910659</c:v>
                </c:pt>
                <c:pt idx="7">
                  <c:v>-0.64140522094390096</c:v>
                </c:pt>
                <c:pt idx="8">
                  <c:v>-0.7150762256447446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572-45F7-9767-01B69C79AD2C}"/>
            </c:ext>
          </c:extLst>
        </c:ser>
        <c:ser>
          <c:idx val="1"/>
          <c:order val="1"/>
          <c:tx>
            <c:v>PT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'P. turkana'!$O$24:$O$32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'P. turkana'!$P$24:$P$32</c:f>
              <c:numCache>
                <c:formatCode>General</c:formatCode>
                <c:ptCount val="9"/>
                <c:pt idx="0">
                  <c:v>-0.12378905971659529</c:v>
                </c:pt>
                <c:pt idx="1">
                  <c:v>-0.18272083809293063</c:v>
                </c:pt>
                <c:pt idx="2">
                  <c:v>-0.26596354849713771</c:v>
                </c:pt>
                <c:pt idx="3">
                  <c:v>-0.51951261457946041</c:v>
                </c:pt>
                <c:pt idx="4">
                  <c:v>-0.54557641290047176</c:v>
                </c:pt>
                <c:pt idx="5">
                  <c:v>-0.60591404949467553</c:v>
                </c:pt>
                <c:pt idx="6">
                  <c:v>-0.66493934116555264</c:v>
                </c:pt>
                <c:pt idx="7">
                  <c:v>-0.72491734155628851</c:v>
                </c:pt>
                <c:pt idx="8">
                  <c:v>-0.76128498572716341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572-45F7-9767-01B69C79A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127232"/>
        <c:axId val="512387600"/>
      </c:scatterChart>
      <c:valAx>
        <c:axId val="341127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387600"/>
        <c:crosses val="autoZero"/>
        <c:crossBetween val="midCat"/>
      </c:valAx>
      <c:valAx>
        <c:axId val="512387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127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PT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'P. turkana'!$J$42:$J$47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xVal>
          <c:yVal>
            <c:numRef>
              <c:f>'P. turkana'!$K$42:$K$47</c:f>
              <c:numCache>
                <c:formatCode>General</c:formatCode>
                <c:ptCount val="6"/>
                <c:pt idx="0">
                  <c:v>-0.28895206049986327</c:v>
                </c:pt>
                <c:pt idx="1">
                  <c:v>-0.60348557444522266</c:v>
                </c:pt>
                <c:pt idx="2">
                  <c:v>-0.90733133355579765</c:v>
                </c:pt>
                <c:pt idx="3">
                  <c:v>-1.025543277646807</c:v>
                </c:pt>
                <c:pt idx="4">
                  <c:v>-1.1442920304231494</c:v>
                </c:pt>
                <c:pt idx="5">
                  <c:v>-1.2472399996755916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C-4A3F-8CD6-89CD8246BEB1}"/>
            </c:ext>
          </c:extLst>
        </c:ser>
        <c:ser>
          <c:idx val="1"/>
          <c:order val="1"/>
          <c:tx>
            <c:v>PT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5.721784776902887E-4"/>
                  <c:y val="6.537328667249926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'P. turkana'!$L$42:$L$47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xVal>
          <c:yVal>
            <c:numRef>
              <c:f>'P. turkana'!$M$42:$M$47</c:f>
              <c:numCache>
                <c:formatCode>General</c:formatCode>
                <c:ptCount val="6"/>
                <c:pt idx="0">
                  <c:v>-0.26005515494458481</c:v>
                </c:pt>
                <c:pt idx="1">
                  <c:v>-0.58124764113506255</c:v>
                </c:pt>
                <c:pt idx="2">
                  <c:v>-0.86484124849761079</c:v>
                </c:pt>
                <c:pt idx="3">
                  <c:v>-0.98448060545928617</c:v>
                </c:pt>
                <c:pt idx="4">
                  <c:v>-1.2232132653935002</c:v>
                </c:pt>
                <c:pt idx="5">
                  <c:v>-1.3119632693061705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2C-4A3F-8CD6-89CD8246B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790720"/>
        <c:axId val="516791048"/>
      </c:scatterChart>
      <c:valAx>
        <c:axId val="516790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791048"/>
        <c:crosses val="autoZero"/>
        <c:crossBetween val="midCat"/>
      </c:valAx>
      <c:valAx>
        <c:axId val="516791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790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91447944006999"/>
          <c:y val="0.125"/>
          <c:w val="0.76006736657917762"/>
          <c:h val="0.82407407407407407"/>
        </c:manualLayout>
      </c:layout>
      <c:scatterChart>
        <c:scatterStyle val="lineMarker"/>
        <c:varyColors val="0"/>
        <c:ser>
          <c:idx val="0"/>
          <c:order val="0"/>
          <c:tx>
            <c:v>70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'P. zonale hybrid (Pink)'!$M$7:$M$15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'P. zonale hybrid (Pink)'!$L$7:$L$15</c:f>
              <c:numCache>
                <c:formatCode>General</c:formatCode>
                <c:ptCount val="9"/>
                <c:pt idx="0">
                  <c:v>-2.7799050422760006E-2</c:v>
                </c:pt>
                <c:pt idx="1">
                  <c:v>-6.7713182135497249E-2</c:v>
                </c:pt>
                <c:pt idx="2">
                  <c:v>-7.448010549569864E-2</c:v>
                </c:pt>
                <c:pt idx="3">
                  <c:v>-9.9736101906310742E-2</c:v>
                </c:pt>
                <c:pt idx="4">
                  <c:v>-0.11996128781996279</c:v>
                </c:pt>
                <c:pt idx="5">
                  <c:v>-0.14022741546008385</c:v>
                </c:pt>
                <c:pt idx="6">
                  <c:v>-0.15301006651386789</c:v>
                </c:pt>
                <c:pt idx="7">
                  <c:v>-0.20612773882793139</c:v>
                </c:pt>
                <c:pt idx="8">
                  <c:v>-0.18032301385857447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94-4F31-83DA-DC8B0B91CF07}"/>
            </c:ext>
          </c:extLst>
        </c:ser>
        <c:ser>
          <c:idx val="1"/>
          <c:order val="1"/>
          <c:tx>
            <c:v>80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'P. zonale hybrid (Pink)'!$M$26:$M$34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'P. zonale hybrid (Pink)'!$L$26:$L$34</c:f>
              <c:numCache>
                <c:formatCode>General</c:formatCode>
                <c:ptCount val="9"/>
                <c:pt idx="0">
                  <c:v>-2.5347413346073086E-2</c:v>
                </c:pt>
                <c:pt idx="1">
                  <c:v>-7.6994062888839421E-2</c:v>
                </c:pt>
                <c:pt idx="2">
                  <c:v>-0.1014673738714699</c:v>
                </c:pt>
                <c:pt idx="3">
                  <c:v>-0.12535887611811497</c:v>
                </c:pt>
                <c:pt idx="4">
                  <c:v>-0.19094424401338939</c:v>
                </c:pt>
                <c:pt idx="5">
                  <c:v>-0.22418167192329216</c:v>
                </c:pt>
                <c:pt idx="6">
                  <c:v>-0.28671092417378014</c:v>
                </c:pt>
                <c:pt idx="7">
                  <c:v>-0.32178115046767375</c:v>
                </c:pt>
                <c:pt idx="8">
                  <c:v>-0.31373972737084987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294-4F31-83DA-DC8B0B91CF07}"/>
            </c:ext>
          </c:extLst>
        </c:ser>
        <c:ser>
          <c:idx val="2"/>
          <c:order val="2"/>
          <c:tx>
            <c:v>90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750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'P. zonale hybrid (Pink)'!$J$44:$J$49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xVal>
          <c:yVal>
            <c:numRef>
              <c:f>'P. zonale hybrid (Pink)'!$I$44:$I$49</c:f>
              <c:numCache>
                <c:formatCode>General</c:formatCode>
                <c:ptCount val="6"/>
                <c:pt idx="0">
                  <c:v>-6.0148677311548326E-2</c:v>
                </c:pt>
                <c:pt idx="1">
                  <c:v>-0.15764310830890846</c:v>
                </c:pt>
                <c:pt idx="2">
                  <c:v>-0.25354241691939838</c:v>
                </c:pt>
                <c:pt idx="3">
                  <c:v>-0.32748709710563362</c:v>
                </c:pt>
                <c:pt idx="4">
                  <c:v>-0.32247253937103387</c:v>
                </c:pt>
                <c:pt idx="5">
                  <c:v>-0.53132963562967928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294-4F31-83DA-DC8B0B91C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316152"/>
        <c:axId val="762867984"/>
      </c:scatterChart>
      <c:valAx>
        <c:axId val="682316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867984"/>
        <c:crosses val="autoZero"/>
        <c:crossBetween val="midCat"/>
      </c:valAx>
      <c:valAx>
        <c:axId val="762867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316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9998184601924762"/>
          <c:y val="0.64409667541557303"/>
          <c:w val="0.20835148731408573"/>
          <c:h val="0.239584426946631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13670166229223"/>
          <c:y val="0.1412383347914844"/>
          <c:w val="0.72117847769028876"/>
          <c:h val="0.83333333333333337"/>
        </c:manualLayout>
      </c:layout>
      <c:scatterChart>
        <c:scatterStyle val="lineMarker"/>
        <c:varyColors val="0"/>
        <c:ser>
          <c:idx val="0"/>
          <c:order val="0"/>
          <c:tx>
            <c:v>70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'S. hybrid'!$M$7:$M$15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'S. hybrid'!$L$7:$L$15</c:f>
              <c:numCache>
                <c:formatCode>General</c:formatCode>
                <c:ptCount val="9"/>
                <c:pt idx="0">
                  <c:v>3.8829781755903965E-2</c:v>
                </c:pt>
                <c:pt idx="1">
                  <c:v>2.8255136651503927E-2</c:v>
                </c:pt>
                <c:pt idx="2">
                  <c:v>9.1852518393599637E-3</c:v>
                </c:pt>
                <c:pt idx="3">
                  <c:v>1.386778220270405E-2</c:v>
                </c:pt>
                <c:pt idx="4">
                  <c:v>-1.5150866923037822E-2</c:v>
                </c:pt>
                <c:pt idx="5">
                  <c:v>-2.4935915020086474E-2</c:v>
                </c:pt>
                <c:pt idx="6">
                  <c:v>-3.3092499611635517E-2</c:v>
                </c:pt>
                <c:pt idx="7">
                  <c:v>-7.0303446920361473E-2</c:v>
                </c:pt>
                <c:pt idx="8">
                  <c:v>-6.7544098337639455E-2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E9-4410-A312-5E39EC63CF6E}"/>
            </c:ext>
          </c:extLst>
        </c:ser>
        <c:ser>
          <c:idx val="1"/>
          <c:order val="1"/>
          <c:tx>
            <c:v>80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'S. hybrid'!$M$24:$M$32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'S. hybrid'!$L$24:$L$32</c:f>
              <c:numCache>
                <c:formatCode>General</c:formatCode>
                <c:ptCount val="9"/>
                <c:pt idx="0">
                  <c:v>-4.2672296652330084E-2</c:v>
                </c:pt>
                <c:pt idx="1">
                  <c:v>-7.2343015817015618E-2</c:v>
                </c:pt>
                <c:pt idx="2">
                  <c:v>-0.1093617211316314</c:v>
                </c:pt>
                <c:pt idx="3">
                  <c:v>-0.1093617211316314</c:v>
                </c:pt>
                <c:pt idx="4">
                  <c:v>-0.14021226942587361</c:v>
                </c:pt>
                <c:pt idx="5">
                  <c:v>-0.17047533138059159</c:v>
                </c:pt>
                <c:pt idx="6">
                  <c:v>-0.19899950109246081</c:v>
                </c:pt>
                <c:pt idx="7">
                  <c:v>-0.27805564505944919</c:v>
                </c:pt>
                <c:pt idx="8">
                  <c:v>-0.25844528848280851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EE9-4410-A312-5E39EC63CF6E}"/>
            </c:ext>
          </c:extLst>
        </c:ser>
        <c:ser>
          <c:idx val="2"/>
          <c:order val="2"/>
          <c:tx>
            <c:v>90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750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'S. hybrid'!$J$41:$J$46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xVal>
          <c:yVal>
            <c:numRef>
              <c:f>'S. hybrid'!$I$41:$I$46</c:f>
              <c:numCache>
                <c:formatCode>General</c:formatCode>
                <c:ptCount val="6"/>
                <c:pt idx="0">
                  <c:v>-4.7960663941475946E-2</c:v>
                </c:pt>
                <c:pt idx="1">
                  <c:v>-9.7144327453167548E-2</c:v>
                </c:pt>
                <c:pt idx="2">
                  <c:v>-0.16027743438949188</c:v>
                </c:pt>
                <c:pt idx="3">
                  <c:v>-0.21343324850980722</c:v>
                </c:pt>
                <c:pt idx="4">
                  <c:v>-0.25676234036757795</c:v>
                </c:pt>
                <c:pt idx="5">
                  <c:v>-0.31715761872774728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EE9-4410-A312-5E39EC63C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1568360"/>
        <c:axId val="741568688"/>
      </c:scatterChart>
      <c:valAx>
        <c:axId val="741568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568688"/>
        <c:crosses val="autoZero"/>
        <c:crossBetween val="midCat"/>
      </c:valAx>
      <c:valAx>
        <c:axId val="74156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568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75831517935258086"/>
          <c:y val="0.61371500437445325"/>
          <c:w val="0.21668482064741906"/>
          <c:h val="0.15682925051035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922572178478"/>
          <c:y val="0.13425925925925927"/>
          <c:w val="0.66995625546806636"/>
          <c:h val="0.81481481481481477"/>
        </c:manualLayout>
      </c:layout>
      <c:scatterChart>
        <c:scatterStyle val="lineMarker"/>
        <c:varyColors val="0"/>
        <c:ser>
          <c:idx val="0"/>
          <c:order val="0"/>
          <c:tx>
            <c:v>70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'S. dolomitica'!$M$7:$M$15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'S. dolomitica'!$L$7:$L$15</c:f>
              <c:numCache>
                <c:formatCode>General</c:formatCode>
                <c:ptCount val="9"/>
                <c:pt idx="0">
                  <c:v>-0.3578029259571206</c:v>
                </c:pt>
                <c:pt idx="1">
                  <c:v>-0.40543910368740699</c:v>
                </c:pt>
                <c:pt idx="2">
                  <c:v>-0.42976268058787526</c:v>
                </c:pt>
                <c:pt idx="3">
                  <c:v>-0.37091666487556318</c:v>
                </c:pt>
                <c:pt idx="4">
                  <c:v>-0.47972036158366305</c:v>
                </c:pt>
                <c:pt idx="5">
                  <c:v>-0.45949946290551724</c:v>
                </c:pt>
                <c:pt idx="6">
                  <c:v>-0.51261450337052272</c:v>
                </c:pt>
                <c:pt idx="7">
                  <c:v>-0.53371468061571092</c:v>
                </c:pt>
                <c:pt idx="8">
                  <c:v>-0.46655685891661985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948-4405-ADFC-EE65633B1651}"/>
            </c:ext>
          </c:extLst>
        </c:ser>
        <c:ser>
          <c:idx val="1"/>
          <c:order val="1"/>
          <c:tx>
            <c:v>80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'S. dolomitica'!$M$24:$M$32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'S. dolomitica'!$L$24:$L$32</c:f>
              <c:numCache>
                <c:formatCode>General</c:formatCode>
                <c:ptCount val="9"/>
                <c:pt idx="0">
                  <c:v>-0.14792013007662219</c:v>
                </c:pt>
                <c:pt idx="1">
                  <c:v>-0.12001828214757682</c:v>
                </c:pt>
                <c:pt idx="2">
                  <c:v>-0.14681952634284806</c:v>
                </c:pt>
                <c:pt idx="3">
                  <c:v>-0.17762298199354087</c:v>
                </c:pt>
                <c:pt idx="4">
                  <c:v>-0.18671921802223967</c:v>
                </c:pt>
                <c:pt idx="5">
                  <c:v>-0.25572572258849546</c:v>
                </c:pt>
                <c:pt idx="6">
                  <c:v>-0.24537903035759079</c:v>
                </c:pt>
                <c:pt idx="7">
                  <c:v>-0.24828994834119322</c:v>
                </c:pt>
                <c:pt idx="8">
                  <c:v>-0.27447792031772278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948-4405-ADFC-EE65633B1651}"/>
            </c:ext>
          </c:extLst>
        </c:ser>
        <c:ser>
          <c:idx val="2"/>
          <c:order val="2"/>
          <c:tx>
            <c:v>90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7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'S. dolomitica'!$J$41:$J$46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xVal>
          <c:yVal>
            <c:numRef>
              <c:f>'S. dolomitica'!$I$41:$I$46</c:f>
              <c:numCache>
                <c:formatCode>General</c:formatCode>
                <c:ptCount val="6"/>
                <c:pt idx="0">
                  <c:v>-0.21631631380125083</c:v>
                </c:pt>
                <c:pt idx="1">
                  <c:v>-0.25647750822066739</c:v>
                </c:pt>
                <c:pt idx="2">
                  <c:v>-0.27801634394262736</c:v>
                </c:pt>
                <c:pt idx="3">
                  <c:v>-0.31210384860908436</c:v>
                </c:pt>
                <c:pt idx="4">
                  <c:v>-0.33433716202060987</c:v>
                </c:pt>
                <c:pt idx="5">
                  <c:v>-0.38540558570502215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948-4405-ADFC-EE65633B1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1030792"/>
        <c:axId val="741029480"/>
      </c:scatterChart>
      <c:valAx>
        <c:axId val="741030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029480"/>
        <c:crosses val="autoZero"/>
        <c:crossBetween val="midCat"/>
      </c:valAx>
      <c:valAx>
        <c:axId val="741029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030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80774518810148732"/>
          <c:y val="0.7222222222222221"/>
          <c:w val="0.19006517935258094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02559055118107"/>
          <c:y val="0.11574074074074074"/>
          <c:w val="0.68941885389326341"/>
          <c:h val="0.82870370370370372"/>
        </c:manualLayout>
      </c:layout>
      <c:scatterChart>
        <c:scatterStyle val="lineMarker"/>
        <c:varyColors val="0"/>
        <c:ser>
          <c:idx val="0"/>
          <c:order val="0"/>
          <c:tx>
            <c:v>70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'P. zuluensis'!$M$7:$M$15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'P. zuluensis'!$L$7:$L$15</c:f>
              <c:numCache>
                <c:formatCode>General</c:formatCode>
                <c:ptCount val="9"/>
                <c:pt idx="0">
                  <c:v>-5.4256646858988553E-2</c:v>
                </c:pt>
                <c:pt idx="1">
                  <c:v>-0.11239184201179533</c:v>
                </c:pt>
                <c:pt idx="2">
                  <c:v>-0.14656089787379958</c:v>
                </c:pt>
                <c:pt idx="3">
                  <c:v>-0.19823207362459425</c:v>
                </c:pt>
                <c:pt idx="4">
                  <c:v>-0.25722440806770547</c:v>
                </c:pt>
                <c:pt idx="5">
                  <c:v>-0.25285756808332821</c:v>
                </c:pt>
                <c:pt idx="6">
                  <c:v>-0.22828403565944694</c:v>
                </c:pt>
                <c:pt idx="7">
                  <c:v>-0.29262910927438018</c:v>
                </c:pt>
                <c:pt idx="8">
                  <c:v>-0.33486722051983309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A0F-4F5A-B9D7-6468AD30405D}"/>
            </c:ext>
          </c:extLst>
        </c:ser>
        <c:ser>
          <c:idx val="1"/>
          <c:order val="1"/>
          <c:tx>
            <c:v>80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'P. zuluensis'!$M$25:$M$33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'P. zuluensis'!$L$25:$L$33</c:f>
              <c:numCache>
                <c:formatCode>General</c:formatCode>
                <c:ptCount val="9"/>
                <c:pt idx="0">
                  <c:v>-0.13335348590050863</c:v>
                </c:pt>
                <c:pt idx="1">
                  <c:v>-0.16328710054860615</c:v>
                </c:pt>
                <c:pt idx="2">
                  <c:v>-0.24434408478027214</c:v>
                </c:pt>
                <c:pt idx="3">
                  <c:v>-0.35641580279337748</c:v>
                </c:pt>
                <c:pt idx="4">
                  <c:v>-0.36973779430329567</c:v>
                </c:pt>
                <c:pt idx="5">
                  <c:v>-0.35778840461380002</c:v>
                </c:pt>
                <c:pt idx="6">
                  <c:v>-0.44863580161537259</c:v>
                </c:pt>
                <c:pt idx="7">
                  <c:v>-0.4645008223274345</c:v>
                </c:pt>
                <c:pt idx="8">
                  <c:v>-0.56573249536577008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A0F-4F5A-B9D7-6468AD30405D}"/>
            </c:ext>
          </c:extLst>
        </c:ser>
        <c:ser>
          <c:idx val="2"/>
          <c:order val="2"/>
          <c:tx>
            <c:v>90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750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'P. zuluensis'!$K$43:$K$48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xVal>
          <c:yVal>
            <c:numRef>
              <c:f>'P. zuluensis'!$J$43:$J$48</c:f>
              <c:numCache>
                <c:formatCode>General</c:formatCode>
                <c:ptCount val="6"/>
                <c:pt idx="0">
                  <c:v>-0.14040196559916501</c:v>
                </c:pt>
                <c:pt idx="1">
                  <c:v>-0.18450093995943229</c:v>
                </c:pt>
                <c:pt idx="2">
                  <c:v>-0.26571296862840194</c:v>
                </c:pt>
                <c:pt idx="3">
                  <c:v>-0.42403940268513762</c:v>
                </c:pt>
                <c:pt idx="4">
                  <c:v>-0.46996571387728048</c:v>
                </c:pt>
                <c:pt idx="5">
                  <c:v>-0.50438059353037434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A0F-4F5A-B9D7-6468AD304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6998192"/>
        <c:axId val="756999832"/>
      </c:scatterChart>
      <c:valAx>
        <c:axId val="756998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999832"/>
        <c:crosses val="autoZero"/>
        <c:crossBetween val="midCat"/>
      </c:valAx>
      <c:valAx>
        <c:axId val="756999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998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8609295713035865"/>
          <c:y val="0.58188575386410035"/>
          <c:w val="0.17501815398075241"/>
          <c:h val="0.206598862642169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P. turkana 70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layout>
                <c:manualLayout>
                  <c:x val="0.16481185421442573"/>
                  <c:y val="-5.72805348756191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point'!$Q$6:$Q$19</c:f>
              <c:numCache>
                <c:formatCode>General</c:formatCode>
                <c:ptCount val="14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330</c:v>
                </c:pt>
                <c:pt idx="11">
                  <c:v>360</c:v>
                </c:pt>
                <c:pt idx="12">
                  <c:v>390</c:v>
                </c:pt>
                <c:pt idx="13">
                  <c:v>420</c:v>
                </c:pt>
              </c:numCache>
            </c:numRef>
          </c:xVal>
          <c:yVal>
            <c:numRef>
              <c:f>'End point'!$S$6:$S$19</c:f>
              <c:numCache>
                <c:formatCode>General</c:formatCode>
                <c:ptCount val="14"/>
                <c:pt idx="0">
                  <c:v>-2.7999805201673812E-2</c:v>
                </c:pt>
                <c:pt idx="1">
                  <c:v>-7.0276843415967502E-2</c:v>
                </c:pt>
                <c:pt idx="2">
                  <c:v>-9.7408187467331292E-2</c:v>
                </c:pt>
                <c:pt idx="3">
                  <c:v>-0.14972491469212876</c:v>
                </c:pt>
                <c:pt idx="4">
                  <c:v>-0.18993529824226354</c:v>
                </c:pt>
                <c:pt idx="5">
                  <c:v>-0.2230603877730582</c:v>
                </c:pt>
                <c:pt idx="6">
                  <c:v>-0.25097231401140446</c:v>
                </c:pt>
                <c:pt idx="7">
                  <c:v>-0.28635228502177928</c:v>
                </c:pt>
                <c:pt idx="8">
                  <c:v>-0.31306243534935313</c:v>
                </c:pt>
                <c:pt idx="9">
                  <c:v>-0.33551461145825351</c:v>
                </c:pt>
                <c:pt idx="10">
                  <c:v>-0.35108277733472987</c:v>
                </c:pt>
                <c:pt idx="11">
                  <c:v>-0.40247556925979833</c:v>
                </c:pt>
                <c:pt idx="12">
                  <c:v>-0.44412709514242876</c:v>
                </c:pt>
                <c:pt idx="13">
                  <c:v>-0.47681318890563074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63-41B9-8930-B3E060E207F1}"/>
            </c:ext>
          </c:extLst>
        </c:ser>
        <c:ser>
          <c:idx val="1"/>
          <c:order val="1"/>
          <c:tx>
            <c:v>P. turkana 80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point'!$R$43:$R$56</c:f>
              <c:numCache>
                <c:formatCode>General</c:formatCode>
                <c:ptCount val="14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330</c:v>
                </c:pt>
                <c:pt idx="11">
                  <c:v>360</c:v>
                </c:pt>
                <c:pt idx="12">
                  <c:v>390</c:v>
                </c:pt>
                <c:pt idx="13">
                  <c:v>420</c:v>
                </c:pt>
              </c:numCache>
            </c:numRef>
          </c:xVal>
          <c:yVal>
            <c:numRef>
              <c:f>'End point'!$T$43:$T$56</c:f>
              <c:numCache>
                <c:formatCode>General</c:formatCode>
                <c:ptCount val="14"/>
                <c:pt idx="0">
                  <c:v>-8.9225443034218616E-2</c:v>
                </c:pt>
                <c:pt idx="1">
                  <c:v>-0.13909528457257203</c:v>
                </c:pt>
                <c:pt idx="2">
                  <c:v>-0.22656381971900774</c:v>
                </c:pt>
                <c:pt idx="3">
                  <c:v>-0.46447052298205405</c:v>
                </c:pt>
                <c:pt idx="4">
                  <c:v>-0.50500959205127771</c:v>
                </c:pt>
                <c:pt idx="5">
                  <c:v>-0.57127835349466904</c:v>
                </c:pt>
                <c:pt idx="6">
                  <c:v>-0.6229694467338488</c:v>
                </c:pt>
                <c:pt idx="7">
                  <c:v>-0.67468164778115924</c:v>
                </c:pt>
                <c:pt idx="8">
                  <c:v>-0.72921452680140952</c:v>
                </c:pt>
                <c:pt idx="9">
                  <c:v>-0.72921452680140952</c:v>
                </c:pt>
                <c:pt idx="10">
                  <c:v>-0.83818693277563805</c:v>
                </c:pt>
                <c:pt idx="11">
                  <c:v>-0.88533371120133986</c:v>
                </c:pt>
                <c:pt idx="12">
                  <c:v>-0.96684301103698655</c:v>
                </c:pt>
                <c:pt idx="13">
                  <c:v>-1.0100371897022973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D63-41B9-8930-B3E060E207F1}"/>
            </c:ext>
          </c:extLst>
        </c:ser>
        <c:ser>
          <c:idx val="2"/>
          <c:order val="2"/>
          <c:tx>
            <c:v>P. turkana 90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point'!$L$59:$L$64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xVal>
          <c:yVal>
            <c:numRef>
              <c:f>'End point'!$N$59:$N$65</c:f>
              <c:numCache>
                <c:formatCode>General</c:formatCode>
                <c:ptCount val="7"/>
                <c:pt idx="0">
                  <c:v>-0.2736593414511117</c:v>
                </c:pt>
                <c:pt idx="1">
                  <c:v>-0.59173533735753547</c:v>
                </c:pt>
                <c:pt idx="2">
                  <c:v>-0.88477297155375001</c:v>
                </c:pt>
                <c:pt idx="3">
                  <c:v>-1.0037500372027415</c:v>
                </c:pt>
                <c:pt idx="4">
                  <c:v>-1.1849969028669305</c:v>
                </c:pt>
                <c:pt idx="5">
                  <c:v>-1.280736820537774</c:v>
                </c:pt>
                <c:pt idx="6">
                  <c:v>-1.4420049681338967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335-4D50-BFD1-68209A030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435088"/>
        <c:axId val="530436368"/>
      </c:scatterChart>
      <c:valAx>
        <c:axId val="530435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436368"/>
        <c:crosses val="autoZero"/>
        <c:crossBetween val="midCat"/>
      </c:valAx>
      <c:valAx>
        <c:axId val="53043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435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70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point'!$S$73:$S$81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'End point'!$T$73:$T$86</c:f>
              <c:numCache>
                <c:formatCode>General</c:formatCode>
                <c:ptCount val="14"/>
                <c:pt idx="0">
                  <c:v>-2.824321231339505E-2</c:v>
                </c:pt>
                <c:pt idx="1">
                  <c:v>-3.8714512180690393E-2</c:v>
                </c:pt>
                <c:pt idx="2">
                  <c:v>-5.8201399854187139E-2</c:v>
                </c:pt>
                <c:pt idx="3">
                  <c:v>-6.8089120860594696E-2</c:v>
                </c:pt>
                <c:pt idx="4">
                  <c:v>-7.0802826732190974E-2</c:v>
                </c:pt>
                <c:pt idx="5">
                  <c:v>-9.7236083800346609E-2</c:v>
                </c:pt>
                <c:pt idx="6">
                  <c:v>-0.10114998312148286</c:v>
                </c:pt>
                <c:pt idx="7">
                  <c:v>-0.1266832851266475</c:v>
                </c:pt>
                <c:pt idx="8">
                  <c:v>-0.13437563074980335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79-44A9-BE68-C21AC18376E4}"/>
            </c:ext>
          </c:extLst>
        </c:ser>
        <c:ser>
          <c:idx val="1"/>
          <c:order val="1"/>
          <c:tx>
            <c:v>80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3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point'!$S$111:$S$119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'End point'!$T$111:$T$119</c:f>
              <c:numCache>
                <c:formatCode>General</c:formatCode>
                <c:ptCount val="9"/>
                <c:pt idx="0">
                  <c:v>-4.390949261556832E-2</c:v>
                </c:pt>
                <c:pt idx="1">
                  <c:v>-7.1724180798445489E-2</c:v>
                </c:pt>
                <c:pt idx="2">
                  <c:v>-0.10209527867474427</c:v>
                </c:pt>
                <c:pt idx="3">
                  <c:v>-0.10209527867474427</c:v>
                </c:pt>
                <c:pt idx="4">
                  <c:v>-0.13114760126924629</c:v>
                </c:pt>
                <c:pt idx="5">
                  <c:v>-0.16106928113429567</c:v>
                </c:pt>
                <c:pt idx="6">
                  <c:v>-0.19070986242058918</c:v>
                </c:pt>
                <c:pt idx="7">
                  <c:v>-0.24638286484683089</c:v>
                </c:pt>
                <c:pt idx="8">
                  <c:v>-0.24893063692562956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79-44A9-BE68-C21AC18376E4}"/>
            </c:ext>
          </c:extLst>
        </c:ser>
        <c:ser>
          <c:idx val="2"/>
          <c:order val="2"/>
          <c:tx>
            <c:v>90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5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point'!$S$135:$S$140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xVal>
          <c:yVal>
            <c:numRef>
              <c:f>'End point'!$T$135:$T$140</c:f>
              <c:numCache>
                <c:formatCode>General</c:formatCode>
                <c:ptCount val="6"/>
                <c:pt idx="0">
                  <c:v>-4.779066383634855E-2</c:v>
                </c:pt>
                <c:pt idx="1">
                  <c:v>-9.3090423066011979E-2</c:v>
                </c:pt>
                <c:pt idx="2">
                  <c:v>-0.13696585507315756</c:v>
                </c:pt>
                <c:pt idx="3">
                  <c:v>-0.20334092401803025</c:v>
                </c:pt>
                <c:pt idx="4">
                  <c:v>-0.26744381021078972</c:v>
                </c:pt>
                <c:pt idx="5">
                  <c:v>-0.31471074483970041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019-4034-821E-0832D87B3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478384"/>
        <c:axId val="230138040"/>
      </c:scatterChart>
      <c:valAx>
        <c:axId val="377478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49094789157413304"/>
              <c:y val="0.866799764755564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138040"/>
        <c:crosses val="autoZero"/>
        <c:crossBetween val="midCat"/>
      </c:valAx>
      <c:valAx>
        <c:axId val="2301380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ln</a:t>
                </a:r>
                <a:r>
                  <a:rPr lang="en-ZA" baseline="0"/>
                  <a:t> (At/A0)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2.5962786672436174E-2"/>
              <c:y val="0.331733693560120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47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2686705485916381"/>
          <c:y val="0.57296964196586098"/>
          <c:w val="0.21637540872081601"/>
          <c:h val="0.269893875542932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70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4.9016622922134732E-2"/>
                  <c:y val="7.929498396033829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point'!$S$91:$S$99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'End point'!$T$91:$T$108</c:f>
              <c:numCache>
                <c:formatCode>General</c:formatCode>
                <c:ptCount val="18"/>
                <c:pt idx="0">
                  <c:v>-0.39738098970820529</c:v>
                </c:pt>
                <c:pt idx="1">
                  <c:v>-0.4230704758235162</c:v>
                </c:pt>
                <c:pt idx="2">
                  <c:v>-0.46482227050373792</c:v>
                </c:pt>
                <c:pt idx="3">
                  <c:v>-0.41566303454565451</c:v>
                </c:pt>
                <c:pt idx="4">
                  <c:v>-0.52061363013215356</c:v>
                </c:pt>
                <c:pt idx="5">
                  <c:v>-0.50974395789524962</c:v>
                </c:pt>
                <c:pt idx="6">
                  <c:v>-0.55961578793542277</c:v>
                </c:pt>
                <c:pt idx="7">
                  <c:v>-0.57680818847579551</c:v>
                </c:pt>
                <c:pt idx="8">
                  <c:v>-0.50974395789524962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B1-4848-8B53-467EA981886E}"/>
            </c:ext>
          </c:extLst>
        </c:ser>
        <c:ser>
          <c:idx val="1"/>
          <c:order val="1"/>
          <c:tx>
            <c:v>80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point'!$S$123:$S$131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'End point'!$T$123:$T$131</c:f>
              <c:numCache>
                <c:formatCode>General</c:formatCode>
                <c:ptCount val="9"/>
                <c:pt idx="0">
                  <c:v>-8.8690074714718806E-2</c:v>
                </c:pt>
                <c:pt idx="1">
                  <c:v>-0.12705094258716504</c:v>
                </c:pt>
                <c:pt idx="2">
                  <c:v>-0.155381449213391</c:v>
                </c:pt>
                <c:pt idx="3">
                  <c:v>-0.18750099863550357</c:v>
                </c:pt>
                <c:pt idx="4">
                  <c:v>-0.20486150647676057</c:v>
                </c:pt>
                <c:pt idx="5">
                  <c:v>-0.27101163150867336</c:v>
                </c:pt>
                <c:pt idx="6">
                  <c:v>-0.25691786843281383</c:v>
                </c:pt>
                <c:pt idx="7">
                  <c:v>-0.26458074117838304</c:v>
                </c:pt>
                <c:pt idx="8">
                  <c:v>-0.29385112347849629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B1-4848-8B53-467EA981886E}"/>
            </c:ext>
          </c:extLst>
        </c:ser>
        <c:ser>
          <c:idx val="2"/>
          <c:order val="2"/>
          <c:tx>
            <c:v>90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6475349956255467"/>
                  <c:y val="4.200714494021580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point'!$S$147:$S$152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xVal>
          <c:yVal>
            <c:numRef>
              <c:f>'End point'!$T$147:$T$152</c:f>
              <c:numCache>
                <c:formatCode>General</c:formatCode>
                <c:ptCount val="6"/>
                <c:pt idx="0">
                  <c:v>-0.22993160576520902</c:v>
                </c:pt>
                <c:pt idx="1">
                  <c:v>-0.27101163150867336</c:v>
                </c:pt>
                <c:pt idx="2">
                  <c:v>-0.29385112347849612</c:v>
                </c:pt>
                <c:pt idx="3">
                  <c:v>-0.32400416164918372</c:v>
                </c:pt>
                <c:pt idx="4">
                  <c:v>-0.34984539283307103</c:v>
                </c:pt>
                <c:pt idx="5">
                  <c:v>-0.40031235471250809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84-45FE-ACAD-03DB68D59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457208"/>
        <c:axId val="230455288"/>
      </c:scatterChart>
      <c:valAx>
        <c:axId val="230457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55288"/>
        <c:crosses val="autoZero"/>
        <c:crossBetween val="midCat"/>
      </c:valAx>
      <c:valAx>
        <c:axId val="230455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57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70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hade val="6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6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6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>
                    <a:shade val="6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>
                    <a:shade val="6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point'!$N$157:$N$165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'End point'!$O$157:$O$165</c:f>
              <c:numCache>
                <c:formatCode>General</c:formatCode>
                <c:ptCount val="9"/>
                <c:pt idx="0">
                  <c:v>-5.2463569535741002E-2</c:v>
                </c:pt>
                <c:pt idx="1">
                  <c:v>-0.11279549414534452</c:v>
                </c:pt>
                <c:pt idx="2">
                  <c:v>-0.14824224314109213</c:v>
                </c:pt>
                <c:pt idx="3">
                  <c:v>-0.2066142493629993</c:v>
                </c:pt>
                <c:pt idx="4">
                  <c:v>-0.26860592539096717</c:v>
                </c:pt>
                <c:pt idx="5">
                  <c:v>-0.26280880770664122</c:v>
                </c:pt>
                <c:pt idx="6">
                  <c:v>-0.22871459636366526</c:v>
                </c:pt>
                <c:pt idx="7">
                  <c:v>-0.30110509278392178</c:v>
                </c:pt>
                <c:pt idx="8">
                  <c:v>-0.34249030894677618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E1-440B-BBF8-94E814C58A6E}"/>
            </c:ext>
          </c:extLst>
        </c:ser>
        <c:ser>
          <c:idx val="1"/>
          <c:order val="1"/>
          <c:tx>
            <c:v>80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point'!$N$168:$N$176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'End point'!$O$168:$O$176</c:f>
              <c:numCache>
                <c:formatCode>General</c:formatCode>
                <c:ptCount val="9"/>
                <c:pt idx="0">
                  <c:v>-0.12386948171278604</c:v>
                </c:pt>
                <c:pt idx="1">
                  <c:v>-0.15550002559939141</c:v>
                </c:pt>
                <c:pt idx="2">
                  <c:v>-0.2382243343751011</c:v>
                </c:pt>
                <c:pt idx="3">
                  <c:v>-0.3470130330269956</c:v>
                </c:pt>
                <c:pt idx="4">
                  <c:v>-0.36970444422906629</c:v>
                </c:pt>
                <c:pt idx="5">
                  <c:v>-0.3580628692135806</c:v>
                </c:pt>
                <c:pt idx="6">
                  <c:v>-0.45013754815975698</c:v>
                </c:pt>
                <c:pt idx="7">
                  <c:v>-0.46419528764998874</c:v>
                </c:pt>
                <c:pt idx="8">
                  <c:v>-0.56570223399182507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CD-4C2C-9510-B99384BF3A7A}"/>
            </c:ext>
          </c:extLst>
        </c:ser>
        <c:ser>
          <c:idx val="2"/>
          <c:order val="2"/>
          <c:tx>
            <c:v>90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6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6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6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>
                    <a:tint val="6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>
                    <a:tint val="65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point'!$K$179:$K$184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xVal>
          <c:yVal>
            <c:numRef>
              <c:f>'End point'!$L$179:$L$184</c:f>
              <c:numCache>
                <c:formatCode>General</c:formatCode>
                <c:ptCount val="6"/>
                <c:pt idx="0">
                  <c:v>-0.133023133401383</c:v>
                </c:pt>
                <c:pt idx="1">
                  <c:v>-0.17029452819861465</c:v>
                </c:pt>
                <c:pt idx="2">
                  <c:v>-0.24586413276845953</c:v>
                </c:pt>
                <c:pt idx="3">
                  <c:v>-0.41260799562054457</c:v>
                </c:pt>
                <c:pt idx="4">
                  <c:v>-0.45797660065039564</c:v>
                </c:pt>
                <c:pt idx="5">
                  <c:v>-0.49231473823128724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CD-4C2C-9510-B99384BF3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900944"/>
        <c:axId val="469900624"/>
      </c:scatterChart>
      <c:valAx>
        <c:axId val="46990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900624"/>
        <c:crosses val="autoZero"/>
        <c:crossBetween val="midCat"/>
      </c:valAx>
      <c:valAx>
        <c:axId val="4699006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ln (At/A0)</a:t>
                </a:r>
                <a:r>
                  <a:rPr lang="en-ZA" baseline="0"/>
                  <a:t> 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900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0141391867528333"/>
          <c:y val="0.61926242915287766"/>
          <c:w val="0.16248529652504715"/>
          <c:h val="0.244566929133858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70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point'!$M$190:$M$198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'End point'!$N$190:$N$198</c:f>
              <c:numCache>
                <c:formatCode>General</c:formatCode>
                <c:ptCount val="9"/>
                <c:pt idx="0">
                  <c:v>-2.3167059281534189E-2</c:v>
                </c:pt>
                <c:pt idx="1">
                  <c:v>-6.2471109240563955E-2</c:v>
                </c:pt>
                <c:pt idx="2">
                  <c:v>-7.336446314844762E-2</c:v>
                </c:pt>
                <c:pt idx="3">
                  <c:v>-9.3053186745700733E-2</c:v>
                </c:pt>
                <c:pt idx="4">
                  <c:v>-0.11931091983443649</c:v>
                </c:pt>
                <c:pt idx="5">
                  <c:v>-0.13409861998881584</c:v>
                </c:pt>
                <c:pt idx="6">
                  <c:v>-0.15135560749556132</c:v>
                </c:pt>
                <c:pt idx="7">
                  <c:v>-0.16963896318179147</c:v>
                </c:pt>
                <c:pt idx="8">
                  <c:v>-0.17835994868723634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86-4AC6-8697-E325E4D6A64D}"/>
            </c:ext>
          </c:extLst>
        </c:ser>
        <c:ser>
          <c:idx val="1"/>
          <c:order val="1"/>
          <c:tx>
            <c:v>80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point'!$M$212:$M$220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'End point'!$N$212:$N$220</c:f>
              <c:numCache>
                <c:formatCode>General</c:formatCode>
                <c:ptCount val="9"/>
                <c:pt idx="0">
                  <c:v>-2.591428876547024E-2</c:v>
                </c:pt>
                <c:pt idx="1">
                  <c:v>-7.6077710457338465E-2</c:v>
                </c:pt>
                <c:pt idx="2">
                  <c:v>-0.10020586506916181</c:v>
                </c:pt>
                <c:pt idx="3">
                  <c:v>-0.11784117688143533</c:v>
                </c:pt>
                <c:pt idx="4">
                  <c:v>-0.19166741921219241</c:v>
                </c:pt>
                <c:pt idx="5">
                  <c:v>-0.22459809702520406</c:v>
                </c:pt>
                <c:pt idx="6">
                  <c:v>-0.28613288546495153</c:v>
                </c:pt>
                <c:pt idx="7">
                  <c:v>-0.32656795794516957</c:v>
                </c:pt>
                <c:pt idx="8">
                  <c:v>-0.31439222277935469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91-42D2-B0FB-9D8AB21888AC}"/>
            </c:ext>
          </c:extLst>
        </c:ser>
        <c:ser>
          <c:idx val="2"/>
          <c:order val="2"/>
          <c:tx>
            <c:v>90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3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'End point'!$M$223:$M$228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xVal>
          <c:yVal>
            <c:numRef>
              <c:f>'End point'!$N$223:$N$228</c:f>
              <c:numCache>
                <c:formatCode>General</c:formatCode>
                <c:ptCount val="6"/>
                <c:pt idx="0">
                  <c:v>-5.9160278312712811E-2</c:v>
                </c:pt>
                <c:pt idx="1">
                  <c:v>-0.15845849929499328</c:v>
                </c:pt>
                <c:pt idx="2">
                  <c:v>-0.25349399155467101</c:v>
                </c:pt>
                <c:pt idx="3">
                  <c:v>-0.32713727968516154</c:v>
                </c:pt>
                <c:pt idx="4">
                  <c:v>-0.31904006945254204</c:v>
                </c:pt>
                <c:pt idx="5">
                  <c:v>-0.53215344640681439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027-4B7B-9FF0-DFBA6B3318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955088"/>
        <c:axId val="511951888"/>
      </c:scatterChart>
      <c:valAx>
        <c:axId val="511955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(min)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45400557891849641"/>
              <c:y val="0.89891599532717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951888"/>
        <c:crosses val="autoZero"/>
        <c:crossBetween val="midCat"/>
      </c:valAx>
      <c:valAx>
        <c:axId val="511951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ln</a:t>
                </a:r>
                <a:r>
                  <a:rPr lang="en-ZA" baseline="0"/>
                  <a:t> (At/A0)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955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16561603901123265"/>
          <c:y val="0.53221253773914101"/>
          <c:w val="0.1982831761890978"/>
          <c:h val="0.243860088298211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80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point'!$M$241:$M$249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'End point'!$N$241:$N$249</c:f>
              <c:numCache>
                <c:formatCode>General</c:formatCode>
                <c:ptCount val="9"/>
                <c:pt idx="0">
                  <c:v>-6.6739251741430874E-2</c:v>
                </c:pt>
                <c:pt idx="1">
                  <c:v>-0.11345364972701835</c:v>
                </c:pt>
                <c:pt idx="2">
                  <c:v>-0.23396201313604209</c:v>
                </c:pt>
                <c:pt idx="3">
                  <c:v>-0.26063026021820312</c:v>
                </c:pt>
                <c:pt idx="4">
                  <c:v>-0.33543147330090173</c:v>
                </c:pt>
                <c:pt idx="5">
                  <c:v>-0.41418051973321768</c:v>
                </c:pt>
                <c:pt idx="6">
                  <c:v>-0.48490057221500349</c:v>
                </c:pt>
                <c:pt idx="7">
                  <c:v>-0.5234000122900877</c:v>
                </c:pt>
                <c:pt idx="8">
                  <c:v>-0.58813382685665572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F6-450C-A64C-B2B16D2E7005}"/>
            </c:ext>
          </c:extLst>
        </c:ser>
        <c:ser>
          <c:idx val="1"/>
          <c:order val="1"/>
          <c:tx>
            <c:v>90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point'!$M$261:$M$266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xVal>
          <c:yVal>
            <c:numRef>
              <c:f>'End point'!$N$261:$N$266</c:f>
              <c:numCache>
                <c:formatCode>General</c:formatCode>
                <c:ptCount val="6"/>
                <c:pt idx="0">
                  <c:v>-8.6037225516029589E-2</c:v>
                </c:pt>
                <c:pt idx="1">
                  <c:v>-0.24321423671589956</c:v>
                </c:pt>
                <c:pt idx="2">
                  <c:v>-0.46153680156296495</c:v>
                </c:pt>
                <c:pt idx="3">
                  <c:v>-0.64233459319072961</c:v>
                </c:pt>
                <c:pt idx="4">
                  <c:v>-0.65364213416619288</c:v>
                </c:pt>
                <c:pt idx="5">
                  <c:v>-0.90617570310404316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35-4FBA-A26D-9C478474B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193712"/>
        <c:axId val="421192752"/>
      </c:scatterChart>
      <c:valAx>
        <c:axId val="421193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192752"/>
        <c:crosses val="autoZero"/>
        <c:crossBetween val="midCat"/>
      </c:valAx>
      <c:valAx>
        <c:axId val="42119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193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8033683289589"/>
          <c:y val="0.14583333333333334"/>
          <c:w val="0.69773403324584427"/>
          <c:h val="0.81778625328083987"/>
        </c:manualLayout>
      </c:layout>
      <c:scatterChart>
        <c:scatterStyle val="lineMarker"/>
        <c:varyColors val="0"/>
        <c:ser>
          <c:idx val="0"/>
          <c:order val="0"/>
          <c:tx>
            <c:v>70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'P. grandiflorum'!$M$7:$M$15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'P. grandiflorum'!$L$7:$L$15</c:f>
              <c:numCache>
                <c:formatCode>General</c:formatCode>
                <c:ptCount val="9"/>
                <c:pt idx="0">
                  <c:v>-0.20226926072594908</c:v>
                </c:pt>
                <c:pt idx="1">
                  <c:v>-0.33394375690035366</c:v>
                </c:pt>
                <c:pt idx="2">
                  <c:v>-0.40100406081971429</c:v>
                </c:pt>
                <c:pt idx="3">
                  <c:v>-0.50220970013864341</c:v>
                </c:pt>
                <c:pt idx="4">
                  <c:v>-0.63711700071014865</c:v>
                </c:pt>
                <c:pt idx="5">
                  <c:v>-0.7180303752688193</c:v>
                </c:pt>
                <c:pt idx="6">
                  <c:v>-0.89225644271690097</c:v>
                </c:pt>
                <c:pt idx="7">
                  <c:v>-1.0093013741355794</c:v>
                </c:pt>
                <c:pt idx="8">
                  <c:v>-1.1531317506307346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DA-4210-ADEE-9C3658F2BE87}"/>
            </c:ext>
          </c:extLst>
        </c:ser>
        <c:ser>
          <c:idx val="1"/>
          <c:order val="1"/>
          <c:tx>
            <c:v>80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'P. grandiflorum'!$M$33:$M$41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'P. grandiflorum'!$L$33:$L$41</c:f>
              <c:numCache>
                <c:formatCode>General</c:formatCode>
                <c:ptCount val="9"/>
                <c:pt idx="0">
                  <c:v>-0.27010227313737023</c:v>
                </c:pt>
                <c:pt idx="1">
                  <c:v>-0.43133670178065603</c:v>
                </c:pt>
                <c:pt idx="2">
                  <c:v>-0.72253316455433036</c:v>
                </c:pt>
                <c:pt idx="3">
                  <c:v>-1.107905723977461</c:v>
                </c:pt>
                <c:pt idx="4">
                  <c:v>-1.3016147311936666</c:v>
                </c:pt>
                <c:pt idx="5">
                  <c:v>-1.4667143592718619</c:v>
                </c:pt>
                <c:pt idx="6">
                  <c:v>-1.6219879390509242</c:v>
                </c:pt>
                <c:pt idx="7">
                  <c:v>-1.7800958088058221</c:v>
                </c:pt>
                <c:pt idx="8">
                  <c:v>-1.8876996758472546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DA-4210-ADEE-9C3658F2BE87}"/>
            </c:ext>
          </c:extLst>
        </c:ser>
        <c:ser>
          <c:idx val="2"/>
          <c:order val="2"/>
          <c:tx>
            <c:v>90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750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'P. grandiflorum'!$M$53:$M$58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xVal>
          <c:yVal>
            <c:numRef>
              <c:f>'P. grandiflorum'!$L$53:$L$58</c:f>
              <c:numCache>
                <c:formatCode>General</c:formatCode>
                <c:ptCount val="6"/>
                <c:pt idx="0">
                  <c:v>-0.56147610791876068</c:v>
                </c:pt>
                <c:pt idx="1">
                  <c:v>-1.0860509238674094</c:v>
                </c:pt>
                <c:pt idx="2">
                  <c:v>-1.5662916156869484</c:v>
                </c:pt>
                <c:pt idx="3">
                  <c:v>-1.7386918772108442</c:v>
                </c:pt>
                <c:pt idx="4">
                  <c:v>-2.0909279239852792</c:v>
                </c:pt>
                <c:pt idx="5">
                  <c:v>-2.2601206567022389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5DA-4210-ADEE-9C3658F2B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545592"/>
        <c:axId val="683544608"/>
      </c:scatterChart>
      <c:valAx>
        <c:axId val="683545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544608"/>
        <c:crosses val="autoZero"/>
        <c:crossBetween val="midCat"/>
      </c:valAx>
      <c:valAx>
        <c:axId val="68354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545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9720406824146972"/>
          <c:y val="0.5192048064304462"/>
          <c:w val="0.2000181539807524"/>
          <c:h val="0.206382053805774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69225721784777"/>
          <c:y val="0.15065913370998116"/>
          <c:w val="0.76717847769028857"/>
          <c:h val="0.7975517890772128"/>
        </c:manualLayout>
      </c:layout>
      <c:scatterChart>
        <c:scatterStyle val="lineMarker"/>
        <c:varyColors val="0"/>
        <c:ser>
          <c:idx val="0"/>
          <c:order val="0"/>
          <c:tx>
            <c:v>70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885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'P. X hortorum'!$P$6:$P$14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'P. X hortorum'!$N$6:$N$14</c:f>
              <c:numCache>
                <c:formatCode>General</c:formatCode>
                <c:ptCount val="9"/>
                <c:pt idx="0">
                  <c:v>-4.8586334985725593E-2</c:v>
                </c:pt>
                <c:pt idx="1">
                  <c:v>-6.8777503708568458E-2</c:v>
                </c:pt>
                <c:pt idx="2">
                  <c:v>-0.10037901312939411</c:v>
                </c:pt>
                <c:pt idx="3">
                  <c:v>-0.11834068126304917</c:v>
                </c:pt>
                <c:pt idx="4">
                  <c:v>-0.127487033292038</c:v>
                </c:pt>
                <c:pt idx="5">
                  <c:v>-0.16777980665958231</c:v>
                </c:pt>
                <c:pt idx="6">
                  <c:v>-0.17728128022238987</c:v>
                </c:pt>
                <c:pt idx="7">
                  <c:v>-0.19350793352436008</c:v>
                </c:pt>
                <c:pt idx="8">
                  <c:v>-0.20781180302447383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B4-46F3-8CA2-7E0B971E4CE7}"/>
            </c:ext>
          </c:extLst>
        </c:ser>
        <c:ser>
          <c:idx val="1"/>
          <c:order val="1"/>
          <c:tx>
            <c:v>80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550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'P. X hortorum'!$P$26:$P$34</c:f>
              <c:numCache>
                <c:formatCode>General</c:formatCode>
                <c:ptCount val="9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</c:numCache>
            </c:numRef>
          </c:xVal>
          <c:yVal>
            <c:numRef>
              <c:f>'P. X hortorum'!$O$26:$O$34</c:f>
              <c:numCache>
                <c:formatCode>General</c:formatCode>
                <c:ptCount val="9"/>
                <c:pt idx="0">
                  <c:v>-8.2593979686260172E-2</c:v>
                </c:pt>
                <c:pt idx="1">
                  <c:v>-9.6248587628851481E-2</c:v>
                </c:pt>
                <c:pt idx="2">
                  <c:v>-8.0872581608881375E-2</c:v>
                </c:pt>
                <c:pt idx="3">
                  <c:v>-0.23664025300916347</c:v>
                </c:pt>
                <c:pt idx="4">
                  <c:v>-0.27986629943852348</c:v>
                </c:pt>
                <c:pt idx="5">
                  <c:v>-0.25843453886289869</c:v>
                </c:pt>
                <c:pt idx="6">
                  <c:v>-0.31633730472531474</c:v>
                </c:pt>
                <c:pt idx="7">
                  <c:v>-0.35608620715033801</c:v>
                </c:pt>
                <c:pt idx="8">
                  <c:v>-0.36494629800397727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4B4-46F3-8CA2-7E0B971E4CE7}"/>
            </c:ext>
          </c:extLst>
        </c:ser>
        <c:ser>
          <c:idx val="2"/>
          <c:order val="2"/>
          <c:tx>
            <c:v>90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dk1">
                    <a:tint val="75000"/>
                  </a:schemeClr>
                </a:solidFill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'P. X hortorum'!$N$45:$N$50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</c:numCache>
            </c:numRef>
          </c:xVal>
          <c:yVal>
            <c:numRef>
              <c:f>'P. X hortorum'!$M$45:$M$50</c:f>
              <c:numCache>
                <c:formatCode>General</c:formatCode>
                <c:ptCount val="6"/>
                <c:pt idx="0">
                  <c:v>-0.2628920665091864</c:v>
                </c:pt>
                <c:pt idx="1">
                  <c:v>-0.37763710789071825</c:v>
                </c:pt>
                <c:pt idx="2">
                  <c:v>-0.47287169837373116</c:v>
                </c:pt>
                <c:pt idx="3">
                  <c:v>-0.72466316707608891</c:v>
                </c:pt>
                <c:pt idx="4">
                  <c:v>-0.80279464338640305</c:v>
                </c:pt>
                <c:pt idx="5">
                  <c:v>-0.95329528397005714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4B4-46F3-8CA2-7E0B971E4C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3212064"/>
        <c:axId val="743204848"/>
      </c:scatterChart>
      <c:valAx>
        <c:axId val="743212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204848"/>
        <c:crosses val="autoZero"/>
        <c:crossBetween val="midCat"/>
      </c:valAx>
      <c:valAx>
        <c:axId val="74320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212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1387073490813635"/>
          <c:y val="0.53095982793817442"/>
          <c:w val="0.22779593175853019"/>
          <c:h val="0.23437664041994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323850</xdr:colOff>
      <xdr:row>24</xdr:row>
      <xdr:rowOff>9525</xdr:rowOff>
    </xdr:from>
    <xdr:to>
      <xdr:col>23</xdr:col>
      <xdr:colOff>400050</xdr:colOff>
      <xdr:row>37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9588EA-3B8D-4D26-A134-3F0F136210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209550</xdr:colOff>
      <xdr:row>25</xdr:row>
      <xdr:rowOff>133350</xdr:rowOff>
    </xdr:from>
    <xdr:to>
      <xdr:col>30</xdr:col>
      <xdr:colOff>314325</xdr:colOff>
      <xdr:row>38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BA97A8-0B94-419A-A3D7-2EEBA7B583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447675</xdr:colOff>
      <xdr:row>116</xdr:row>
      <xdr:rowOff>100012</xdr:rowOff>
    </xdr:from>
    <xdr:to>
      <xdr:col>18</xdr:col>
      <xdr:colOff>400050</xdr:colOff>
      <xdr:row>129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0CE136D-5183-423C-8E9A-010675610A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19050</xdr:colOff>
      <xdr:row>95</xdr:row>
      <xdr:rowOff>90487</xdr:rowOff>
    </xdr:from>
    <xdr:to>
      <xdr:col>7</xdr:col>
      <xdr:colOff>495300</xdr:colOff>
      <xdr:row>109</xdr:row>
      <xdr:rowOff>166687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8BB7617-2783-4427-BEDC-DBDC639CCA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123825</xdr:colOff>
      <xdr:row>156</xdr:row>
      <xdr:rowOff>157162</xdr:rowOff>
    </xdr:from>
    <xdr:to>
      <xdr:col>23</xdr:col>
      <xdr:colOff>285750</xdr:colOff>
      <xdr:row>171</xdr:row>
      <xdr:rowOff>42862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44F12F7-EEC4-4EFC-8888-56DF412D30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9525</xdr:colOff>
      <xdr:row>193</xdr:row>
      <xdr:rowOff>100012</xdr:rowOff>
    </xdr:from>
    <xdr:to>
      <xdr:col>22</xdr:col>
      <xdr:colOff>171450</xdr:colOff>
      <xdr:row>207</xdr:row>
      <xdr:rowOff>176212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8D576D3-5C7B-446C-90EC-E6BA90D297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333375</xdr:colOff>
      <xdr:row>242</xdr:row>
      <xdr:rowOff>14287</xdr:rowOff>
    </xdr:from>
    <xdr:to>
      <xdr:col>23</xdr:col>
      <xdr:colOff>495300</xdr:colOff>
      <xdr:row>256</xdr:row>
      <xdr:rowOff>90487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12DAD30-FCBA-4AAC-8C4C-1E6D8ABDA8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320040</xdr:colOff>
      <xdr:row>5</xdr:row>
      <xdr:rowOff>137160</xdr:rowOff>
    </xdr:from>
    <xdr:to>
      <xdr:col>9</xdr:col>
      <xdr:colOff>15240</xdr:colOff>
      <xdr:row>20</xdr:row>
      <xdr:rowOff>137160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BAAEB3A-BC3A-49EB-80AD-2E32B7C94A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0.36111</cdr:x>
      <cdr:y>0.01852</cdr:y>
    </cdr:from>
    <cdr:to>
      <cdr:x>0.55944</cdr:x>
      <cdr:y>0.12864</cdr:y>
    </cdr:to>
    <cdr:sp macro="" textlink="">
      <cdr:nvSpPr>
        <cdr:cNvPr id="2" name="TextBox 5">
          <a:extLst xmlns:a="http://schemas.openxmlformats.org/drawingml/2006/main">
            <a:ext uri="{FF2B5EF4-FFF2-40B4-BE49-F238E27FC236}">
              <a16:creationId xmlns:a16="http://schemas.microsoft.com/office/drawing/2014/main" id="{F80AF467-F643-4CB7-BB17-5C168F183E73}"/>
            </a:ext>
          </a:extLst>
        </cdr:cNvPr>
        <cdr:cNvSpPr txBox="1"/>
      </cdr:nvSpPr>
      <cdr:spPr>
        <a:xfrm xmlns:a="http://schemas.openxmlformats.org/drawingml/2006/main">
          <a:off x="1651000" y="50800"/>
          <a:ext cx="906780" cy="30207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bg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Time (min)</a:t>
          </a:r>
        </a:p>
      </cdr:txBody>
    </cdr:sp>
  </cdr:relSizeAnchor>
  <cdr:relSizeAnchor xmlns:cdr="http://schemas.openxmlformats.org/drawingml/2006/chartDrawing">
    <cdr:from>
      <cdr:x>0.01111</cdr:x>
      <cdr:y>0.2328</cdr:y>
    </cdr:from>
    <cdr:to>
      <cdr:x>0.06944</cdr:x>
      <cdr:y>0.54114</cdr:y>
    </cdr:to>
    <cdr:sp macro="" textlink="">
      <cdr:nvSpPr>
        <cdr:cNvPr id="3" name="TextBox 6">
          <a:extLst xmlns:a="http://schemas.openxmlformats.org/drawingml/2006/main">
            <a:ext uri="{FF2B5EF4-FFF2-40B4-BE49-F238E27FC236}">
              <a16:creationId xmlns:a16="http://schemas.microsoft.com/office/drawing/2014/main" id="{AC584977-5479-45B0-861E-D7D8E11D1B9E}"/>
            </a:ext>
          </a:extLst>
        </cdr:cNvPr>
        <cdr:cNvSpPr txBox="1"/>
      </cdr:nvSpPr>
      <cdr:spPr>
        <a:xfrm xmlns:a="http://schemas.openxmlformats.org/drawingml/2006/main" rot="16200000">
          <a:off x="-238760" y="928190"/>
          <a:ext cx="845820" cy="26670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bg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ln</a:t>
          </a:r>
          <a:r>
            <a:rPr lang="en-ZA" sz="1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(At/A0)</a:t>
          </a:r>
          <a:endParaRPr lang="en-ZA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9</xdr:row>
      <xdr:rowOff>0</xdr:rowOff>
    </xdr:from>
    <xdr:to>
      <xdr:col>8</xdr:col>
      <xdr:colOff>457200</xdr:colOff>
      <xdr:row>22</xdr:row>
      <xdr:rowOff>60960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86CEA92-F06D-4EB4-BB2F-959B06500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243840</xdr:colOff>
      <xdr:row>9</xdr:row>
      <xdr:rowOff>7620</xdr:rowOff>
    </xdr:from>
    <xdr:to>
      <xdr:col>5</xdr:col>
      <xdr:colOff>541020</xdr:colOff>
      <xdr:row>10</xdr:row>
      <xdr:rowOff>91440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A543AC4D-5B25-44A4-92CF-2AF9366BB6C3}"/>
            </a:ext>
          </a:extLst>
        </xdr:cNvPr>
        <xdr:cNvSpPr txBox="1"/>
      </xdr:nvSpPr>
      <xdr:spPr>
        <a:xfrm>
          <a:off x="2682240" y="1653540"/>
          <a:ext cx="906780" cy="2667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Time (min)</a:t>
          </a:r>
        </a:p>
      </xdr:txBody>
    </xdr:sp>
    <xdr:clientData/>
  </xdr:twoCellAnchor>
  <xdr:twoCellAnchor>
    <xdr:from>
      <xdr:col>1</xdr:col>
      <xdr:colOff>175260</xdr:colOff>
      <xdr:row>12</xdr:row>
      <xdr:rowOff>160020</xdr:rowOff>
    </xdr:from>
    <xdr:to>
      <xdr:col>1</xdr:col>
      <xdr:colOff>441960</xdr:colOff>
      <xdr:row>16</xdr:row>
      <xdr:rowOff>175260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57BDF9DF-67E3-481C-9221-A0F14A89DD7B}"/>
            </a:ext>
          </a:extLst>
        </xdr:cNvPr>
        <xdr:cNvSpPr txBox="1"/>
      </xdr:nvSpPr>
      <xdr:spPr>
        <a:xfrm rot="16200000">
          <a:off x="544830" y="2594610"/>
          <a:ext cx="746760" cy="2667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ln</a:t>
          </a:r>
          <a:r>
            <a:rPr lang="en-ZA" sz="1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(At/A0)</a:t>
          </a:r>
          <a:endParaRPr lang="en-ZA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396240</xdr:colOff>
      <xdr:row>6</xdr:row>
      <xdr:rowOff>7620</xdr:rowOff>
    </xdr:from>
    <xdr:to>
      <xdr:col>23</xdr:col>
      <xdr:colOff>91440</xdr:colOff>
      <xdr:row>20</xdr:row>
      <xdr:rowOff>144780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8EFC470-62FB-4706-8443-BABD1905DB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0.365</cdr:x>
      <cdr:y>0.02784</cdr:y>
    </cdr:from>
    <cdr:to>
      <cdr:x>0.56333</cdr:x>
      <cdr:y>0.13983</cdr:y>
    </cdr:to>
    <cdr:sp macro="" textlink="">
      <cdr:nvSpPr>
        <cdr:cNvPr id="2" name="TextBox 5">
          <a:extLst xmlns:a="http://schemas.openxmlformats.org/drawingml/2006/main">
            <a:ext uri="{FF2B5EF4-FFF2-40B4-BE49-F238E27FC236}">
              <a16:creationId xmlns:a16="http://schemas.microsoft.com/office/drawing/2014/main" id="{A543AC4D-5B25-44A4-92CF-2AF9366BB6C3}"/>
            </a:ext>
          </a:extLst>
        </cdr:cNvPr>
        <cdr:cNvSpPr txBox="1"/>
      </cdr:nvSpPr>
      <cdr:spPr>
        <a:xfrm xmlns:a="http://schemas.openxmlformats.org/drawingml/2006/main">
          <a:off x="1668780" y="75110"/>
          <a:ext cx="906780" cy="30207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bg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Time (min)</a:t>
          </a:r>
        </a:p>
      </cdr:txBody>
    </cdr:sp>
  </cdr:relSizeAnchor>
  <cdr:relSizeAnchor xmlns:cdr="http://schemas.openxmlformats.org/drawingml/2006/chartDrawing">
    <cdr:from>
      <cdr:x>0.015</cdr:x>
      <cdr:y>0.24576</cdr:y>
    </cdr:from>
    <cdr:to>
      <cdr:x>0.07333</cdr:x>
      <cdr:y>0.55932</cdr:y>
    </cdr:to>
    <cdr:sp macro="" textlink="">
      <cdr:nvSpPr>
        <cdr:cNvPr id="3" name="TextBox 6">
          <a:extLst xmlns:a="http://schemas.openxmlformats.org/drawingml/2006/main">
            <a:ext uri="{FF2B5EF4-FFF2-40B4-BE49-F238E27FC236}">
              <a16:creationId xmlns:a16="http://schemas.microsoft.com/office/drawing/2014/main" id="{57BDF9DF-67E3-481C-9221-A0F14A89DD7B}"/>
            </a:ext>
          </a:extLst>
        </cdr:cNvPr>
        <cdr:cNvSpPr txBox="1"/>
      </cdr:nvSpPr>
      <cdr:spPr>
        <a:xfrm xmlns:a="http://schemas.openxmlformats.org/drawingml/2006/main" rot="16200000">
          <a:off x="-220980" y="952500"/>
          <a:ext cx="845820" cy="26670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bg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ln</a:t>
          </a:r>
          <a:r>
            <a:rPr lang="en-ZA" sz="1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(At/A0)</a:t>
          </a:r>
          <a:endParaRPr lang="en-ZA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91440</xdr:rowOff>
    </xdr:from>
    <xdr:to>
      <xdr:col>8</xdr:col>
      <xdr:colOff>594360</xdr:colOff>
      <xdr:row>17</xdr:row>
      <xdr:rowOff>11430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615691-8DE6-44B5-9663-6C56CF53A7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320040</xdr:colOff>
      <xdr:row>22</xdr:row>
      <xdr:rowOff>137160</xdr:rowOff>
    </xdr:from>
    <xdr:to>
      <xdr:col>8</xdr:col>
      <xdr:colOff>594360</xdr:colOff>
      <xdr:row>34</xdr:row>
      <xdr:rowOff>64770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3C9491-3A30-45F8-86E8-F995C6084E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312420</xdr:colOff>
      <xdr:row>42</xdr:row>
      <xdr:rowOff>118110</xdr:rowOff>
    </xdr:from>
    <xdr:to>
      <xdr:col>8</xdr:col>
      <xdr:colOff>7620</xdr:colOff>
      <xdr:row>57</xdr:row>
      <xdr:rowOff>118110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02D9C39-9367-46FC-9ADD-0111FCEE7B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487680</xdr:colOff>
      <xdr:row>4</xdr:row>
      <xdr:rowOff>30480</xdr:rowOff>
    </xdr:from>
    <xdr:to>
      <xdr:col>9</xdr:col>
      <xdr:colOff>182880</xdr:colOff>
      <xdr:row>19</xdr:row>
      <xdr:rowOff>30480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3C14CBC-9DC8-4884-B7AD-727C0F575B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320040</xdr:colOff>
      <xdr:row>4</xdr:row>
      <xdr:rowOff>60960</xdr:rowOff>
    </xdr:from>
    <xdr:to>
      <xdr:col>6</xdr:col>
      <xdr:colOff>7620</xdr:colOff>
      <xdr:row>5</xdr:row>
      <xdr:rowOff>180159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B30B5B0-6960-4119-A5B8-3BA374369740}"/>
            </a:ext>
          </a:extLst>
        </xdr:cNvPr>
        <xdr:cNvSpPr txBox="1"/>
      </xdr:nvSpPr>
      <xdr:spPr>
        <a:xfrm>
          <a:off x="2758440" y="792480"/>
          <a:ext cx="906780" cy="30207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Time (min)</a:t>
          </a:r>
        </a:p>
      </xdr:txBody>
    </xdr:sp>
    <xdr:clientData/>
  </xdr:twoCellAnchor>
  <xdr:twoCellAnchor>
    <xdr:from>
      <xdr:col>1</xdr:col>
      <xdr:colOff>548640</xdr:colOff>
      <xdr:row>7</xdr:row>
      <xdr:rowOff>100150</xdr:rowOff>
    </xdr:from>
    <xdr:to>
      <xdr:col>2</xdr:col>
      <xdr:colOff>205740</xdr:colOff>
      <xdr:row>12</xdr:row>
      <xdr:rowOff>31570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2FC70222-779C-4876-AEE5-E6539FDA53C1}"/>
            </a:ext>
          </a:extLst>
        </xdr:cNvPr>
        <xdr:cNvSpPr txBox="1"/>
      </xdr:nvSpPr>
      <xdr:spPr>
        <a:xfrm rot="16200000">
          <a:off x="868680" y="1669870"/>
          <a:ext cx="845820" cy="2667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ln</a:t>
          </a:r>
          <a:r>
            <a:rPr lang="en-ZA" sz="1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(At/A0)</a:t>
          </a:r>
          <a:endParaRPr lang="en-ZA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</xdr:colOff>
      <xdr:row>4</xdr:row>
      <xdr:rowOff>22860</xdr:rowOff>
    </xdr:from>
    <xdr:to>
      <xdr:col>9</xdr:col>
      <xdr:colOff>373380</xdr:colOff>
      <xdr:row>19</xdr:row>
      <xdr:rowOff>22860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929AB4B-5C09-42D1-BF03-E1B5C8DD70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0.36111</cdr:x>
      <cdr:y>0.01852</cdr:y>
    </cdr:from>
    <cdr:to>
      <cdr:x>0.55944</cdr:x>
      <cdr:y>0.12864</cdr:y>
    </cdr:to>
    <cdr:sp macro="" textlink="">
      <cdr:nvSpPr>
        <cdr:cNvPr id="2" name="TextBox 5">
          <a:extLst xmlns:a="http://schemas.openxmlformats.org/drawingml/2006/main">
            <a:ext uri="{FF2B5EF4-FFF2-40B4-BE49-F238E27FC236}">
              <a16:creationId xmlns:a16="http://schemas.microsoft.com/office/drawing/2014/main" id="{0B30B5B0-6960-4119-A5B8-3BA374369740}"/>
            </a:ext>
          </a:extLst>
        </cdr:cNvPr>
        <cdr:cNvSpPr txBox="1"/>
      </cdr:nvSpPr>
      <cdr:spPr>
        <a:xfrm xmlns:a="http://schemas.openxmlformats.org/drawingml/2006/main">
          <a:off x="1651000" y="50800"/>
          <a:ext cx="906780" cy="30207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bg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Time (min)</a:t>
          </a:r>
        </a:p>
      </cdr:txBody>
    </cdr:sp>
  </cdr:relSizeAnchor>
  <cdr:relSizeAnchor xmlns:cdr="http://schemas.openxmlformats.org/drawingml/2006/chartDrawing">
    <cdr:from>
      <cdr:x>0.01111</cdr:x>
      <cdr:y>0.2328</cdr:y>
    </cdr:from>
    <cdr:to>
      <cdr:x>0.06944</cdr:x>
      <cdr:y>0.54114</cdr:y>
    </cdr:to>
    <cdr:sp macro="" textlink="">
      <cdr:nvSpPr>
        <cdr:cNvPr id="3" name="TextBox 6">
          <a:extLst xmlns:a="http://schemas.openxmlformats.org/drawingml/2006/main">
            <a:ext uri="{FF2B5EF4-FFF2-40B4-BE49-F238E27FC236}">
              <a16:creationId xmlns:a16="http://schemas.microsoft.com/office/drawing/2014/main" id="{2FC70222-779C-4876-AEE5-E6539FDA53C1}"/>
            </a:ext>
          </a:extLst>
        </cdr:cNvPr>
        <cdr:cNvSpPr txBox="1"/>
      </cdr:nvSpPr>
      <cdr:spPr>
        <a:xfrm xmlns:a="http://schemas.openxmlformats.org/drawingml/2006/main" rot="16200000">
          <a:off x="-238760" y="928190"/>
          <a:ext cx="845820" cy="26670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bg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ln</a:t>
          </a:r>
          <a:r>
            <a:rPr lang="en-ZA" sz="1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(At/A0)</a:t>
          </a:r>
          <a:endParaRPr lang="en-ZA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</xdr:colOff>
      <xdr:row>4</xdr:row>
      <xdr:rowOff>68580</xdr:rowOff>
    </xdr:from>
    <xdr:to>
      <xdr:col>10</xdr:col>
      <xdr:colOff>388620</xdr:colOff>
      <xdr:row>19</xdr:row>
      <xdr:rowOff>68580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2EC702F-DE6F-456B-8DBC-AE78EADCC1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571500</xdr:colOff>
      <xdr:row>4</xdr:row>
      <xdr:rowOff>106680</xdr:rowOff>
    </xdr:from>
    <xdr:to>
      <xdr:col>7</xdr:col>
      <xdr:colOff>259080</xdr:colOff>
      <xdr:row>6</xdr:row>
      <xdr:rowOff>42999</xdr:rowOff>
    </xdr:to>
    <xdr:sp macro="" textlink="">
      <xdr:nvSpPr>
        <xdr:cNvPr id="9" name="TextBox 5">
          <a:extLst>
            <a:ext uri="{FF2B5EF4-FFF2-40B4-BE49-F238E27FC236}">
              <a16:creationId xmlns:a16="http://schemas.microsoft.com/office/drawing/2014/main" id="{F80AF467-F643-4CB7-BB17-5C168F183E73}"/>
            </a:ext>
          </a:extLst>
        </xdr:cNvPr>
        <xdr:cNvSpPr txBox="1"/>
      </xdr:nvSpPr>
      <xdr:spPr>
        <a:xfrm>
          <a:off x="3619500" y="838200"/>
          <a:ext cx="906780" cy="302079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Time (min)</a:t>
          </a:r>
        </a:p>
      </xdr:txBody>
    </xdr:sp>
    <xdr:clientData/>
  </xdr:twoCellAnchor>
  <xdr:twoCellAnchor>
    <xdr:from>
      <xdr:col>3</xdr:col>
      <xdr:colOff>190500</xdr:colOff>
      <xdr:row>7</xdr:row>
      <xdr:rowOff>145870</xdr:rowOff>
    </xdr:from>
    <xdr:to>
      <xdr:col>3</xdr:col>
      <xdr:colOff>457200</xdr:colOff>
      <xdr:row>12</xdr:row>
      <xdr:rowOff>77290</xdr:rowOff>
    </xdr:to>
    <xdr:sp macro="" textlink="">
      <xdr:nvSpPr>
        <xdr:cNvPr id="10" name="TextBox 6">
          <a:extLst>
            <a:ext uri="{FF2B5EF4-FFF2-40B4-BE49-F238E27FC236}">
              <a16:creationId xmlns:a16="http://schemas.microsoft.com/office/drawing/2014/main" id="{AC584977-5479-45B0-861E-D7D8E11D1B9E}"/>
            </a:ext>
          </a:extLst>
        </xdr:cNvPr>
        <xdr:cNvSpPr txBox="1"/>
      </xdr:nvSpPr>
      <xdr:spPr>
        <a:xfrm rot="16200000">
          <a:off x="1729740" y="1715590"/>
          <a:ext cx="845820" cy="2667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ZA" sz="1000" b="1">
              <a:latin typeface="Times New Roman" panose="02020603050405020304" pitchFamily="18" charset="0"/>
              <a:cs typeface="Times New Roman" panose="02020603050405020304" pitchFamily="18" charset="0"/>
            </a:rPr>
            <a:t>ln</a:t>
          </a:r>
          <a:r>
            <a:rPr lang="en-ZA" sz="10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(At/A0)</a:t>
          </a:r>
          <a:endParaRPr lang="en-ZA" sz="10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F82FD-CDBE-470A-8542-D54D8A75F521}">
  <dimension ref="A3:AN266"/>
  <sheetViews>
    <sheetView topLeftCell="F155" workbookViewId="0">
      <selection activeCell="R173" sqref="R173"/>
    </sheetView>
  </sheetViews>
  <sheetFormatPr defaultRowHeight="14.4" x14ac:dyDescent="0.3"/>
  <cols>
    <col min="1" max="1" width="4.33203125" customWidth="1"/>
    <col min="3" max="3" width="14.44140625" customWidth="1"/>
    <col min="4" max="4" width="10.44140625" customWidth="1"/>
    <col min="17" max="17" width="10.44140625" customWidth="1"/>
    <col min="18" max="18" width="10" customWidth="1"/>
  </cols>
  <sheetData>
    <row r="3" spans="1:40" x14ac:dyDescent="0.3">
      <c r="A3" s="1" t="s">
        <v>0</v>
      </c>
    </row>
    <row r="4" spans="1:40" x14ac:dyDescent="0.3">
      <c r="A4" s="1" t="s">
        <v>1</v>
      </c>
      <c r="R4" t="s">
        <v>36</v>
      </c>
      <c r="U4" t="s">
        <v>37</v>
      </c>
      <c r="W4" t="s">
        <v>22</v>
      </c>
      <c r="Y4" t="s">
        <v>23</v>
      </c>
      <c r="AA4" t="s">
        <v>24</v>
      </c>
      <c r="AC4" t="s">
        <v>25</v>
      </c>
      <c r="AE4" t="s">
        <v>26</v>
      </c>
      <c r="AG4" t="s">
        <v>27</v>
      </c>
      <c r="AI4" t="s">
        <v>28</v>
      </c>
      <c r="AK4" t="s">
        <v>29</v>
      </c>
      <c r="AM4" t="s">
        <v>30</v>
      </c>
    </row>
    <row r="5" spans="1:40" x14ac:dyDescent="0.3">
      <c r="A5" s="1" t="s">
        <v>2</v>
      </c>
      <c r="Q5" t="s">
        <v>40</v>
      </c>
      <c r="R5" t="s">
        <v>39</v>
      </c>
      <c r="S5" t="s">
        <v>38</v>
      </c>
      <c r="U5" t="s">
        <v>39</v>
      </c>
      <c r="V5" t="s">
        <v>38</v>
      </c>
      <c r="W5" t="s">
        <v>39</v>
      </c>
      <c r="X5" t="s">
        <v>38</v>
      </c>
      <c r="Y5" t="s">
        <v>39</v>
      </c>
      <c r="Z5" t="s">
        <v>38</v>
      </c>
      <c r="AA5" t="s">
        <v>39</v>
      </c>
      <c r="AB5" t="s">
        <v>38</v>
      </c>
      <c r="AC5" t="s">
        <v>39</v>
      </c>
      <c r="AD5" t="s">
        <v>38</v>
      </c>
      <c r="AE5" t="s">
        <v>39</v>
      </c>
      <c r="AF5" t="s">
        <v>38</v>
      </c>
      <c r="AG5" t="s">
        <v>39</v>
      </c>
      <c r="AH5" t="s">
        <v>38</v>
      </c>
      <c r="AI5" t="s">
        <v>39</v>
      </c>
      <c r="AJ5" t="s">
        <v>38</v>
      </c>
      <c r="AK5" t="s">
        <v>39</v>
      </c>
      <c r="AL5" t="s">
        <v>38</v>
      </c>
      <c r="AM5" t="s">
        <v>39</v>
      </c>
      <c r="AN5" t="s">
        <v>38</v>
      </c>
    </row>
    <row r="6" spans="1:40" x14ac:dyDescent="0.3">
      <c r="A6" s="1" t="s">
        <v>3</v>
      </c>
      <c r="D6" t="s">
        <v>41</v>
      </c>
      <c r="Q6">
        <v>30</v>
      </c>
      <c r="R6">
        <f>LN(W6/U6)</f>
        <v>-0.20333283500654747</v>
      </c>
      <c r="S6">
        <f>LN(X6/V6)</f>
        <v>-2.7999805201673812E-2</v>
      </c>
      <c r="U6" s="12">
        <f>AVERAGE(C27:C32)</f>
        <v>0.60599999999999987</v>
      </c>
      <c r="V6" s="14">
        <f>AVERAGE(C33:C38)</f>
        <v>0.501</v>
      </c>
      <c r="W6" s="12">
        <f>AVERAGE(D27:D32)</f>
        <v>0.4945</v>
      </c>
      <c r="X6" s="13">
        <f>AVERAGE(D33:D38)</f>
        <v>0.48716666666666669</v>
      </c>
      <c r="Y6">
        <f>AVERAGE(E27:E32)</f>
        <v>0.43549999999999994</v>
      </c>
      <c r="Z6">
        <f>AVERAGE(E33:E38)</f>
        <v>0.46699999999999997</v>
      </c>
      <c r="AA6">
        <f>AVERAGE(F27:F32)</f>
        <v>0.40550000000000003</v>
      </c>
      <c r="AB6">
        <f>AVERAGE(F33:F38)</f>
        <v>0.45450000000000002</v>
      </c>
      <c r="AC6">
        <f>AVERAGE(G27:G32)</f>
        <v>0.36733333333333335</v>
      </c>
      <c r="AD6">
        <f>AVERAGE(G33:G38)</f>
        <v>0.43133333333333329</v>
      </c>
      <c r="AE6">
        <f>AVERAGE(H27:H32)</f>
        <v>0.3208333333333333</v>
      </c>
      <c r="AF6">
        <f>AVERAGE(H33:H38)</f>
        <v>0.41433333333333328</v>
      </c>
      <c r="AG6">
        <f>AVERAGE(I27:I32)</f>
        <v>0.29616666666666669</v>
      </c>
      <c r="AH6">
        <f>AVERAGE(I33:I38)</f>
        <v>0.40083333333333337</v>
      </c>
      <c r="AI6">
        <f>AVERAGE(J27:J32)</f>
        <v>0.24900000000000003</v>
      </c>
      <c r="AJ6">
        <f>AVERAGE(J33:J37)</f>
        <v>0.38979999999999998</v>
      </c>
      <c r="AK6">
        <f>AVERAGE(K27:K32)</f>
        <v>0.222</v>
      </c>
      <c r="AL6">
        <f>AVERAGE(K33:K38)</f>
        <v>0.37625000000000003</v>
      </c>
      <c r="AM6">
        <f>AVERAGE(L27:L32)</f>
        <v>0.19283333333333333</v>
      </c>
      <c r="AN6">
        <f>AVERAGE(L33:L38)</f>
        <v>0.36633333333333334</v>
      </c>
    </row>
    <row r="7" spans="1:40" x14ac:dyDescent="0.3">
      <c r="A7" s="1" t="s">
        <v>4</v>
      </c>
      <c r="Q7">
        <v>60</v>
      </c>
      <c r="R7">
        <f>LN(Y6/U6)</f>
        <v>-0.33038518977675696</v>
      </c>
      <c r="S7">
        <f>LN(Z6/V6)</f>
        <v>-7.0276843415967502E-2</v>
      </c>
    </row>
    <row r="8" spans="1:40" x14ac:dyDescent="0.3">
      <c r="A8" s="1" t="s">
        <v>5</v>
      </c>
      <c r="Q8">
        <v>90</v>
      </c>
      <c r="R8">
        <f>LN(AA6/U6)</f>
        <v>-0.40175911251384655</v>
      </c>
      <c r="S8">
        <f>LN(AB6/V6)</f>
        <v>-9.7408187467331292E-2</v>
      </c>
      <c r="U8" t="s">
        <v>31</v>
      </c>
      <c r="W8" t="s">
        <v>32</v>
      </c>
      <c r="Y8" t="s">
        <v>33</v>
      </c>
      <c r="AA8" t="s">
        <v>34</v>
      </c>
      <c r="AC8" t="s">
        <v>35</v>
      </c>
    </row>
    <row r="9" spans="1:40" x14ac:dyDescent="0.3">
      <c r="A9" s="1" t="s">
        <v>6</v>
      </c>
      <c r="Q9">
        <v>120</v>
      </c>
      <c r="R9">
        <f>LN(AC6/U6)</f>
        <v>-0.50061028502456406</v>
      </c>
      <c r="S9">
        <f>LN(AD6/V6)</f>
        <v>-0.14972491469212876</v>
      </c>
      <c r="U9" t="s">
        <v>39</v>
      </c>
      <c r="V9" t="s">
        <v>38</v>
      </c>
      <c r="W9" t="s">
        <v>39</v>
      </c>
      <c r="X9" t="s">
        <v>38</v>
      </c>
      <c r="Y9" t="s">
        <v>39</v>
      </c>
      <c r="Z9" t="s">
        <v>38</v>
      </c>
      <c r="AA9" t="s">
        <v>39</v>
      </c>
      <c r="AB9" t="s">
        <v>38</v>
      </c>
      <c r="AC9" t="s">
        <v>39</v>
      </c>
      <c r="AD9" t="s">
        <v>38</v>
      </c>
    </row>
    <row r="10" spans="1:40" x14ac:dyDescent="0.3">
      <c r="A10" s="1" t="s">
        <v>7</v>
      </c>
      <c r="Q10">
        <v>150</v>
      </c>
      <c r="R10">
        <f>LN(AE6/U6)</f>
        <v>-0.63595820857548468</v>
      </c>
      <c r="S10">
        <f>LN(AF6/V6)</f>
        <v>-0.18993529824226354</v>
      </c>
      <c r="U10">
        <f>AVERAGE(M27:M32)</f>
        <v>0.17033333333333334</v>
      </c>
      <c r="V10">
        <f>AVERAGE(M33:M38)</f>
        <v>0.35819999999999996</v>
      </c>
      <c r="W10">
        <f>AVERAGE(N27:N32)</f>
        <v>0.14883333333333335</v>
      </c>
      <c r="X10">
        <f>AVERAGE(N33:N37)</f>
        <v>0.35266666666666663</v>
      </c>
      <c r="Y10">
        <f>AVERAGE(O27:O32)</f>
        <v>0.15433333333333335</v>
      </c>
      <c r="Z10">
        <f>AVERAGE(O33:O38)</f>
        <v>0.33500000000000002</v>
      </c>
      <c r="AA10">
        <f>AVERAGE(P27:P32)</f>
        <v>0.1295</v>
      </c>
      <c r="AB10">
        <f>AVERAGE(P33:P38)</f>
        <v>0.32133333333333336</v>
      </c>
      <c r="AC10">
        <f>AVERAGE(Q27:Q32)</f>
        <v>0.10566666666666664</v>
      </c>
      <c r="AD10">
        <f>AVERAGE(Q33:Q38)</f>
        <v>0.311</v>
      </c>
    </row>
    <row r="11" spans="1:40" x14ac:dyDescent="0.3">
      <c r="A11" s="1" t="s">
        <v>8</v>
      </c>
      <c r="Q11">
        <v>180</v>
      </c>
      <c r="R11">
        <f>LN(AG6/U6)</f>
        <v>-0.71595762714271782</v>
      </c>
      <c r="S11">
        <f>LN(AH6/V6)</f>
        <v>-0.2230603877730582</v>
      </c>
    </row>
    <row r="12" spans="1:40" x14ac:dyDescent="0.3">
      <c r="A12" s="1" t="s">
        <v>9</v>
      </c>
      <c r="D12" s="1" t="s">
        <v>10</v>
      </c>
      <c r="Q12">
        <v>210</v>
      </c>
      <c r="R12">
        <f>LN(AI6/U6)</f>
        <v>-0.88942708960460648</v>
      </c>
      <c r="S12">
        <f>LN(AJ6/V6)</f>
        <v>-0.25097231401140446</v>
      </c>
      <c r="U12" s="12"/>
    </row>
    <row r="13" spans="1:40" x14ac:dyDescent="0.3">
      <c r="Q13">
        <v>240</v>
      </c>
      <c r="R13">
        <f>LN(AK6/U6)</f>
        <v>-1.0042026041970347</v>
      </c>
      <c r="S13">
        <f>LN(AL6/V6)</f>
        <v>-0.28635228502177928</v>
      </c>
    </row>
    <row r="14" spans="1:40" x14ac:dyDescent="0.3">
      <c r="Q14">
        <v>270</v>
      </c>
      <c r="R14">
        <f>LN(AM6/U6)</f>
        <v>-1.1450537281036925</v>
      </c>
      <c r="S14">
        <f>LN(AN6/V6)</f>
        <v>-0.31306243534935313</v>
      </c>
    </row>
    <row r="15" spans="1:40" x14ac:dyDescent="0.3">
      <c r="Q15">
        <v>300</v>
      </c>
      <c r="R15">
        <f>LN(U10/U6)</f>
        <v>-1.2691226845337196</v>
      </c>
      <c r="S15">
        <f>LN(V10/V6)</f>
        <v>-0.33551461145825351</v>
      </c>
    </row>
    <row r="16" spans="1:40" x14ac:dyDescent="0.3">
      <c r="B16" t="s">
        <v>11</v>
      </c>
      <c r="Q16">
        <v>330</v>
      </c>
      <c r="R16">
        <f>LN(W10/U6)</f>
        <v>-1.4040528744208702</v>
      </c>
      <c r="S16">
        <f>LN(X10/V6)</f>
        <v>-0.35108277733472987</v>
      </c>
    </row>
    <row r="17" spans="1:19" x14ac:dyDescent="0.3"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  <c r="Q17">
        <v>360</v>
      </c>
      <c r="R17">
        <f>LN(Y10/U6)</f>
        <v>-1.3677652206511899</v>
      </c>
      <c r="S17">
        <f>LN(Z10/V6)</f>
        <v>-0.40247556925979833</v>
      </c>
    </row>
    <row r="18" spans="1:19" x14ac:dyDescent="0.3">
      <c r="Q18">
        <v>390</v>
      </c>
      <c r="R18">
        <f>LN(AA10/U6)</f>
        <v>-1.5431991049297218</v>
      </c>
      <c r="S18">
        <f>LN(AB10/V6)</f>
        <v>-0.44412709514242876</v>
      </c>
    </row>
    <row r="19" spans="1:19" x14ac:dyDescent="0.3">
      <c r="A19" s="3"/>
      <c r="Q19">
        <v>420</v>
      </c>
      <c r="R19">
        <f>LN(AC10/U6)</f>
        <v>-1.7465905008601437</v>
      </c>
      <c r="S19">
        <f>LN(AD10/V6)</f>
        <v>-0.47681318890563074</v>
      </c>
    </row>
    <row r="20" spans="1:19" x14ac:dyDescent="0.3">
      <c r="A20" s="6"/>
    </row>
    <row r="21" spans="1:19" x14ac:dyDescent="0.3">
      <c r="A21" s="2" t="s">
        <v>12</v>
      </c>
      <c r="D21" s="7"/>
      <c r="E21" s="7"/>
      <c r="F21" s="7"/>
      <c r="G21" s="7"/>
      <c r="H21" s="7"/>
      <c r="I21" s="7"/>
      <c r="J21" s="7"/>
      <c r="K21" s="7"/>
      <c r="L21" s="7"/>
      <c r="M21" s="8"/>
    </row>
    <row r="22" spans="1:19" x14ac:dyDescent="0.3">
      <c r="A22" s="2" t="s">
        <v>13</v>
      </c>
      <c r="B22" s="6"/>
      <c r="D22" s="7"/>
      <c r="E22" s="7"/>
      <c r="F22" s="7"/>
      <c r="G22" s="7"/>
      <c r="H22" s="7"/>
      <c r="I22" s="7"/>
      <c r="J22" s="7"/>
      <c r="K22" s="7"/>
      <c r="L22" s="7"/>
      <c r="M22" s="8"/>
    </row>
    <row r="23" spans="1:19" x14ac:dyDescent="0.3">
      <c r="A23" s="2" t="s">
        <v>14</v>
      </c>
      <c r="B23" s="6"/>
      <c r="D23" s="7"/>
      <c r="E23" s="7"/>
      <c r="F23" s="7"/>
      <c r="G23" s="7"/>
      <c r="H23" s="7"/>
      <c r="I23" s="7"/>
      <c r="J23" s="7"/>
      <c r="K23" s="7"/>
      <c r="L23" s="7"/>
      <c r="M23" s="8"/>
    </row>
    <row r="24" spans="1:19" x14ac:dyDescent="0.3">
      <c r="A24" s="2" t="s">
        <v>15</v>
      </c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</row>
    <row r="25" spans="1:19" x14ac:dyDescent="0.3">
      <c r="A25" s="2" t="s">
        <v>16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</row>
    <row r="26" spans="1:19" x14ac:dyDescent="0.3">
      <c r="B26" s="74">
        <v>70</v>
      </c>
      <c r="C26" t="s">
        <v>21</v>
      </c>
      <c r="D26" t="s">
        <v>22</v>
      </c>
      <c r="E26" t="s">
        <v>23</v>
      </c>
      <c r="F26" t="s">
        <v>24</v>
      </c>
      <c r="G26" t="s">
        <v>25</v>
      </c>
      <c r="H26" t="s">
        <v>26</v>
      </c>
      <c r="I26" t="s">
        <v>27</v>
      </c>
      <c r="J26" t="s">
        <v>28</v>
      </c>
      <c r="K26" t="s">
        <v>29</v>
      </c>
      <c r="L26" t="s">
        <v>30</v>
      </c>
      <c r="M26" t="s">
        <v>31</v>
      </c>
      <c r="N26" t="s">
        <v>32</v>
      </c>
      <c r="O26" t="s">
        <v>33</v>
      </c>
      <c r="P26" t="s">
        <v>34</v>
      </c>
      <c r="Q26" t="s">
        <v>35</v>
      </c>
    </row>
    <row r="27" spans="1:19" x14ac:dyDescent="0.3">
      <c r="B27" t="s">
        <v>17</v>
      </c>
      <c r="C27" s="3">
        <v>0.56499999999999995</v>
      </c>
      <c r="D27" s="4">
        <v>0.48599999999999999</v>
      </c>
      <c r="E27" s="4">
        <v>0.439</v>
      </c>
      <c r="F27" s="4">
        <v>0.39800000000000002</v>
      </c>
      <c r="G27" s="4">
        <v>0.375</v>
      </c>
      <c r="H27" s="4">
        <v>0.33500000000000002</v>
      </c>
      <c r="I27" s="3">
        <v>0.30599999999999999</v>
      </c>
      <c r="J27" s="4">
        <v>0.27400000000000002</v>
      </c>
      <c r="K27" s="4">
        <v>0.245</v>
      </c>
      <c r="L27" s="4">
        <v>0.245</v>
      </c>
      <c r="M27" s="4">
        <v>0.185</v>
      </c>
      <c r="N27" s="4">
        <v>0.16400000000000001</v>
      </c>
      <c r="O27" s="3">
        <v>0.28100000000000003</v>
      </c>
      <c r="P27" s="4">
        <v>0.184</v>
      </c>
      <c r="Q27" s="4">
        <v>0.11700000000000001</v>
      </c>
    </row>
    <row r="28" spans="1:19" x14ac:dyDescent="0.3">
      <c r="B28" t="s">
        <v>17</v>
      </c>
      <c r="C28" s="6">
        <v>0.56999999999999995</v>
      </c>
      <c r="D28" s="7">
        <v>0.50900000000000001</v>
      </c>
      <c r="E28" s="7">
        <v>0.46899999999999997</v>
      </c>
      <c r="F28" s="7">
        <v>0.437</v>
      </c>
      <c r="G28" s="7">
        <v>0.42299999999999999</v>
      </c>
      <c r="H28" s="7">
        <v>0.34499999999999997</v>
      </c>
      <c r="I28" s="6">
        <v>0.316</v>
      </c>
      <c r="J28" s="7">
        <v>0.26600000000000001</v>
      </c>
      <c r="K28" s="7">
        <v>0.26600000000000001</v>
      </c>
      <c r="L28" s="7">
        <v>0.20499999999999999</v>
      </c>
      <c r="M28" s="7">
        <v>0.191</v>
      </c>
      <c r="N28" s="7">
        <v>0.16300000000000001</v>
      </c>
      <c r="O28" s="6">
        <v>0.14299999999999999</v>
      </c>
      <c r="P28" s="7">
        <v>0.129</v>
      </c>
      <c r="Q28" s="7">
        <v>0.11899999999999999</v>
      </c>
    </row>
    <row r="29" spans="1:19" x14ac:dyDescent="0.3">
      <c r="B29" t="s">
        <v>17</v>
      </c>
      <c r="C29" s="6">
        <v>0.58499999999999996</v>
      </c>
      <c r="D29" s="7">
        <v>0.53</v>
      </c>
      <c r="E29" s="7">
        <v>0.52900000000000003</v>
      </c>
      <c r="F29" s="7">
        <v>0.42699999999999999</v>
      </c>
      <c r="G29" s="7">
        <v>0.39</v>
      </c>
      <c r="H29" s="7">
        <v>0.35199999999999998</v>
      </c>
      <c r="I29" s="6">
        <v>0.34100000000000003</v>
      </c>
      <c r="J29" s="7">
        <v>0.27600000000000002</v>
      </c>
      <c r="K29" s="7">
        <v>0.23100000000000001</v>
      </c>
      <c r="L29" s="7">
        <v>0.20799999999999999</v>
      </c>
      <c r="M29" s="7">
        <v>0.189</v>
      </c>
      <c r="N29" s="7">
        <v>0.17100000000000001</v>
      </c>
      <c r="O29" s="6">
        <v>0.14299999999999999</v>
      </c>
      <c r="P29" s="7">
        <v>0.13200000000000001</v>
      </c>
      <c r="Q29" s="7">
        <v>0.11899999999999999</v>
      </c>
    </row>
    <row r="30" spans="1:19" x14ac:dyDescent="0.3">
      <c r="B30" t="s">
        <v>18</v>
      </c>
      <c r="C30" s="6">
        <v>0.63</v>
      </c>
      <c r="D30" s="7">
        <v>0.52400000000000002</v>
      </c>
      <c r="E30" s="7">
        <v>0.40500000000000003</v>
      </c>
      <c r="F30" s="7">
        <v>0.38200000000000001</v>
      </c>
      <c r="G30" s="7">
        <v>0.34200000000000003</v>
      </c>
      <c r="H30" s="7">
        <v>0.29699999999999999</v>
      </c>
      <c r="I30" s="6">
        <v>0.26100000000000001</v>
      </c>
      <c r="J30" s="7">
        <v>0.215</v>
      </c>
      <c r="K30" s="7">
        <v>0.185</v>
      </c>
      <c r="L30" s="7">
        <v>0.16</v>
      </c>
      <c r="M30" s="7">
        <v>0.14199999999999999</v>
      </c>
      <c r="N30" s="7">
        <v>0.127</v>
      </c>
      <c r="O30" s="6">
        <v>0.122</v>
      </c>
      <c r="P30" s="7">
        <v>0.1</v>
      </c>
      <c r="Q30" s="7">
        <v>9.4E-2</v>
      </c>
    </row>
    <row r="31" spans="1:19" x14ac:dyDescent="0.3">
      <c r="B31" t="s">
        <v>18</v>
      </c>
      <c r="C31" s="6">
        <v>0.627</v>
      </c>
      <c r="D31" s="7">
        <v>0.51</v>
      </c>
      <c r="E31" s="7">
        <v>0.36599999999999999</v>
      </c>
      <c r="F31" s="7">
        <v>0.39500000000000002</v>
      </c>
      <c r="G31" s="7">
        <v>0.34399999999999997</v>
      </c>
      <c r="H31" s="7">
        <v>0.29699999999999999</v>
      </c>
      <c r="I31" s="6">
        <v>0.27800000000000002</v>
      </c>
      <c r="J31" s="7">
        <v>0.23300000000000001</v>
      </c>
      <c r="K31" s="7">
        <v>0.20200000000000001</v>
      </c>
      <c r="L31" s="7">
        <v>0.16600000000000001</v>
      </c>
      <c r="M31" s="7">
        <v>0.151</v>
      </c>
      <c r="N31" s="7">
        <v>0.13200000000000001</v>
      </c>
      <c r="O31" s="6">
        <v>0.11600000000000001</v>
      </c>
      <c r="P31" s="7">
        <v>0.11</v>
      </c>
      <c r="Q31" s="7">
        <v>9.5000000000000001E-2</v>
      </c>
    </row>
    <row r="32" spans="1:19" x14ac:dyDescent="0.3">
      <c r="B32" t="s">
        <v>18</v>
      </c>
      <c r="C32" s="6">
        <v>0.65900000000000003</v>
      </c>
      <c r="D32" s="7">
        <v>0.40799999999999997</v>
      </c>
      <c r="E32" s="7">
        <v>0.40500000000000003</v>
      </c>
      <c r="F32" s="7">
        <v>0.39400000000000002</v>
      </c>
      <c r="G32" s="7">
        <v>0.33</v>
      </c>
      <c r="H32" s="7">
        <v>0.29899999999999999</v>
      </c>
      <c r="I32" s="6">
        <v>0.27500000000000002</v>
      </c>
      <c r="J32" s="7">
        <v>0.23</v>
      </c>
      <c r="K32" s="7">
        <v>0.20300000000000001</v>
      </c>
      <c r="L32" s="7">
        <v>0.17299999999999999</v>
      </c>
      <c r="M32" s="7">
        <v>0.16400000000000001</v>
      </c>
      <c r="N32" s="7">
        <v>0.13600000000000001</v>
      </c>
      <c r="O32" s="6">
        <v>0.121</v>
      </c>
      <c r="P32" s="7">
        <v>0.122</v>
      </c>
      <c r="Q32" s="7">
        <v>0.09</v>
      </c>
    </row>
    <row r="33" spans="2:39" x14ac:dyDescent="0.3">
      <c r="B33" t="s">
        <v>19</v>
      </c>
      <c r="C33" s="4"/>
      <c r="D33" s="4">
        <v>0.438</v>
      </c>
      <c r="E33" s="4">
        <v>0.46800000000000003</v>
      </c>
      <c r="F33" s="4"/>
      <c r="G33" s="4">
        <v>0.46700000000000003</v>
      </c>
      <c r="H33" s="5">
        <v>0.434</v>
      </c>
      <c r="I33" s="4">
        <v>0.40100000000000002</v>
      </c>
      <c r="J33" s="4">
        <v>0.38900000000000001</v>
      </c>
      <c r="K33" s="4">
        <v>0.371</v>
      </c>
      <c r="L33" s="4">
        <v>0.378</v>
      </c>
      <c r="M33" s="4"/>
      <c r="N33" s="5">
        <v>0.34899999999999998</v>
      </c>
      <c r="O33" s="4">
        <v>0.32800000000000001</v>
      </c>
      <c r="P33" s="4">
        <v>0.29299999999999998</v>
      </c>
      <c r="Q33" s="4">
        <v>0.31</v>
      </c>
    </row>
    <row r="34" spans="2:39" x14ac:dyDescent="0.3">
      <c r="B34" t="s">
        <v>19</v>
      </c>
      <c r="C34" s="7"/>
      <c r="D34" s="7">
        <v>0.45700000000000002</v>
      </c>
      <c r="E34" s="7">
        <v>0.47699999999999998</v>
      </c>
      <c r="F34" s="7"/>
      <c r="G34" s="7">
        <v>0.439</v>
      </c>
      <c r="H34" s="8">
        <v>0.45700000000000002</v>
      </c>
      <c r="I34" s="7">
        <v>0.41099999999999998</v>
      </c>
      <c r="J34" s="7">
        <v>0.40200000000000002</v>
      </c>
      <c r="K34" s="7">
        <v>0.36599999999999999</v>
      </c>
      <c r="L34" s="7">
        <v>0.36499999999999999</v>
      </c>
      <c r="M34" s="7">
        <v>0.36499999999999999</v>
      </c>
      <c r="N34" s="8">
        <v>0.35399999999999998</v>
      </c>
      <c r="O34" s="7">
        <v>0.34699999999999998</v>
      </c>
      <c r="P34" s="7">
        <v>0.33100000000000002</v>
      </c>
      <c r="Q34" s="7">
        <v>0.32</v>
      </c>
    </row>
    <row r="35" spans="2:39" x14ac:dyDescent="0.3">
      <c r="B35" t="s">
        <v>19</v>
      </c>
      <c r="C35" s="7"/>
      <c r="D35" s="7">
        <v>0.47</v>
      </c>
      <c r="E35" s="7">
        <v>0.53500000000000003</v>
      </c>
      <c r="F35" s="7">
        <v>0.48199999999999998</v>
      </c>
      <c r="G35" s="7">
        <v>0.49</v>
      </c>
      <c r="H35" s="8">
        <v>0.42599999999999999</v>
      </c>
      <c r="I35" s="7">
        <v>0.42899999999999999</v>
      </c>
      <c r="J35" s="7">
        <v>0.41099999999999998</v>
      </c>
      <c r="K35" s="7">
        <v>0.39500000000000002</v>
      </c>
      <c r="L35" s="7">
        <v>0.38500000000000001</v>
      </c>
      <c r="M35" s="7">
        <v>0.36199999999999999</v>
      </c>
      <c r="N35" s="8">
        <v>0.35499999999999998</v>
      </c>
      <c r="O35" s="7">
        <v>0.36399999999999999</v>
      </c>
      <c r="P35" s="7">
        <v>0.309</v>
      </c>
      <c r="Q35" s="7">
        <v>0.32700000000000001</v>
      </c>
    </row>
    <row r="36" spans="2:39" x14ac:dyDescent="0.3">
      <c r="B36" t="s">
        <v>20</v>
      </c>
      <c r="C36" s="7">
        <v>0.497</v>
      </c>
      <c r="D36" s="7">
        <v>0.48899999999999999</v>
      </c>
      <c r="E36" s="7">
        <v>0.41099999999999998</v>
      </c>
      <c r="F36" s="7">
        <v>0.45500000000000002</v>
      </c>
      <c r="G36" s="7">
        <v>0.39900000000000002</v>
      </c>
      <c r="H36" s="8">
        <v>0.377</v>
      </c>
      <c r="I36" s="7">
        <v>0.373</v>
      </c>
      <c r="J36" s="7">
        <v>0.36699999999999999</v>
      </c>
      <c r="K36" s="7"/>
      <c r="L36" s="7">
        <v>0.33100000000000002</v>
      </c>
      <c r="M36" s="7">
        <v>0.35199999999999998</v>
      </c>
      <c r="N36" s="8"/>
      <c r="O36" s="7">
        <v>0.33400000000000002</v>
      </c>
      <c r="P36" s="7">
        <v>0.33100000000000002</v>
      </c>
      <c r="Q36" s="7">
        <v>0.3</v>
      </c>
    </row>
    <row r="37" spans="2:39" x14ac:dyDescent="0.3">
      <c r="B37" t="s">
        <v>20</v>
      </c>
      <c r="C37" s="7">
        <v>0.502</v>
      </c>
      <c r="D37" s="7">
        <v>0.52600000000000002</v>
      </c>
      <c r="E37" s="7">
        <v>0.44400000000000001</v>
      </c>
      <c r="F37" s="7">
        <v>0.45800000000000002</v>
      </c>
      <c r="G37" s="7">
        <v>0.41299999999999998</v>
      </c>
      <c r="H37" s="8">
        <v>0.38300000000000001</v>
      </c>
      <c r="I37" s="7">
        <v>0.38700000000000001</v>
      </c>
      <c r="J37" s="7">
        <v>0.38</v>
      </c>
      <c r="K37" s="7">
        <v>0.373</v>
      </c>
      <c r="L37" s="7">
        <v>0.38</v>
      </c>
      <c r="M37" s="7">
        <v>0.35899999999999999</v>
      </c>
      <c r="N37" s="8"/>
      <c r="O37" s="7">
        <v>0.32100000000000001</v>
      </c>
      <c r="P37" s="7">
        <v>0.32800000000000001</v>
      </c>
      <c r="Q37" s="7">
        <v>0.307</v>
      </c>
    </row>
    <row r="38" spans="2:39" x14ac:dyDescent="0.3">
      <c r="B38" t="s">
        <v>20</v>
      </c>
      <c r="C38" s="7">
        <v>0.504</v>
      </c>
      <c r="D38" s="7">
        <v>0.54300000000000004</v>
      </c>
      <c r="E38" s="7"/>
      <c r="F38" s="7">
        <v>0.42299999999999999</v>
      </c>
      <c r="G38" s="7">
        <v>0.38</v>
      </c>
      <c r="H38" s="8">
        <v>0.40899999999999997</v>
      </c>
      <c r="I38" s="7">
        <v>0.40400000000000003</v>
      </c>
      <c r="K38" s="7"/>
      <c r="L38" s="7">
        <v>0.35899999999999999</v>
      </c>
      <c r="M38" s="7">
        <v>0.35299999999999998</v>
      </c>
      <c r="O38" s="7">
        <v>0.316</v>
      </c>
      <c r="P38" s="7">
        <v>0.33600000000000002</v>
      </c>
      <c r="Q38" s="7">
        <v>0.30199999999999999</v>
      </c>
    </row>
    <row r="41" spans="2:39" x14ac:dyDescent="0.3">
      <c r="B41" s="74">
        <v>80</v>
      </c>
      <c r="C41" t="s">
        <v>21</v>
      </c>
      <c r="D41" t="s">
        <v>22</v>
      </c>
      <c r="E41" t="s">
        <v>23</v>
      </c>
      <c r="F41" t="s">
        <v>24</v>
      </c>
      <c r="G41" t="s">
        <v>25</v>
      </c>
      <c r="H41" t="s">
        <v>26</v>
      </c>
      <c r="I41" t="s">
        <v>27</v>
      </c>
      <c r="J41" t="s">
        <v>28</v>
      </c>
      <c r="K41" t="s">
        <v>29</v>
      </c>
      <c r="L41" t="s">
        <v>30</v>
      </c>
      <c r="M41" t="s">
        <v>31</v>
      </c>
      <c r="N41" t="s">
        <v>32</v>
      </c>
      <c r="O41" t="s">
        <v>33</v>
      </c>
      <c r="P41" t="s">
        <v>34</v>
      </c>
      <c r="Q41" t="s">
        <v>35</v>
      </c>
      <c r="S41" t="s">
        <v>36</v>
      </c>
      <c r="V41" t="s">
        <v>37</v>
      </c>
      <c r="X41" t="s">
        <v>22</v>
      </c>
      <c r="Z41" t="s">
        <v>23</v>
      </c>
      <c r="AB41" t="s">
        <v>24</v>
      </c>
      <c r="AD41" t="s">
        <v>25</v>
      </c>
      <c r="AF41" t="s">
        <v>26</v>
      </c>
      <c r="AH41" t="s">
        <v>27</v>
      </c>
      <c r="AJ41" t="s">
        <v>28</v>
      </c>
      <c r="AL41" t="s">
        <v>29</v>
      </c>
    </row>
    <row r="42" spans="2:39" x14ac:dyDescent="0.3">
      <c r="B42" t="s">
        <v>17</v>
      </c>
      <c r="C42" s="4">
        <v>0.57299999999999995</v>
      </c>
      <c r="D42" s="4">
        <v>0.40300000000000002</v>
      </c>
      <c r="E42" s="4">
        <v>0.311</v>
      </c>
      <c r="F42" s="3">
        <v>0.25</v>
      </c>
      <c r="G42" s="4"/>
      <c r="H42" s="4">
        <v>0.129</v>
      </c>
      <c r="I42" s="4">
        <v>0.112</v>
      </c>
      <c r="J42" s="4">
        <v>9.2999999999999999E-2</v>
      </c>
      <c r="K42" s="4">
        <v>8.3000000000000004E-2</v>
      </c>
      <c r="L42" s="16"/>
      <c r="M42" s="20">
        <v>6.2E-2</v>
      </c>
      <c r="N42" s="24">
        <v>6.2E-2</v>
      </c>
      <c r="O42" s="28">
        <v>6.2E-2</v>
      </c>
      <c r="P42" s="32">
        <v>5.5E-2</v>
      </c>
      <c r="Q42" s="36">
        <v>5.1999999999999998E-2</v>
      </c>
      <c r="R42" t="s">
        <v>40</v>
      </c>
      <c r="S42" t="s">
        <v>39</v>
      </c>
      <c r="T42" t="s">
        <v>38</v>
      </c>
      <c r="V42" t="s">
        <v>39</v>
      </c>
      <c r="W42" t="s">
        <v>38</v>
      </c>
      <c r="X42" t="s">
        <v>39</v>
      </c>
      <c r="Y42" t="s">
        <v>38</v>
      </c>
      <c r="Z42" t="s">
        <v>39</v>
      </c>
      <c r="AA42" t="s">
        <v>38</v>
      </c>
      <c r="AB42" t="s">
        <v>39</v>
      </c>
      <c r="AC42" t="s">
        <v>38</v>
      </c>
      <c r="AD42" t="s">
        <v>39</v>
      </c>
      <c r="AE42" t="s">
        <v>38</v>
      </c>
      <c r="AF42" t="s">
        <v>39</v>
      </c>
      <c r="AG42" t="s">
        <v>38</v>
      </c>
      <c r="AH42" t="s">
        <v>39</v>
      </c>
      <c r="AI42" t="s">
        <v>38</v>
      </c>
      <c r="AJ42" t="s">
        <v>39</v>
      </c>
      <c r="AK42" t="s">
        <v>38</v>
      </c>
      <c r="AL42" t="s">
        <v>39</v>
      </c>
      <c r="AM42" t="s">
        <v>38</v>
      </c>
    </row>
    <row r="43" spans="2:39" x14ac:dyDescent="0.3">
      <c r="B43" t="s">
        <v>17</v>
      </c>
      <c r="C43" s="7">
        <v>0.54500000000000004</v>
      </c>
      <c r="D43" s="7">
        <v>0.437</v>
      </c>
      <c r="E43" s="7">
        <v>0.34499999999999997</v>
      </c>
      <c r="F43" s="6">
        <v>0.26300000000000001</v>
      </c>
      <c r="G43" s="7">
        <v>0.17399999999999999</v>
      </c>
      <c r="H43" s="7">
        <v>0.14499999999999999</v>
      </c>
      <c r="I43" s="7">
        <v>0.13</v>
      </c>
      <c r="J43" s="7">
        <v>9.7000000000000003E-2</v>
      </c>
      <c r="K43" s="7">
        <v>8.5999999999999993E-2</v>
      </c>
      <c r="L43" s="17">
        <v>7.6999999999999999E-2</v>
      </c>
      <c r="M43" s="21">
        <v>6.9000000000000006E-2</v>
      </c>
      <c r="N43" s="25">
        <v>6.8000000000000005E-2</v>
      </c>
      <c r="O43" s="29">
        <v>5.8000000000000003E-2</v>
      </c>
      <c r="P43" s="33">
        <v>0.06</v>
      </c>
      <c r="Q43" s="37">
        <v>5.6000000000000001E-2</v>
      </c>
      <c r="R43">
        <v>30</v>
      </c>
      <c r="S43">
        <f>LN(X43/V43)</f>
        <v>-0.27036430713456711</v>
      </c>
      <c r="T43">
        <f>LN(Y43/W43)</f>
        <v>-8.9225443034218616E-2</v>
      </c>
      <c r="V43">
        <f>AVERAGE(C42:C47)</f>
        <v>0.54383333333333328</v>
      </c>
      <c r="W43">
        <f>AVERAGE(C48:C53)</f>
        <v>0.46860000000000002</v>
      </c>
      <c r="X43">
        <f>AVERAGE(D42:D47)</f>
        <v>0.41500000000000004</v>
      </c>
      <c r="Y43">
        <f>AVERAGE(D48:D53)</f>
        <v>0.42860000000000004</v>
      </c>
      <c r="Z43">
        <f>AVERAGE(E42:E47)</f>
        <v>0.35366666666666663</v>
      </c>
      <c r="AA43">
        <f>AVERAGE(E48:E53)</f>
        <v>0.40775</v>
      </c>
      <c r="AB43">
        <f>AVERAGE(F42:F47)</f>
        <v>0.26400000000000001</v>
      </c>
      <c r="AC43">
        <f>AVERAGE(F48:F53)</f>
        <v>0.37359999999999999</v>
      </c>
      <c r="AD43">
        <f>AVERAGE(G42:G47)</f>
        <v>0.18</v>
      </c>
      <c r="AE43">
        <f>AVERAGE(G48:G53)</f>
        <v>0.29449999999999998</v>
      </c>
      <c r="AF43">
        <f>AVERAGE(H42:H47)</f>
        <v>0.14800000000000002</v>
      </c>
      <c r="AG43">
        <f>AVERAGE(H48:H53)</f>
        <v>0.2828</v>
      </c>
      <c r="AH43">
        <f>AVERAGE(I42:I47)</f>
        <v>0.1255</v>
      </c>
      <c r="AI43">
        <f>AVERAGE(I48:I53)</f>
        <v>0.26466666666666672</v>
      </c>
      <c r="AJ43">
        <f>AVERAGE(J42:J47)</f>
        <v>0.10783333333333334</v>
      </c>
      <c r="AK43">
        <f>AVERAGE(J48:J53)</f>
        <v>0.25133333333333335</v>
      </c>
      <c r="AL43">
        <f>AVERAGE(K42:K47)</f>
        <v>9.1833333333333322E-2</v>
      </c>
      <c r="AM43">
        <f>AVERAGE(K48:K53)</f>
        <v>0.23866666666666669</v>
      </c>
    </row>
    <row r="44" spans="2:39" x14ac:dyDescent="0.3">
      <c r="B44" t="s">
        <v>17</v>
      </c>
      <c r="C44" s="7">
        <v>0.57999999999999996</v>
      </c>
      <c r="D44" s="7">
        <v>0.41499999999999998</v>
      </c>
      <c r="E44" s="7">
        <v>0.34</v>
      </c>
      <c r="F44" s="6">
        <v>0.25</v>
      </c>
      <c r="G44" s="7">
        <v>0.17699999999999999</v>
      </c>
      <c r="H44" s="7">
        <v>0.15</v>
      </c>
      <c r="I44" s="7">
        <v>0.11700000000000001</v>
      </c>
      <c r="J44" s="7">
        <v>0.10199999999999999</v>
      </c>
      <c r="K44" s="7">
        <v>8.7999999999999995E-2</v>
      </c>
      <c r="L44" s="17">
        <v>7.8E-2</v>
      </c>
      <c r="M44" s="21">
        <v>6.6000000000000003E-2</v>
      </c>
      <c r="N44" s="25">
        <v>6.6000000000000003E-2</v>
      </c>
      <c r="O44" s="29">
        <v>5.8999999999999997E-2</v>
      </c>
      <c r="P44" s="33">
        <v>6.0999999999999999E-2</v>
      </c>
      <c r="Q44" s="37">
        <v>6.8000000000000005E-2</v>
      </c>
      <c r="R44">
        <v>60</v>
      </c>
      <c r="S44">
        <f>LN(Z43/V43)</f>
        <v>-0.43028797741939212</v>
      </c>
      <c r="T44">
        <f>LN(AA43/W43)</f>
        <v>-0.13909528457257203</v>
      </c>
    </row>
    <row r="45" spans="2:39" x14ac:dyDescent="0.3">
      <c r="B45" t="s">
        <v>18</v>
      </c>
      <c r="C45" s="7">
        <v>0.51900000000000002</v>
      </c>
      <c r="D45" s="7">
        <v>0.38900000000000001</v>
      </c>
      <c r="E45" s="7">
        <v>0.378</v>
      </c>
      <c r="F45" s="6">
        <v>0.27600000000000002</v>
      </c>
      <c r="G45" s="7">
        <v>0.17499999999999999</v>
      </c>
      <c r="H45" s="7">
        <v>0.154</v>
      </c>
      <c r="I45" s="7">
        <v>0.129</v>
      </c>
      <c r="J45" s="7">
        <v>0.128</v>
      </c>
      <c r="K45" s="7">
        <v>9.7000000000000003E-2</v>
      </c>
      <c r="L45" s="17">
        <v>8.3000000000000004E-2</v>
      </c>
      <c r="M45" s="21">
        <v>7.0999999999999994E-2</v>
      </c>
      <c r="N45" s="25">
        <v>6.8000000000000005E-2</v>
      </c>
      <c r="O45" s="29">
        <v>5.8999999999999997E-2</v>
      </c>
      <c r="P45" s="33">
        <v>6.4000000000000001E-2</v>
      </c>
      <c r="Q45" s="37">
        <v>7.0000000000000007E-2</v>
      </c>
      <c r="R45">
        <v>90</v>
      </c>
      <c r="S45">
        <f>LN(AB43/V43)</f>
        <v>-0.72269372421894928</v>
      </c>
      <c r="T45">
        <f>LN(AC43/W43)</f>
        <v>-0.22656381971900774</v>
      </c>
      <c r="V45" t="s">
        <v>30</v>
      </c>
      <c r="X45" t="s">
        <v>31</v>
      </c>
      <c r="Z45" t="s">
        <v>32</v>
      </c>
      <c r="AB45" t="s">
        <v>33</v>
      </c>
      <c r="AD45" t="s">
        <v>34</v>
      </c>
      <c r="AF45" t="s">
        <v>35</v>
      </c>
    </row>
    <row r="46" spans="2:39" x14ac:dyDescent="0.3">
      <c r="B46" t="s">
        <v>18</v>
      </c>
      <c r="C46" s="7">
        <v>0.52900000000000003</v>
      </c>
      <c r="D46" s="7">
        <v>0.41099999999999998</v>
      </c>
      <c r="E46" s="7">
        <v>0.38700000000000001</v>
      </c>
      <c r="F46" s="6">
        <v>0.26600000000000001</v>
      </c>
      <c r="G46" s="7">
        <v>0.184</v>
      </c>
      <c r="H46" s="7">
        <v>0.153</v>
      </c>
      <c r="I46" s="7">
        <v>0.13400000000000001</v>
      </c>
      <c r="J46" s="7">
        <v>0.115</v>
      </c>
      <c r="K46" s="7">
        <v>0.1</v>
      </c>
      <c r="L46" s="17">
        <v>8.5000000000000006E-2</v>
      </c>
      <c r="M46" s="21">
        <v>7.5999999999999998E-2</v>
      </c>
      <c r="N46" s="25">
        <v>7.1999999999999995E-2</v>
      </c>
      <c r="O46" s="29">
        <v>6.0999999999999999E-2</v>
      </c>
      <c r="P46" s="33"/>
      <c r="Q46" s="37"/>
      <c r="R46">
        <v>120</v>
      </c>
      <c r="S46">
        <f>LN(AD43/V43)</f>
        <v>-1.1056859764750551</v>
      </c>
      <c r="T46">
        <f>LN(AE43/W43)</f>
        <v>-0.46447052298205405</v>
      </c>
      <c r="V46" t="s">
        <v>39</v>
      </c>
      <c r="W46" t="s">
        <v>38</v>
      </c>
      <c r="X46" t="s">
        <v>39</v>
      </c>
      <c r="Y46" t="s">
        <v>38</v>
      </c>
      <c r="Z46" t="s">
        <v>39</v>
      </c>
      <c r="AA46" t="s">
        <v>38</v>
      </c>
      <c r="AB46" t="s">
        <v>39</v>
      </c>
      <c r="AC46" t="s">
        <v>38</v>
      </c>
      <c r="AD46" t="s">
        <v>39</v>
      </c>
      <c r="AE46" t="s">
        <v>38</v>
      </c>
      <c r="AF46" t="s">
        <v>39</v>
      </c>
      <c r="AG46" t="s">
        <v>38</v>
      </c>
    </row>
    <row r="47" spans="2:39" x14ac:dyDescent="0.3">
      <c r="B47" t="s">
        <v>18</v>
      </c>
      <c r="C47" s="7">
        <v>0.51700000000000002</v>
      </c>
      <c r="D47" s="7">
        <v>0.435</v>
      </c>
      <c r="E47" s="7">
        <v>0.36099999999999999</v>
      </c>
      <c r="F47" s="6">
        <v>0.27900000000000003</v>
      </c>
      <c r="G47" s="7">
        <v>0.19</v>
      </c>
      <c r="H47" s="7">
        <v>0.157</v>
      </c>
      <c r="I47" s="7">
        <v>0.13100000000000001</v>
      </c>
      <c r="J47" s="7">
        <v>0.112</v>
      </c>
      <c r="K47" s="7">
        <v>9.7000000000000003E-2</v>
      </c>
      <c r="L47" s="17">
        <v>8.7999999999999995E-2</v>
      </c>
      <c r="M47" s="21">
        <v>9.4E-2</v>
      </c>
      <c r="N47" s="25">
        <v>6.5000000000000002E-2</v>
      </c>
      <c r="O47" s="29">
        <v>6.0999999999999999E-2</v>
      </c>
      <c r="P47" s="33"/>
      <c r="Q47" s="37"/>
      <c r="R47">
        <v>150</v>
      </c>
      <c r="S47">
        <f>LN(AF43/V43)</f>
        <v>-1.3014305536011503</v>
      </c>
      <c r="T47">
        <f>LN(AG43/W43)</f>
        <v>-0.50500959205127771</v>
      </c>
      <c r="V47">
        <f>AVERAGE(L42:L47)</f>
        <v>8.2200000000000009E-2</v>
      </c>
      <c r="W47">
        <f>AVERAGE(L48:L53)</f>
        <v>0.22599999999999998</v>
      </c>
      <c r="X47">
        <f>AVERAGE(M42:M47)</f>
        <v>7.3000000000000009E-2</v>
      </c>
      <c r="Y47">
        <f>AVERAGE(M48:M53)</f>
        <v>0.21316666666666664</v>
      </c>
      <c r="Z47">
        <f>AVERAGE(N42:N47)</f>
        <v>6.6833333333333342E-2</v>
      </c>
      <c r="AA47">
        <f>AVERAGE(N48:N53)</f>
        <v>0.20266666666666666</v>
      </c>
      <c r="AB47">
        <f>AVERAGE(O42:O47)</f>
        <v>0.06</v>
      </c>
      <c r="AC47">
        <f>AVERAGE(O48:O53)</f>
        <v>0.19333333333333336</v>
      </c>
      <c r="AD47">
        <f>AVERAGE(P42:P47)</f>
        <v>0.06</v>
      </c>
      <c r="AE47">
        <f>AVERAGE(P48:P53)</f>
        <v>0.17819999999999997</v>
      </c>
      <c r="AF47">
        <f>AVERAGE(Q42:Q47)</f>
        <v>6.1499999999999999E-2</v>
      </c>
      <c r="AG47">
        <f>AVERAGE(Q48:Q53)</f>
        <v>0.17066666666666663</v>
      </c>
    </row>
    <row r="48" spans="2:39" x14ac:dyDescent="0.3">
      <c r="B48" t="s">
        <v>19</v>
      </c>
      <c r="C48" s="4">
        <v>0.40500000000000003</v>
      </c>
      <c r="D48" s="4">
        <v>0.39900000000000002</v>
      </c>
      <c r="E48" s="5">
        <v>0.379</v>
      </c>
      <c r="F48" s="30">
        <v>0.34799999999999998</v>
      </c>
      <c r="G48" s="4"/>
      <c r="H48" s="4"/>
      <c r="I48" s="4">
        <v>0.251</v>
      </c>
      <c r="J48" s="4">
        <v>0.251</v>
      </c>
      <c r="K48" s="5">
        <v>0.24</v>
      </c>
      <c r="L48" s="18">
        <v>0.23499999999999999</v>
      </c>
      <c r="M48" s="22">
        <v>0.21299999999999999</v>
      </c>
      <c r="N48" s="26">
        <v>0.19900000000000001</v>
      </c>
      <c r="O48" s="30">
        <v>0.17699999999999999</v>
      </c>
      <c r="P48" s="34">
        <v>0.156</v>
      </c>
      <c r="Q48" s="39">
        <v>0.152</v>
      </c>
      <c r="R48">
        <v>180</v>
      </c>
      <c r="S48">
        <f>LN(AH43/V43)</f>
        <v>-1.466337068793427</v>
      </c>
      <c r="T48">
        <f>LN(AI43/W43)</f>
        <v>-0.57127835349466904</v>
      </c>
    </row>
    <row r="49" spans="2:31" x14ac:dyDescent="0.3">
      <c r="B49" t="s">
        <v>19</v>
      </c>
      <c r="C49" s="7">
        <v>0.435</v>
      </c>
      <c r="D49" s="7">
        <v>0.41599999999999998</v>
      </c>
      <c r="E49" s="8">
        <v>0.38600000000000001</v>
      </c>
      <c r="F49" s="31">
        <v>0.36799999999999999</v>
      </c>
      <c r="G49" s="7"/>
      <c r="H49" s="7">
        <v>0.26800000000000002</v>
      </c>
      <c r="I49" s="7">
        <v>0.26800000000000002</v>
      </c>
      <c r="J49" s="7">
        <v>0.253</v>
      </c>
      <c r="K49" s="8">
        <v>0.24</v>
      </c>
      <c r="L49" s="19">
        <v>0.22900000000000001</v>
      </c>
      <c r="M49" s="23">
        <v>0.223</v>
      </c>
      <c r="N49" s="27">
        <v>0.20200000000000001</v>
      </c>
      <c r="O49" s="31">
        <v>0.22</v>
      </c>
      <c r="P49" s="35">
        <v>0.17199999999999999</v>
      </c>
      <c r="Q49" s="40">
        <v>0.153</v>
      </c>
      <c r="R49">
        <v>210</v>
      </c>
      <c r="S49">
        <f>LN(AJ43/V43)</f>
        <v>-1.61805600209242</v>
      </c>
      <c r="T49">
        <f>LN(AK43/W43)</f>
        <v>-0.6229694467338488</v>
      </c>
    </row>
    <row r="50" spans="2:31" x14ac:dyDescent="0.3">
      <c r="B50" t="s">
        <v>19</v>
      </c>
      <c r="C50" s="7"/>
      <c r="D50" s="7">
        <v>0.42699999999999999</v>
      </c>
      <c r="E50" s="8">
        <v>0.42899999999999999</v>
      </c>
      <c r="F50" s="7">
        <v>0.373</v>
      </c>
      <c r="G50" s="7">
        <v>0.28399999999999997</v>
      </c>
      <c r="H50" s="7">
        <v>0.27500000000000002</v>
      </c>
      <c r="I50" s="7">
        <v>0.28699999999999998</v>
      </c>
      <c r="J50" s="7">
        <v>0.26900000000000002</v>
      </c>
      <c r="K50" s="8">
        <v>0.248</v>
      </c>
      <c r="L50" s="19">
        <v>0.23799999999999999</v>
      </c>
      <c r="M50" s="23">
        <v>0.223</v>
      </c>
      <c r="N50" s="27">
        <v>0.20599999999999999</v>
      </c>
      <c r="O50" s="31">
        <v>0.19600000000000001</v>
      </c>
      <c r="P50" s="35">
        <v>0.17499999999999999</v>
      </c>
      <c r="Q50" s="40">
        <v>0.153</v>
      </c>
      <c r="R50">
        <v>240</v>
      </c>
      <c r="S50">
        <f>LN(AL43/V43)</f>
        <v>-1.778667487440406</v>
      </c>
      <c r="T50">
        <f>LN(AM43/W43)</f>
        <v>-0.67468164778115924</v>
      </c>
    </row>
    <row r="51" spans="2:31" x14ac:dyDescent="0.3">
      <c r="B51" t="s">
        <v>20</v>
      </c>
      <c r="C51" s="7">
        <v>0.497</v>
      </c>
      <c r="D51" s="7">
        <v>0.44700000000000001</v>
      </c>
      <c r="E51" s="8">
        <v>0.437</v>
      </c>
      <c r="F51" s="7">
        <v>0.38900000000000001</v>
      </c>
      <c r="G51" s="7">
        <v>0.29099999999999998</v>
      </c>
      <c r="H51" s="7">
        <v>0.27900000000000003</v>
      </c>
      <c r="I51" s="7">
        <v>0.26100000000000001</v>
      </c>
      <c r="J51" s="7">
        <v>0.24399999999999999</v>
      </c>
      <c r="K51" s="8">
        <v>0.24</v>
      </c>
      <c r="L51" s="19">
        <v>0.21199999999999999</v>
      </c>
      <c r="M51" s="23">
        <v>0.20799999999999999</v>
      </c>
      <c r="N51" s="27">
        <v>0.218</v>
      </c>
      <c r="O51" s="31">
        <v>0.189</v>
      </c>
      <c r="P51" s="35">
        <v>0.192</v>
      </c>
      <c r="Q51" s="40">
        <v>0.221</v>
      </c>
      <c r="R51">
        <v>270</v>
      </c>
      <c r="S51">
        <f>LN(V47/V43)</f>
        <v>-1.8894875253031311</v>
      </c>
      <c r="T51">
        <f>LN(W47/W43)</f>
        <v>-0.72921452680140952</v>
      </c>
    </row>
    <row r="52" spans="2:31" x14ac:dyDescent="0.3">
      <c r="B52" t="s">
        <v>20</v>
      </c>
      <c r="C52" s="7">
        <v>0.502</v>
      </c>
      <c r="D52" s="7">
        <v>0.45400000000000001</v>
      </c>
      <c r="E52" s="8"/>
      <c r="F52" s="7">
        <v>0.39</v>
      </c>
      <c r="G52" s="7">
        <v>0.29099999999999998</v>
      </c>
      <c r="H52" s="7">
        <v>0.29299999999999998</v>
      </c>
      <c r="I52" s="7">
        <v>0.26500000000000001</v>
      </c>
      <c r="J52" s="7">
        <v>0.248</v>
      </c>
      <c r="K52" s="8">
        <v>0.23300000000000001</v>
      </c>
      <c r="L52" s="19">
        <v>0.216</v>
      </c>
      <c r="M52" s="23">
        <v>0.20200000000000001</v>
      </c>
      <c r="N52" s="27">
        <v>0.19400000000000001</v>
      </c>
      <c r="O52" s="31">
        <v>0.189</v>
      </c>
      <c r="P52" s="35">
        <v>0.19600000000000001</v>
      </c>
      <c r="Q52" s="40">
        <v>0.17699999999999999</v>
      </c>
      <c r="R52">
        <v>300</v>
      </c>
      <c r="S52">
        <f>LN(V47/V43)</f>
        <v>-1.8894875253031311</v>
      </c>
      <c r="T52">
        <f>LN(W47/W43)</f>
        <v>-0.72921452680140952</v>
      </c>
    </row>
    <row r="53" spans="2:31" x14ac:dyDescent="0.3">
      <c r="B53" t="s">
        <v>20</v>
      </c>
      <c r="C53" s="7">
        <v>0.504</v>
      </c>
      <c r="D53" s="7"/>
      <c r="E53" s="8"/>
      <c r="F53" s="7"/>
      <c r="G53" s="7">
        <v>0.312</v>
      </c>
      <c r="H53" s="7">
        <v>0.29899999999999999</v>
      </c>
      <c r="I53" s="7">
        <v>0.25600000000000001</v>
      </c>
      <c r="J53" s="7">
        <v>0.24299999999999999</v>
      </c>
      <c r="K53" s="8">
        <v>0.23100000000000001</v>
      </c>
      <c r="L53" s="19">
        <v>0.22600000000000001</v>
      </c>
      <c r="M53" s="23">
        <v>0.21</v>
      </c>
      <c r="N53" s="27">
        <v>0.19700000000000001</v>
      </c>
      <c r="O53" s="31">
        <v>0.189</v>
      </c>
      <c r="P53" s="35"/>
      <c r="Q53" s="40">
        <v>0.16800000000000001</v>
      </c>
      <c r="R53">
        <v>330</v>
      </c>
      <c r="S53">
        <f>LN(Z47/V43)</f>
        <v>-2.0964408692867513</v>
      </c>
      <c r="T53">
        <f>LN(AA47/W43)</f>
        <v>-0.83818693277563805</v>
      </c>
    </row>
    <row r="54" spans="2:31" x14ac:dyDescent="0.3">
      <c r="D54" s="7"/>
      <c r="R54">
        <v>360</v>
      </c>
      <c r="S54">
        <f>LN(AB47/V43)</f>
        <v>-2.2042982651431648</v>
      </c>
      <c r="T54">
        <f>LN(AC47/W43)</f>
        <v>-0.88533371120133986</v>
      </c>
    </row>
    <row r="55" spans="2:31" x14ac:dyDescent="0.3">
      <c r="R55">
        <v>390</v>
      </c>
      <c r="S55">
        <f>LN(AD47/V43)</f>
        <v>-2.2042982651431648</v>
      </c>
      <c r="T55">
        <f>LN(AE47/W43)</f>
        <v>-0.96684301103698655</v>
      </c>
    </row>
    <row r="56" spans="2:31" x14ac:dyDescent="0.3">
      <c r="B56" s="74">
        <v>90</v>
      </c>
      <c r="C56" s="38" t="s">
        <v>21</v>
      </c>
      <c r="D56" s="38" t="s">
        <v>22</v>
      </c>
      <c r="E56" s="38" t="s">
        <v>23</v>
      </c>
      <c r="F56" s="38" t="s">
        <v>24</v>
      </c>
      <c r="G56" s="38" t="s">
        <v>25</v>
      </c>
      <c r="H56" s="38" t="s">
        <v>26</v>
      </c>
      <c r="I56" s="38" t="s">
        <v>27</v>
      </c>
      <c r="J56" t="s">
        <v>28</v>
      </c>
      <c r="R56">
        <v>420</v>
      </c>
      <c r="S56">
        <f>LN(AF47/V43)</f>
        <v>-2.1796056525527936</v>
      </c>
      <c r="T56">
        <f>LN(AG47/W43)</f>
        <v>-1.0100371897022973</v>
      </c>
    </row>
    <row r="57" spans="2:31" x14ac:dyDescent="0.3">
      <c r="B57" s="38" t="s">
        <v>17</v>
      </c>
      <c r="C57" s="41">
        <v>0.53300000000000003</v>
      </c>
      <c r="D57" s="45">
        <v>0.28499999999999998</v>
      </c>
      <c r="E57" s="50">
        <v>0.16800000000000001</v>
      </c>
      <c r="F57" s="54">
        <v>0.1</v>
      </c>
      <c r="G57" s="58">
        <v>8.8999999999999996E-2</v>
      </c>
      <c r="H57" s="62">
        <v>7.9000000000000001E-2</v>
      </c>
      <c r="I57" s="66">
        <v>5.3999999999999999E-2</v>
      </c>
      <c r="J57" s="70">
        <v>5.3999999999999999E-2</v>
      </c>
      <c r="L57" s="38"/>
      <c r="M57" s="38"/>
    </row>
    <row r="58" spans="2:31" x14ac:dyDescent="0.3">
      <c r="B58" s="38" t="s">
        <v>17</v>
      </c>
      <c r="C58" s="42">
        <v>0.52300000000000002</v>
      </c>
      <c r="D58" s="46">
        <v>0.29499999999999998</v>
      </c>
      <c r="E58" s="51">
        <v>0.183</v>
      </c>
      <c r="F58" s="55">
        <v>0.115</v>
      </c>
      <c r="G58" s="59">
        <v>9.7000000000000003E-2</v>
      </c>
      <c r="H58" s="63">
        <v>6.7000000000000004E-2</v>
      </c>
      <c r="I58" s="67">
        <v>5.6000000000000001E-2</v>
      </c>
      <c r="J58" s="71">
        <v>5.3999999999999999E-2</v>
      </c>
      <c r="L58" t="s">
        <v>40</v>
      </c>
      <c r="M58" s="38" t="s">
        <v>39</v>
      </c>
      <c r="N58" s="38" t="s">
        <v>38</v>
      </c>
      <c r="P58" s="38" t="s">
        <v>37</v>
      </c>
      <c r="Q58" s="38"/>
      <c r="R58" s="38" t="s">
        <v>22</v>
      </c>
      <c r="S58" s="38"/>
      <c r="T58" s="38" t="s">
        <v>23</v>
      </c>
      <c r="U58" s="38"/>
      <c r="V58" s="38" t="s">
        <v>24</v>
      </c>
      <c r="W58" s="38"/>
      <c r="X58" s="38" t="s">
        <v>25</v>
      </c>
      <c r="Y58" s="38"/>
      <c r="Z58" s="38" t="s">
        <v>26</v>
      </c>
      <c r="AA58" s="38"/>
      <c r="AB58" s="38" t="s">
        <v>27</v>
      </c>
      <c r="AD58" t="s">
        <v>28</v>
      </c>
    </row>
    <row r="59" spans="2:31" x14ac:dyDescent="0.3">
      <c r="B59" s="38" t="s">
        <v>17</v>
      </c>
      <c r="C59" s="42">
        <v>0.52900000000000003</v>
      </c>
      <c r="D59" s="46">
        <v>0.30199999999999999</v>
      </c>
      <c r="E59" s="51">
        <v>0.19700000000000001</v>
      </c>
      <c r="F59" s="55">
        <v>0.125</v>
      </c>
      <c r="G59" s="59">
        <v>0.10100000000000001</v>
      </c>
      <c r="H59" s="63">
        <v>6.8000000000000005E-2</v>
      </c>
      <c r="I59" s="67">
        <v>0.06</v>
      </c>
      <c r="J59" s="71">
        <v>5.8000000000000003E-2</v>
      </c>
      <c r="L59" s="47">
        <v>30</v>
      </c>
      <c r="M59">
        <f>LN(R60/P60)</f>
        <v>-0.56191856419421071</v>
      </c>
      <c r="N59">
        <f>LN(S60/Q60)</f>
        <v>-0.2736593414511117</v>
      </c>
      <c r="P59" t="s">
        <v>39</v>
      </c>
      <c r="Q59" t="s">
        <v>38</v>
      </c>
      <c r="R59" t="s">
        <v>39</v>
      </c>
      <c r="S59" t="s">
        <v>38</v>
      </c>
      <c r="T59" t="s">
        <v>39</v>
      </c>
      <c r="U59" t="s">
        <v>38</v>
      </c>
      <c r="V59" t="s">
        <v>39</v>
      </c>
      <c r="W59" t="s">
        <v>38</v>
      </c>
      <c r="X59" t="s">
        <v>39</v>
      </c>
      <c r="Y59" t="s">
        <v>38</v>
      </c>
      <c r="Z59" t="s">
        <v>39</v>
      </c>
      <c r="AA59" t="s">
        <v>38</v>
      </c>
      <c r="AB59" t="s">
        <v>39</v>
      </c>
      <c r="AC59" t="s">
        <v>38</v>
      </c>
      <c r="AD59" t="s">
        <v>39</v>
      </c>
      <c r="AE59" t="s">
        <v>38</v>
      </c>
    </row>
    <row r="60" spans="2:31" x14ac:dyDescent="0.3">
      <c r="B60" s="38" t="s">
        <v>18</v>
      </c>
      <c r="C60" s="42">
        <v>0.55400000000000005</v>
      </c>
      <c r="D60" s="46">
        <v>0.3</v>
      </c>
      <c r="E60" s="51">
        <v>0.161</v>
      </c>
      <c r="F60" s="55">
        <v>0.1</v>
      </c>
      <c r="G60" s="59">
        <v>6.8000000000000005E-2</v>
      </c>
      <c r="H60" s="63">
        <v>5.7000000000000002E-2</v>
      </c>
      <c r="I60" s="67">
        <v>5.0999999999999997E-2</v>
      </c>
      <c r="J60" s="71">
        <v>5.1999999999999998E-2</v>
      </c>
      <c r="L60" s="47">
        <v>60</v>
      </c>
      <c r="M60">
        <f>LN(T60/P60)</f>
        <v>-1.0850623728342441</v>
      </c>
      <c r="N60">
        <f>LN(U60/Q60)</f>
        <v>-0.59173533735753547</v>
      </c>
      <c r="P60">
        <f>AVERAGE(C57:C62)</f>
        <v>0.52533333333333332</v>
      </c>
      <c r="Q60">
        <f>AVERAGE(C63:C68)</f>
        <v>0.50750000000000006</v>
      </c>
      <c r="R60">
        <f>AVERAGE(D57:D62)</f>
        <v>0.29949999999999999</v>
      </c>
      <c r="S60">
        <f>AVERAGE(D63:D68)</f>
        <v>0.38599999999999995</v>
      </c>
      <c r="T60">
        <f>AVERAGE(E57:E62)</f>
        <v>0.17750000000000002</v>
      </c>
      <c r="U60">
        <f>AVERAGE(E63:E68)</f>
        <v>0.28083333333333332</v>
      </c>
      <c r="V60">
        <f>AVERAGE(F57:F62)</f>
        <v>0.10666666666666667</v>
      </c>
      <c r="W60">
        <f>AVERAGE(F63:F68)</f>
        <v>0.20950000000000002</v>
      </c>
      <c r="X60">
        <f>AVERAGE(G57:G62)</f>
        <v>8.4666666666666668E-2</v>
      </c>
      <c r="Y60">
        <f>AVERAGE(G63:G68)</f>
        <v>0.18599999999999997</v>
      </c>
      <c r="Z60">
        <f>AVERAGE(H57:H62)</f>
        <v>6.5166666666666664E-2</v>
      </c>
      <c r="AA60">
        <f>AVERAGE(H63:H68)</f>
        <v>0.15516666666666667</v>
      </c>
      <c r="AB60">
        <f>AVERAGE(I57:I62)</f>
        <v>5.4833333333333324E-2</v>
      </c>
      <c r="AC60">
        <f>AVERAGE(I63:I68)</f>
        <v>0.14100000000000001</v>
      </c>
      <c r="AD60">
        <f>AVERAGE(J57:J62)</f>
        <v>5.2999999999999999E-2</v>
      </c>
      <c r="AE60">
        <f>AVERAGE(J63:J68)</f>
        <v>0.12</v>
      </c>
    </row>
    <row r="61" spans="2:31" x14ac:dyDescent="0.3">
      <c r="B61" s="38" t="s">
        <v>18</v>
      </c>
      <c r="C61" s="42">
        <v>0.46700000000000003</v>
      </c>
      <c r="D61" s="46">
        <v>0.30499999999999999</v>
      </c>
      <c r="E61" s="51">
        <v>0.17299999999999999</v>
      </c>
      <c r="F61" s="55">
        <v>0.10100000000000001</v>
      </c>
      <c r="G61" s="59">
        <v>7.3999999999999996E-2</v>
      </c>
      <c r="H61" s="63">
        <v>6.5000000000000002E-2</v>
      </c>
      <c r="I61" s="67">
        <v>5.6000000000000001E-2</v>
      </c>
      <c r="J61" s="71">
        <v>5.0999999999999997E-2</v>
      </c>
      <c r="L61" s="47">
        <v>90</v>
      </c>
      <c r="M61">
        <f>LN(V60/P60)</f>
        <v>-1.594324274624052</v>
      </c>
      <c r="N61">
        <f>LN(W60/Q60)</f>
        <v>-0.88477297155375001</v>
      </c>
    </row>
    <row r="62" spans="2:31" x14ac:dyDescent="0.3">
      <c r="B62" s="38" t="s">
        <v>18</v>
      </c>
      <c r="C62" s="42">
        <v>0.54600000000000004</v>
      </c>
      <c r="D62" s="46">
        <v>0.31</v>
      </c>
      <c r="E62" s="51">
        <v>0.183</v>
      </c>
      <c r="F62" s="55">
        <v>9.9000000000000005E-2</v>
      </c>
      <c r="G62" s="59">
        <v>7.9000000000000001E-2</v>
      </c>
      <c r="H62" s="63">
        <v>5.5E-2</v>
      </c>
      <c r="I62" s="67">
        <v>5.1999999999999998E-2</v>
      </c>
      <c r="J62" s="71">
        <v>4.9000000000000002E-2</v>
      </c>
      <c r="L62" s="47">
        <v>120</v>
      </c>
      <c r="M62">
        <f>LN(X60/P60)</f>
        <v>-1.8253110033992879</v>
      </c>
      <c r="N62">
        <f>LN(Y60/Q60)</f>
        <v>-1.0037500372027415</v>
      </c>
    </row>
    <row r="63" spans="2:31" x14ac:dyDescent="0.3">
      <c r="B63" s="38" t="s">
        <v>19</v>
      </c>
      <c r="C63" s="43">
        <v>0.51300000000000001</v>
      </c>
      <c r="D63" s="48">
        <v>0.39200000000000002</v>
      </c>
      <c r="E63" s="52">
        <v>0.26400000000000001</v>
      </c>
      <c r="F63" s="56">
        <v>0.17399999999999999</v>
      </c>
      <c r="G63" s="60">
        <v>0.157</v>
      </c>
      <c r="H63" s="64">
        <v>0.155</v>
      </c>
      <c r="I63" s="68">
        <v>0.13700000000000001</v>
      </c>
      <c r="J63" s="72">
        <v>0.115</v>
      </c>
      <c r="L63" s="47">
        <v>150</v>
      </c>
      <c r="M63">
        <f>LN(Z60/P60)</f>
        <v>-2.0870848909924038</v>
      </c>
      <c r="N63">
        <f>LN(AA60/Q60)</f>
        <v>-1.1849969028669305</v>
      </c>
    </row>
    <row r="64" spans="2:31" x14ac:dyDescent="0.3">
      <c r="B64" s="38" t="s">
        <v>19</v>
      </c>
      <c r="C64" s="44">
        <v>0.52300000000000002</v>
      </c>
      <c r="D64" s="49">
        <v>0.41699999999999998</v>
      </c>
      <c r="E64" s="53">
        <v>0.308</v>
      </c>
      <c r="F64" s="57">
        <v>0.22900000000000001</v>
      </c>
      <c r="G64" s="61">
        <v>0.17899999999999999</v>
      </c>
      <c r="H64" s="65">
        <v>0.154</v>
      </c>
      <c r="I64" s="69">
        <v>0.14499999999999999</v>
      </c>
      <c r="J64" s="73">
        <v>0.12</v>
      </c>
      <c r="L64" s="47">
        <v>180</v>
      </c>
      <c r="M64">
        <f>LN(AB60/P60)</f>
        <v>-2.2597347002123982</v>
      </c>
      <c r="N64">
        <f>LN(AC60/Q60)</f>
        <v>-1.280736820537774</v>
      </c>
    </row>
    <row r="65" spans="2:38" x14ac:dyDescent="0.3">
      <c r="B65" s="38" t="s">
        <v>19</v>
      </c>
      <c r="C65" s="44">
        <v>0.54400000000000004</v>
      </c>
      <c r="D65" s="49">
        <v>0.42499999999999999</v>
      </c>
      <c r="E65" s="53">
        <v>0.315</v>
      </c>
      <c r="F65" s="57">
        <v>0.22900000000000001</v>
      </c>
      <c r="G65" s="61">
        <v>0.217</v>
      </c>
      <c r="H65" s="65">
        <v>0.161</v>
      </c>
      <c r="I65" s="69">
        <v>0.14199999999999999</v>
      </c>
      <c r="J65" s="73">
        <v>0.125</v>
      </c>
      <c r="L65" s="15">
        <v>210</v>
      </c>
      <c r="M65">
        <f>LN(AD60/P60)</f>
        <v>-2.2937410681975932</v>
      </c>
      <c r="N65">
        <f>LN(AE60/Q60)</f>
        <v>-1.4420049681338967</v>
      </c>
    </row>
    <row r="66" spans="2:38" x14ac:dyDescent="0.3">
      <c r="B66" s="38" t="s">
        <v>20</v>
      </c>
      <c r="C66" s="44">
        <v>0.45</v>
      </c>
      <c r="D66" s="49">
        <v>0.373</v>
      </c>
      <c r="E66" s="53">
        <v>0.25800000000000001</v>
      </c>
      <c r="F66" s="57">
        <v>0.19600000000000001</v>
      </c>
      <c r="G66" s="61">
        <v>0.182</v>
      </c>
      <c r="H66" s="65">
        <v>0.153</v>
      </c>
      <c r="I66" s="69">
        <v>0.13600000000000001</v>
      </c>
      <c r="J66" s="73">
        <v>0.11799999999999999</v>
      </c>
    </row>
    <row r="67" spans="2:38" x14ac:dyDescent="0.3">
      <c r="B67" s="38" t="s">
        <v>20</v>
      </c>
      <c r="C67" s="44"/>
      <c r="D67" s="49">
        <v>0.35699999999999998</v>
      </c>
      <c r="E67" s="53">
        <v>0.26800000000000002</v>
      </c>
      <c r="F67" s="57">
        <v>0.216</v>
      </c>
      <c r="G67" s="61">
        <v>0.19</v>
      </c>
      <c r="H67" s="65">
        <v>0.155</v>
      </c>
      <c r="I67" s="69">
        <v>0.14299999999999999</v>
      </c>
      <c r="J67" s="73">
        <v>0.12</v>
      </c>
    </row>
    <row r="68" spans="2:38" x14ac:dyDescent="0.3">
      <c r="B68" s="38" t="s">
        <v>20</v>
      </c>
      <c r="C68" s="44"/>
      <c r="D68" s="49">
        <v>0.35199999999999998</v>
      </c>
      <c r="E68" s="53">
        <v>0.27200000000000002</v>
      </c>
      <c r="F68" s="57">
        <v>0.21299999999999999</v>
      </c>
      <c r="G68" s="61">
        <v>0.191</v>
      </c>
      <c r="H68" s="65">
        <v>0.153</v>
      </c>
      <c r="I68" s="69">
        <v>0.14299999999999999</v>
      </c>
      <c r="J68" s="73">
        <v>0.122</v>
      </c>
    </row>
    <row r="69" spans="2:38" x14ac:dyDescent="0.3">
      <c r="D69" s="49"/>
    </row>
    <row r="72" spans="2:38" x14ac:dyDescent="0.3">
      <c r="B72" s="74">
        <v>70</v>
      </c>
      <c r="C72" s="47" t="s">
        <v>21</v>
      </c>
      <c r="D72" s="47" t="s">
        <v>22</v>
      </c>
      <c r="E72" s="47" t="s">
        <v>23</v>
      </c>
      <c r="F72" s="47" t="s">
        <v>24</v>
      </c>
      <c r="G72" s="47" t="s">
        <v>25</v>
      </c>
      <c r="H72" s="47" t="s">
        <v>26</v>
      </c>
      <c r="I72" s="47" t="s">
        <v>27</v>
      </c>
      <c r="J72" s="47" t="s">
        <v>28</v>
      </c>
      <c r="K72" s="47" t="s">
        <v>29</v>
      </c>
      <c r="L72" s="47" t="s">
        <v>30</v>
      </c>
      <c r="M72" s="47" t="s">
        <v>31</v>
      </c>
      <c r="N72" s="47" t="s">
        <v>32</v>
      </c>
      <c r="O72" s="47" t="s">
        <v>33</v>
      </c>
      <c r="P72" s="47" t="s">
        <v>34</v>
      </c>
      <c r="Q72" s="47" t="s">
        <v>35</v>
      </c>
      <c r="R72" t="s">
        <v>44</v>
      </c>
      <c r="S72" s="47" t="s">
        <v>40</v>
      </c>
      <c r="T72" s="47" t="s">
        <v>36</v>
      </c>
      <c r="V72" s="47" t="s">
        <v>37</v>
      </c>
      <c r="W72" s="47"/>
      <c r="X72" s="47" t="s">
        <v>22</v>
      </c>
      <c r="Y72" s="47"/>
      <c r="Z72" s="47" t="s">
        <v>23</v>
      </c>
      <c r="AA72" s="47"/>
      <c r="AB72" s="47" t="s">
        <v>24</v>
      </c>
      <c r="AC72" s="47"/>
      <c r="AD72" s="47" t="s">
        <v>25</v>
      </c>
      <c r="AE72" s="47"/>
      <c r="AF72" s="47" t="s">
        <v>26</v>
      </c>
      <c r="AG72" s="47"/>
      <c r="AH72" s="47" t="s">
        <v>27</v>
      </c>
      <c r="AI72" s="47"/>
      <c r="AJ72" s="47" t="s">
        <v>28</v>
      </c>
      <c r="AK72" s="47"/>
      <c r="AL72" s="47" t="s">
        <v>29</v>
      </c>
    </row>
    <row r="73" spans="2:38" x14ac:dyDescent="0.3">
      <c r="B73" t="s">
        <v>42</v>
      </c>
      <c r="C73" s="62">
        <v>9.0999999999999998E-2</v>
      </c>
      <c r="D73" s="72">
        <v>8.4000000000000005E-2</v>
      </c>
      <c r="E73" s="72">
        <v>9.1999999999999998E-2</v>
      </c>
      <c r="F73" s="72">
        <v>8.7999999999999995E-2</v>
      </c>
      <c r="G73" s="72">
        <v>8.4000000000000005E-2</v>
      </c>
      <c r="H73" s="72">
        <v>8.5000000000000006E-2</v>
      </c>
      <c r="I73" s="62">
        <v>8.5000000000000006E-2</v>
      </c>
      <c r="J73" s="72"/>
      <c r="K73" s="72">
        <v>8.5999999999999993E-2</v>
      </c>
      <c r="L73" s="72">
        <v>8.3000000000000004E-2</v>
      </c>
      <c r="S73" s="47">
        <v>30</v>
      </c>
      <c r="T73">
        <f>LN(X73/V73)</f>
        <v>-2.824321231339505E-2</v>
      </c>
      <c r="V73">
        <f>AVERAGE(C80:C85)</f>
        <v>9.8750000000000004E-2</v>
      </c>
      <c r="X73">
        <f>AVERAGE(D73:D78)</f>
        <v>9.6000000000000002E-2</v>
      </c>
      <c r="Z73">
        <f>AVERAGE(E73:E76)</f>
        <v>9.5000000000000001E-2</v>
      </c>
      <c r="AB73">
        <f>AVERAGE(F73:F78)</f>
        <v>9.3166666666666662E-2</v>
      </c>
      <c r="AD73">
        <f>AVERAGE(G73:G78)</f>
        <v>9.2249999999999999E-2</v>
      </c>
      <c r="AF73">
        <f>AVERAGE(H73:H77)</f>
        <v>9.1999999999999998E-2</v>
      </c>
      <c r="AH73">
        <f>AVERAGE(I73:I78)</f>
        <v>8.9599999999999985E-2</v>
      </c>
      <c r="AJ73">
        <f>AVERAGE(J73:J78)</f>
        <v>8.9249999999999996E-2</v>
      </c>
      <c r="AL73">
        <f>AVERAGE(K73:K77)</f>
        <v>8.7000000000000008E-2</v>
      </c>
    </row>
    <row r="74" spans="2:38" x14ac:dyDescent="0.3">
      <c r="B74" t="s">
        <v>42</v>
      </c>
      <c r="C74" s="63">
        <v>9.2999999999999999E-2</v>
      </c>
      <c r="D74" s="73">
        <v>9.5000000000000001E-2</v>
      </c>
      <c r="E74" s="73">
        <v>8.8999999999999996E-2</v>
      </c>
      <c r="F74" s="73">
        <v>9.0999999999999998E-2</v>
      </c>
      <c r="G74" s="73">
        <v>9.1999999999999998E-2</v>
      </c>
      <c r="H74" s="73">
        <v>8.6999999999999994E-2</v>
      </c>
      <c r="I74" s="63"/>
      <c r="J74" s="73">
        <v>8.7999999999999995E-2</v>
      </c>
      <c r="K74" s="73">
        <v>8.3000000000000004E-2</v>
      </c>
      <c r="L74" s="73">
        <v>8.1000000000000003E-2</v>
      </c>
      <c r="S74" s="47">
        <v>60</v>
      </c>
      <c r="T74">
        <f>LN(Z73/V73)</f>
        <v>-3.8714512180690393E-2</v>
      </c>
    </row>
    <row r="75" spans="2:38" x14ac:dyDescent="0.3">
      <c r="B75" t="s">
        <v>42</v>
      </c>
      <c r="C75" s="63">
        <v>9.1999999999999998E-2</v>
      </c>
      <c r="D75" s="73">
        <v>9.6000000000000002E-2</v>
      </c>
      <c r="E75" s="73">
        <v>0.105</v>
      </c>
      <c r="F75" s="73">
        <v>0.09</v>
      </c>
      <c r="G75" s="73">
        <v>9.6000000000000002E-2</v>
      </c>
      <c r="H75" s="73">
        <v>0.10299999999999999</v>
      </c>
      <c r="I75" s="63">
        <v>9.1999999999999998E-2</v>
      </c>
      <c r="J75" s="73">
        <v>8.8999999999999996E-2</v>
      </c>
      <c r="K75" s="73">
        <v>9.1999999999999998E-2</v>
      </c>
      <c r="L75" s="73">
        <v>8.2000000000000003E-2</v>
      </c>
      <c r="S75" s="47">
        <v>90</v>
      </c>
      <c r="T75">
        <f>LN(AB73/V73)</f>
        <v>-5.8201399854187139E-2</v>
      </c>
      <c r="V75" s="47" t="s">
        <v>30</v>
      </c>
      <c r="W75" s="47"/>
      <c r="X75" s="47" t="s">
        <v>31</v>
      </c>
      <c r="Y75" s="47"/>
      <c r="Z75" s="47" t="s">
        <v>32</v>
      </c>
      <c r="AA75" s="47"/>
      <c r="AB75" s="47" t="s">
        <v>33</v>
      </c>
      <c r="AC75" s="47"/>
      <c r="AD75" s="47" t="s">
        <v>34</v>
      </c>
      <c r="AE75" s="47"/>
      <c r="AF75" s="47" t="s">
        <v>35</v>
      </c>
    </row>
    <row r="76" spans="2:38" x14ac:dyDescent="0.3">
      <c r="B76" t="s">
        <v>43</v>
      </c>
      <c r="C76" s="63"/>
      <c r="D76" s="73">
        <v>9.7000000000000003E-2</v>
      </c>
      <c r="E76" s="73">
        <v>9.4E-2</v>
      </c>
      <c r="F76" s="73">
        <v>9.2999999999999999E-2</v>
      </c>
      <c r="G76" s="73"/>
      <c r="H76" s="73">
        <v>9.1999999999999998E-2</v>
      </c>
      <c r="I76" s="63">
        <v>8.6999999999999994E-2</v>
      </c>
      <c r="J76" s="73"/>
      <c r="K76" s="73"/>
      <c r="L76" s="73">
        <v>8.5999999999999993E-2</v>
      </c>
      <c r="S76" s="47">
        <v>120</v>
      </c>
      <c r="T76">
        <f>LN(AD73/V73)</f>
        <v>-6.8089120860594696E-2</v>
      </c>
      <c r="V76">
        <f>AVERAGE(L73:L78)</f>
        <v>8.6333333333333317E-2</v>
      </c>
    </row>
    <row r="77" spans="2:38" x14ac:dyDescent="0.3">
      <c r="B77" t="s">
        <v>43</v>
      </c>
      <c r="D77" s="73">
        <v>0.108</v>
      </c>
      <c r="F77" s="73">
        <v>0.10299999999999999</v>
      </c>
      <c r="G77" s="73"/>
      <c r="H77" s="73">
        <v>9.2999999999999999E-2</v>
      </c>
      <c r="I77" s="63">
        <v>9.6000000000000002E-2</v>
      </c>
      <c r="J77" s="73">
        <v>9.1999999999999998E-2</v>
      </c>
      <c r="K77" s="73"/>
      <c r="L77" s="73">
        <v>8.7999999999999995E-2</v>
      </c>
      <c r="S77" s="47">
        <v>150</v>
      </c>
      <c r="T77">
        <f>LN(AF73/V73)</f>
        <v>-7.0802826732190974E-2</v>
      </c>
    </row>
    <row r="78" spans="2:38" x14ac:dyDescent="0.3">
      <c r="B78" t="s">
        <v>43</v>
      </c>
      <c r="D78" s="73"/>
      <c r="F78" s="73">
        <v>9.4E-2</v>
      </c>
      <c r="G78" s="73">
        <v>9.7000000000000003E-2</v>
      </c>
      <c r="I78" s="63">
        <v>8.7999999999999995E-2</v>
      </c>
      <c r="J78" s="73">
        <v>8.7999999999999995E-2</v>
      </c>
      <c r="L78" s="73">
        <v>9.8000000000000004E-2</v>
      </c>
      <c r="S78" s="47">
        <v>180</v>
      </c>
      <c r="T78">
        <f>LN(AH73/V73)</f>
        <v>-9.7236083800346609E-2</v>
      </c>
    </row>
    <row r="79" spans="2:38" x14ac:dyDescent="0.3">
      <c r="C79" s="47" t="s">
        <v>21</v>
      </c>
      <c r="D79" s="47" t="s">
        <v>22</v>
      </c>
      <c r="E79" s="47" t="s">
        <v>23</v>
      </c>
      <c r="F79" s="47" t="s">
        <v>24</v>
      </c>
      <c r="G79" s="47" t="s">
        <v>25</v>
      </c>
      <c r="H79" s="47" t="s">
        <v>26</v>
      </c>
      <c r="I79" s="47" t="s">
        <v>27</v>
      </c>
      <c r="J79" s="47" t="s">
        <v>28</v>
      </c>
      <c r="K79" s="47" t="s">
        <v>29</v>
      </c>
      <c r="L79" s="47" t="s">
        <v>30</v>
      </c>
      <c r="M79" s="47" t="s">
        <v>31</v>
      </c>
      <c r="N79" s="47" t="s">
        <v>32</v>
      </c>
      <c r="O79" s="47" t="s">
        <v>33</v>
      </c>
      <c r="P79" s="47" t="s">
        <v>34</v>
      </c>
      <c r="Q79" s="47" t="s">
        <v>35</v>
      </c>
      <c r="S79" s="47">
        <v>210</v>
      </c>
      <c r="T79">
        <f>LN(AJ73/V73)</f>
        <v>-0.10114998312148286</v>
      </c>
    </row>
    <row r="80" spans="2:38" x14ac:dyDescent="0.3">
      <c r="B80" t="s">
        <v>45</v>
      </c>
      <c r="C80" s="73">
        <v>8.6999999999999994E-2</v>
      </c>
      <c r="D80" s="72">
        <v>6.8000000000000005E-2</v>
      </c>
      <c r="E80" s="72">
        <v>0.06</v>
      </c>
      <c r="F80" s="72">
        <v>0.06</v>
      </c>
      <c r="G80" s="73">
        <v>6.9000000000000006E-2</v>
      </c>
      <c r="H80" s="39">
        <v>0.06</v>
      </c>
      <c r="I80" s="72">
        <v>6.3E-2</v>
      </c>
      <c r="J80" s="72">
        <v>5.5E-2</v>
      </c>
      <c r="K80" s="72">
        <v>5.7000000000000002E-2</v>
      </c>
      <c r="L80" s="72"/>
      <c r="S80" s="47">
        <v>240</v>
      </c>
      <c r="T80">
        <f>LN(AL73/V73)</f>
        <v>-0.1266832851266475</v>
      </c>
    </row>
    <row r="81" spans="2:38" x14ac:dyDescent="0.3">
      <c r="B81" t="s">
        <v>45</v>
      </c>
      <c r="C81" s="73">
        <v>0.11600000000000001</v>
      </c>
      <c r="D81" s="73">
        <v>5.8999999999999997E-2</v>
      </c>
      <c r="E81" s="73">
        <v>6.4000000000000001E-2</v>
      </c>
      <c r="F81" s="73">
        <v>6.2E-2</v>
      </c>
      <c r="G81" s="73">
        <v>6.8000000000000005E-2</v>
      </c>
      <c r="H81" s="40">
        <v>6.7000000000000004E-2</v>
      </c>
      <c r="I81" s="73">
        <v>5.5E-2</v>
      </c>
      <c r="J81" s="73">
        <v>5.8999999999999997E-2</v>
      </c>
      <c r="K81" s="72">
        <v>5.7000000000000002E-2</v>
      </c>
      <c r="L81" s="73">
        <v>6.4000000000000001E-2</v>
      </c>
      <c r="S81" s="47">
        <v>270</v>
      </c>
      <c r="T81">
        <f>LN(V76/V73)</f>
        <v>-0.13437563074980335</v>
      </c>
    </row>
    <row r="82" spans="2:38" x14ac:dyDescent="0.3">
      <c r="B82" t="s">
        <v>45</v>
      </c>
      <c r="C82" s="73">
        <v>0.105</v>
      </c>
      <c r="D82" s="73">
        <v>6.0999999999999999E-2</v>
      </c>
      <c r="E82" s="73">
        <v>0.06</v>
      </c>
      <c r="F82" s="73">
        <v>6.3E-2</v>
      </c>
      <c r="G82" s="73">
        <v>6.8000000000000005E-2</v>
      </c>
      <c r="H82" s="40">
        <v>5.6000000000000001E-2</v>
      </c>
      <c r="I82" s="73">
        <v>6.7000000000000004E-2</v>
      </c>
      <c r="J82" s="73">
        <v>6.2E-2</v>
      </c>
      <c r="K82" s="72">
        <v>5.8999999999999997E-2</v>
      </c>
      <c r="L82" s="73">
        <v>6.0999999999999999E-2</v>
      </c>
      <c r="S82" s="47">
        <v>300</v>
      </c>
    </row>
    <row r="83" spans="2:38" x14ac:dyDescent="0.3">
      <c r="B83" t="s">
        <v>46</v>
      </c>
      <c r="C83" s="73">
        <v>8.6999999999999994E-2</v>
      </c>
      <c r="D83" s="73">
        <v>7.4999999999999997E-2</v>
      </c>
      <c r="E83" s="73">
        <v>8.5000000000000006E-2</v>
      </c>
      <c r="F83" s="73">
        <v>7.2999999999999995E-2</v>
      </c>
      <c r="G83" s="73">
        <v>6.6000000000000003E-2</v>
      </c>
      <c r="H83" s="40"/>
      <c r="I83" s="73"/>
      <c r="J83" s="73"/>
      <c r="K83" s="73"/>
      <c r="L83" s="73">
        <v>0.06</v>
      </c>
      <c r="S83" s="47">
        <v>330</v>
      </c>
    </row>
    <row r="84" spans="2:38" x14ac:dyDescent="0.3">
      <c r="B84" t="s">
        <v>46</v>
      </c>
      <c r="D84" s="73">
        <v>8.2000000000000003E-2</v>
      </c>
      <c r="E84" s="73"/>
      <c r="F84" s="73"/>
      <c r="H84" s="40"/>
      <c r="I84" s="73"/>
      <c r="J84" s="73"/>
      <c r="K84" s="73"/>
      <c r="L84" s="73"/>
      <c r="S84" s="47">
        <v>360</v>
      </c>
    </row>
    <row r="85" spans="2:38" x14ac:dyDescent="0.3">
      <c r="B85" t="s">
        <v>46</v>
      </c>
      <c r="D85" s="73"/>
      <c r="H85" s="40"/>
      <c r="I85" s="73"/>
      <c r="J85" s="73"/>
      <c r="K85" s="73"/>
      <c r="L85" s="73"/>
      <c r="S85" s="47">
        <v>390</v>
      </c>
    </row>
    <row r="86" spans="2:38" x14ac:dyDescent="0.3">
      <c r="S86" s="47">
        <v>420</v>
      </c>
    </row>
    <row r="88" spans="2:38" x14ac:dyDescent="0.3">
      <c r="AG88" s="47"/>
      <c r="AI88" s="47"/>
    </row>
    <row r="89" spans="2:38" x14ac:dyDescent="0.3">
      <c r="R89" t="s">
        <v>47</v>
      </c>
    </row>
    <row r="90" spans="2:38" x14ac:dyDescent="0.3">
      <c r="S90" s="47" t="s">
        <v>40</v>
      </c>
      <c r="T90" s="47" t="s">
        <v>36</v>
      </c>
      <c r="V90" s="47" t="s">
        <v>37</v>
      </c>
      <c r="W90" s="47"/>
      <c r="X90" s="47" t="s">
        <v>22</v>
      </c>
      <c r="Y90" s="47"/>
      <c r="Z90" s="47" t="s">
        <v>23</v>
      </c>
      <c r="AA90" s="47"/>
      <c r="AB90" s="47" t="s">
        <v>24</v>
      </c>
      <c r="AC90" s="47"/>
      <c r="AD90" s="47" t="s">
        <v>25</v>
      </c>
      <c r="AE90" s="47"/>
      <c r="AF90" s="47" t="s">
        <v>26</v>
      </c>
      <c r="AH90" s="47" t="s">
        <v>27</v>
      </c>
      <c r="AJ90" s="47" t="s">
        <v>28</v>
      </c>
    </row>
    <row r="91" spans="2:38" x14ac:dyDescent="0.3">
      <c r="S91" s="47">
        <v>30</v>
      </c>
      <c r="T91">
        <f>LN(X91/V91)</f>
        <v>-0.39738098970820529</v>
      </c>
      <c r="V91">
        <f>AVERAGE(C80:C82)</f>
        <v>0.10266666666666667</v>
      </c>
      <c r="X91">
        <f>AVERAGE(D80:D85)</f>
        <v>6.9000000000000006E-2</v>
      </c>
      <c r="Z91">
        <f>AVERAGE(E80:E84)</f>
        <v>6.7250000000000004E-2</v>
      </c>
      <c r="AB91">
        <f>AVERAGE(F80:F84)</f>
        <v>6.4500000000000002E-2</v>
      </c>
      <c r="AD91">
        <f>AVERAGE(G80:G83)</f>
        <v>6.7750000000000005E-2</v>
      </c>
      <c r="AF91">
        <f>AVERAGE(H80:H85)</f>
        <v>6.0999999999999999E-2</v>
      </c>
      <c r="AH91">
        <f>AVERAGE(I80:I85)</f>
        <v>6.1666666666666668E-2</v>
      </c>
      <c r="AJ91">
        <f>AVERAGE(J80:J85)</f>
        <v>5.8666666666666666E-2</v>
      </c>
    </row>
    <row r="92" spans="2:38" x14ac:dyDescent="0.3">
      <c r="S92" s="47">
        <v>60</v>
      </c>
      <c r="T92">
        <f>LN(Z91/V91)</f>
        <v>-0.4230704758235162</v>
      </c>
      <c r="V92" s="47" t="s">
        <v>30</v>
      </c>
      <c r="W92" s="47"/>
      <c r="X92" s="47" t="s">
        <v>31</v>
      </c>
      <c r="Y92" s="47"/>
      <c r="Z92" s="47" t="s">
        <v>32</v>
      </c>
      <c r="AA92" s="47"/>
      <c r="AB92" s="47" t="s">
        <v>33</v>
      </c>
      <c r="AC92" s="47"/>
      <c r="AD92" s="47" t="s">
        <v>34</v>
      </c>
      <c r="AE92" s="47"/>
      <c r="AF92" s="47" t="s">
        <v>35</v>
      </c>
    </row>
    <row r="93" spans="2:38" x14ac:dyDescent="0.3">
      <c r="S93" s="47">
        <v>90</v>
      </c>
      <c r="T93">
        <f>LN(AB91/V91)</f>
        <v>-0.46482227050373792</v>
      </c>
      <c r="V93" s="72">
        <f>AVERAGE(L80:L84)</f>
        <v>6.1666666666666668E-2</v>
      </c>
    </row>
    <row r="94" spans="2:38" x14ac:dyDescent="0.3">
      <c r="S94" s="47">
        <v>120</v>
      </c>
      <c r="T94">
        <f>LN(AD91/V91)</f>
        <v>-0.41566303454565451</v>
      </c>
      <c r="V94" s="73"/>
      <c r="AK94" s="47"/>
      <c r="AL94" s="47" t="s">
        <v>29</v>
      </c>
    </row>
    <row r="95" spans="2:38" x14ac:dyDescent="0.3">
      <c r="S95" s="47">
        <v>150</v>
      </c>
      <c r="T95">
        <f>LN(AF91/V91)</f>
        <v>-0.52061363013215356</v>
      </c>
      <c r="V95" s="73"/>
      <c r="AL95">
        <f>AVERAGE(K80:K85)</f>
        <v>5.7666666666666665E-2</v>
      </c>
    </row>
    <row r="96" spans="2:38" x14ac:dyDescent="0.3">
      <c r="S96" s="47">
        <v>180</v>
      </c>
      <c r="T96">
        <f>LN(AH91/V91)</f>
        <v>-0.50974395789524962</v>
      </c>
      <c r="V96" s="73"/>
    </row>
    <row r="97" spans="2:38" x14ac:dyDescent="0.3">
      <c r="S97" s="47">
        <v>210</v>
      </c>
      <c r="T97">
        <f>LN(AJ91/V91)</f>
        <v>-0.55961578793542277</v>
      </c>
      <c r="V97" s="73"/>
    </row>
    <row r="98" spans="2:38" x14ac:dyDescent="0.3">
      <c r="S98" s="47">
        <v>240</v>
      </c>
      <c r="T98">
        <f>LN(AL95/V91)</f>
        <v>-0.57680818847579551</v>
      </c>
      <c r="V98" s="73"/>
    </row>
    <row r="99" spans="2:38" x14ac:dyDescent="0.3">
      <c r="S99" s="47">
        <v>270</v>
      </c>
      <c r="T99">
        <f>LN(V93/V91)</f>
        <v>-0.50974395789524962</v>
      </c>
    </row>
    <row r="100" spans="2:38" x14ac:dyDescent="0.3">
      <c r="S100" s="47">
        <v>300</v>
      </c>
    </row>
    <row r="101" spans="2:38" x14ac:dyDescent="0.3">
      <c r="S101" s="47">
        <v>330</v>
      </c>
    </row>
    <row r="102" spans="2:38" x14ac:dyDescent="0.3">
      <c r="S102" s="47">
        <v>360</v>
      </c>
    </row>
    <row r="103" spans="2:38" x14ac:dyDescent="0.3">
      <c r="S103" s="47">
        <v>390</v>
      </c>
    </row>
    <row r="108" spans="2:38" x14ac:dyDescent="0.3">
      <c r="S108" s="47"/>
    </row>
    <row r="110" spans="2:38" x14ac:dyDescent="0.3">
      <c r="R110" t="s">
        <v>44</v>
      </c>
      <c r="S110" s="47" t="s">
        <v>40</v>
      </c>
      <c r="T110" s="47" t="s">
        <v>36</v>
      </c>
      <c r="V110" s="47" t="s">
        <v>37</v>
      </c>
      <c r="W110" s="47"/>
      <c r="X110" s="47" t="s">
        <v>22</v>
      </c>
      <c r="Y110" s="47"/>
      <c r="Z110" s="47" t="s">
        <v>23</v>
      </c>
      <c r="AA110" s="47"/>
      <c r="AB110" s="47" t="s">
        <v>24</v>
      </c>
      <c r="AC110" s="47"/>
      <c r="AD110" s="47" t="s">
        <v>25</v>
      </c>
      <c r="AE110" s="47"/>
      <c r="AF110" s="47" t="s">
        <v>26</v>
      </c>
      <c r="AG110" s="47"/>
      <c r="AH110" s="47" t="s">
        <v>27</v>
      </c>
      <c r="AI110" s="47"/>
      <c r="AJ110" s="47" t="s">
        <v>28</v>
      </c>
      <c r="AK110" s="47"/>
      <c r="AL110" s="47" t="s">
        <v>29</v>
      </c>
    </row>
    <row r="111" spans="2:38" x14ac:dyDescent="0.3">
      <c r="S111" s="47">
        <v>30</v>
      </c>
      <c r="T111">
        <f>LN(X111/V111)</f>
        <v>-4.390949261556832E-2</v>
      </c>
      <c r="V111">
        <f>AVERAGE(C113:C117)</f>
        <v>8.3799999999999986E-2</v>
      </c>
      <c r="X111">
        <f>AVERAGE(D113:D118)</f>
        <v>8.0200000000000007E-2</v>
      </c>
      <c r="Z111">
        <f>AVERAGE(E113:E117)</f>
        <v>7.8E-2</v>
      </c>
      <c r="AB111">
        <f>AVERAGE(F113:F118)</f>
        <v>7.566666666666666E-2</v>
      </c>
      <c r="AD111">
        <f>AVERAGE(G113:G117)</f>
        <v>7.566666666666666E-2</v>
      </c>
      <c r="AF111">
        <f>AVERAGE(H113:H117)</f>
        <v>7.3499999999999996E-2</v>
      </c>
      <c r="AH111">
        <f>AVERAGE(I113:I116)</f>
        <v>7.1333333333333318E-2</v>
      </c>
      <c r="AJ111">
        <f>AVERAGE(J113:J118)</f>
        <v>6.9250000000000006E-2</v>
      </c>
      <c r="AL111">
        <f>AVERAGE(K113:K116)</f>
        <v>6.5500000000000003E-2</v>
      </c>
    </row>
    <row r="112" spans="2:38" x14ac:dyDescent="0.3">
      <c r="B112" s="74">
        <v>80</v>
      </c>
      <c r="C112" s="47" t="s">
        <v>21</v>
      </c>
      <c r="D112" s="47" t="s">
        <v>22</v>
      </c>
      <c r="E112" s="47" t="s">
        <v>23</v>
      </c>
      <c r="F112" s="47" t="s">
        <v>24</v>
      </c>
      <c r="G112" s="47" t="s">
        <v>25</v>
      </c>
      <c r="H112" s="47" t="s">
        <v>26</v>
      </c>
      <c r="I112" s="47" t="s">
        <v>27</v>
      </c>
      <c r="J112" s="47" t="s">
        <v>28</v>
      </c>
      <c r="K112" s="47" t="s">
        <v>29</v>
      </c>
      <c r="L112" s="47" t="s">
        <v>30</v>
      </c>
      <c r="S112" s="47">
        <v>60</v>
      </c>
      <c r="T112">
        <f>LN(Z111/V111)</f>
        <v>-7.1724180798445489E-2</v>
      </c>
    </row>
    <row r="113" spans="2:38" x14ac:dyDescent="0.3">
      <c r="B113" s="47" t="s">
        <v>42</v>
      </c>
      <c r="C113" s="72">
        <v>7.8E-2</v>
      </c>
      <c r="D113" s="72">
        <v>6.9000000000000006E-2</v>
      </c>
      <c r="E113" s="72">
        <v>7.0999999999999994E-2</v>
      </c>
      <c r="F113" s="72">
        <v>7.2999999999999995E-2</v>
      </c>
      <c r="G113" s="72"/>
      <c r="H113" s="62">
        <v>7.1999999999999995E-2</v>
      </c>
      <c r="I113" s="72">
        <v>7.1999999999999995E-2</v>
      </c>
      <c r="J113" s="73">
        <v>6.9000000000000006E-2</v>
      </c>
      <c r="K113" s="72"/>
      <c r="L113" s="72"/>
      <c r="S113" s="47">
        <v>90</v>
      </c>
      <c r="T113">
        <f>LN(AB111/V111)</f>
        <v>-0.10209527867474427</v>
      </c>
      <c r="V113" t="s">
        <v>30</v>
      </c>
    </row>
    <row r="114" spans="2:38" x14ac:dyDescent="0.3">
      <c r="B114" s="47" t="s">
        <v>42</v>
      </c>
      <c r="C114" s="73">
        <v>8.1000000000000003E-2</v>
      </c>
      <c r="D114" s="73"/>
      <c r="E114" s="73">
        <v>7.4999999999999997E-2</v>
      </c>
      <c r="F114" s="73">
        <v>7.5999999999999998E-2</v>
      </c>
      <c r="G114" s="73">
        <v>7.8E-2</v>
      </c>
      <c r="H114" s="63">
        <v>8.1000000000000003E-2</v>
      </c>
      <c r="I114" s="73">
        <v>7.0999999999999994E-2</v>
      </c>
      <c r="J114" s="73">
        <v>7.0000000000000007E-2</v>
      </c>
      <c r="K114" s="73">
        <v>6.5000000000000002E-2</v>
      </c>
      <c r="L114" s="73">
        <v>6.6000000000000003E-2</v>
      </c>
      <c r="S114" s="47">
        <v>120</v>
      </c>
      <c r="T114">
        <f>LN(AD111/V111)</f>
        <v>-0.10209527867474427</v>
      </c>
      <c r="V114">
        <f>AVERAGE(L113:L118)</f>
        <v>6.533333333333334E-2</v>
      </c>
    </row>
    <row r="115" spans="2:38" x14ac:dyDescent="0.3">
      <c r="B115" s="47" t="s">
        <v>42</v>
      </c>
      <c r="C115" s="73">
        <v>8.3000000000000004E-2</v>
      </c>
      <c r="D115" s="73">
        <v>8.2000000000000003E-2</v>
      </c>
      <c r="E115" s="73">
        <v>0.08</v>
      </c>
      <c r="F115" s="73">
        <v>7.8E-2</v>
      </c>
      <c r="G115" s="73">
        <v>7.2999999999999995E-2</v>
      </c>
      <c r="H115" s="63">
        <v>7.0999999999999994E-2</v>
      </c>
      <c r="I115" s="73">
        <v>7.0999999999999994E-2</v>
      </c>
      <c r="J115" s="73">
        <v>6.8000000000000005E-2</v>
      </c>
      <c r="K115" s="73"/>
      <c r="L115" s="73">
        <v>6.5000000000000002E-2</v>
      </c>
      <c r="S115" s="47">
        <v>150</v>
      </c>
      <c r="T115">
        <f>LN(AF111/V111)</f>
        <v>-0.13114760126924629</v>
      </c>
    </row>
    <row r="116" spans="2:38" x14ac:dyDescent="0.3">
      <c r="B116" s="47" t="s">
        <v>43</v>
      </c>
      <c r="C116" s="73">
        <v>8.5999999999999993E-2</v>
      </c>
      <c r="D116" s="73">
        <v>8.4000000000000005E-2</v>
      </c>
      <c r="E116" s="73">
        <v>8.3000000000000004E-2</v>
      </c>
      <c r="F116" s="73"/>
      <c r="G116" s="73"/>
      <c r="H116" s="63"/>
      <c r="I116" s="73"/>
      <c r="J116" s="73">
        <v>7.0000000000000007E-2</v>
      </c>
      <c r="K116" s="73">
        <v>6.6000000000000003E-2</v>
      </c>
      <c r="L116" s="73"/>
      <c r="S116" s="47">
        <v>180</v>
      </c>
      <c r="T116">
        <f>LN(AH111/V111)</f>
        <v>-0.16106928113429567</v>
      </c>
    </row>
    <row r="117" spans="2:38" x14ac:dyDescent="0.3">
      <c r="B117" s="47" t="s">
        <v>43</v>
      </c>
      <c r="C117" s="73">
        <v>9.0999999999999998E-2</v>
      </c>
      <c r="D117" s="73">
        <v>7.9000000000000001E-2</v>
      </c>
      <c r="E117" s="73">
        <v>8.1000000000000003E-2</v>
      </c>
      <c r="F117" s="73"/>
      <c r="G117" s="73">
        <v>7.5999999999999998E-2</v>
      </c>
      <c r="H117" s="63">
        <v>7.0000000000000007E-2</v>
      </c>
      <c r="K117" s="73">
        <v>0.06</v>
      </c>
      <c r="L117" s="73">
        <v>6.5000000000000002E-2</v>
      </c>
      <c r="S117" s="47">
        <v>210</v>
      </c>
      <c r="T117">
        <f>LN(AJ111/V111)</f>
        <v>-0.19070986242058918</v>
      </c>
    </row>
    <row r="118" spans="2:38" x14ac:dyDescent="0.3">
      <c r="B118" s="47" t="s">
        <v>43</v>
      </c>
      <c r="C118" s="73"/>
      <c r="D118" s="73">
        <v>8.6999999999999994E-2</v>
      </c>
      <c r="F118" s="73"/>
      <c r="J118" s="73"/>
      <c r="K118" s="73"/>
      <c r="L118" s="73"/>
      <c r="S118" s="47">
        <v>240</v>
      </c>
      <c r="T118">
        <f>LN(AL111/V111)</f>
        <v>-0.24638286484683089</v>
      </c>
    </row>
    <row r="119" spans="2:38" x14ac:dyDescent="0.3">
      <c r="B119" s="47"/>
      <c r="E119" s="73"/>
      <c r="S119" s="47">
        <v>270</v>
      </c>
      <c r="T119">
        <f>LN(V114/V111)</f>
        <v>-0.24893063692562956</v>
      </c>
    </row>
    <row r="120" spans="2:38" x14ac:dyDescent="0.3">
      <c r="B120" s="47" t="s">
        <v>45</v>
      </c>
      <c r="C120" s="73">
        <v>5.8999999999999997E-2</v>
      </c>
      <c r="D120" s="72"/>
      <c r="E120" s="72">
        <v>5.8000000000000003E-2</v>
      </c>
      <c r="F120" s="72">
        <v>0.05</v>
      </c>
      <c r="G120" s="39">
        <v>4.5999999999999999E-2</v>
      </c>
      <c r="H120" s="72"/>
      <c r="I120" s="72">
        <v>0.05</v>
      </c>
      <c r="J120" s="73">
        <v>0.05</v>
      </c>
      <c r="K120" s="72">
        <v>4.8000000000000001E-2</v>
      </c>
      <c r="L120" s="72"/>
    </row>
    <row r="121" spans="2:38" x14ac:dyDescent="0.3">
      <c r="B121" s="47" t="s">
        <v>45</v>
      </c>
      <c r="C121" s="73">
        <v>5.5E-2</v>
      </c>
      <c r="D121" s="73">
        <v>0.05</v>
      </c>
      <c r="E121" s="73"/>
      <c r="F121" s="73">
        <v>4.9000000000000002E-2</v>
      </c>
      <c r="G121" s="40">
        <v>4.7E-2</v>
      </c>
      <c r="H121" s="73">
        <v>5.0999999999999997E-2</v>
      </c>
      <c r="I121" s="73">
        <v>4.9000000000000002E-2</v>
      </c>
      <c r="J121" s="73">
        <v>5.7000000000000002E-2</v>
      </c>
      <c r="K121" s="73">
        <v>5.1999999999999998E-2</v>
      </c>
      <c r="L121" s="73">
        <v>4.4999999999999998E-2</v>
      </c>
    </row>
    <row r="122" spans="2:38" x14ac:dyDescent="0.3">
      <c r="B122" s="47" t="s">
        <v>45</v>
      </c>
      <c r="C122" s="73">
        <v>5.6000000000000001E-2</v>
      </c>
      <c r="D122" s="73">
        <v>0.06</v>
      </c>
      <c r="E122" s="73">
        <v>5.1999999999999998E-2</v>
      </c>
      <c r="F122" s="73">
        <v>5.2999999999999999E-2</v>
      </c>
      <c r="G122" s="40">
        <v>5.6000000000000001E-2</v>
      </c>
      <c r="H122" s="73">
        <v>5.1999999999999998E-2</v>
      </c>
      <c r="I122" s="73">
        <v>4.8000000000000001E-2</v>
      </c>
      <c r="J122" s="73">
        <v>5.3999999999999999E-2</v>
      </c>
      <c r="K122" s="73">
        <v>5.2999999999999999E-2</v>
      </c>
      <c r="L122" s="73">
        <v>4.8000000000000001E-2</v>
      </c>
      <c r="R122" t="s">
        <v>47</v>
      </c>
      <c r="S122" s="47" t="s">
        <v>40</v>
      </c>
      <c r="T122" s="47" t="s">
        <v>36</v>
      </c>
      <c r="V122" s="47" t="s">
        <v>37</v>
      </c>
      <c r="W122" s="47"/>
      <c r="X122" s="47" t="s">
        <v>22</v>
      </c>
      <c r="Y122" s="47"/>
      <c r="Z122" s="47" t="s">
        <v>23</v>
      </c>
      <c r="AA122" s="47"/>
      <c r="AB122" s="47" t="s">
        <v>24</v>
      </c>
      <c r="AC122" s="47"/>
      <c r="AD122" s="47" t="s">
        <v>25</v>
      </c>
      <c r="AE122" s="47"/>
      <c r="AF122" s="47" t="s">
        <v>26</v>
      </c>
      <c r="AG122" s="47"/>
      <c r="AH122" s="47" t="s">
        <v>27</v>
      </c>
      <c r="AI122" s="47"/>
      <c r="AJ122" s="47" t="s">
        <v>28</v>
      </c>
      <c r="AK122" s="47"/>
      <c r="AL122" s="47" t="s">
        <v>29</v>
      </c>
    </row>
    <row r="123" spans="2:38" x14ac:dyDescent="0.3">
      <c r="B123" s="47" t="s">
        <v>46</v>
      </c>
      <c r="C123" s="73">
        <v>0.10100000000000001</v>
      </c>
      <c r="D123" s="73"/>
      <c r="E123" s="73">
        <v>6.9000000000000006E-2</v>
      </c>
      <c r="F123" s="73">
        <v>5.6000000000000001E-2</v>
      </c>
      <c r="G123" s="40">
        <v>6.7000000000000004E-2</v>
      </c>
      <c r="H123" s="73">
        <v>5.6000000000000001E-2</v>
      </c>
      <c r="I123" s="73">
        <v>5.5E-2</v>
      </c>
      <c r="J123" s="72">
        <v>5.0999999999999997E-2</v>
      </c>
      <c r="K123" s="73">
        <v>5.1999999999999998E-2</v>
      </c>
      <c r="L123" s="73">
        <v>5.3999999999999999E-2</v>
      </c>
      <c r="S123" s="47">
        <v>30</v>
      </c>
      <c r="T123">
        <f>LN(X123/V123)</f>
        <v>-8.8690074714718806E-2</v>
      </c>
      <c r="V123">
        <f>AVERAGE(C120:C123)</f>
        <v>6.7750000000000005E-2</v>
      </c>
      <c r="X123">
        <f>AVERAGE(D120:D125)</f>
        <v>6.2E-2</v>
      </c>
      <c r="Z123">
        <f>AVERAGE(E120:E125)</f>
        <v>5.9666666666666666E-2</v>
      </c>
      <c r="AB123">
        <f>AVERAGE(F120:F125)</f>
        <v>5.8000000000000003E-2</v>
      </c>
      <c r="AD123">
        <f>AVERAGE(G120:G125)</f>
        <v>5.616666666666667E-2</v>
      </c>
      <c r="AF123">
        <f>AVERAGE(H120:H125)</f>
        <v>5.5200000000000006E-2</v>
      </c>
      <c r="AH123">
        <f>AVERAGE(I120:I125)</f>
        <v>5.1666666666666666E-2</v>
      </c>
      <c r="AJ123">
        <f>AVERAGE(J120:J125)</f>
        <v>5.2400000000000002E-2</v>
      </c>
      <c r="AL123">
        <f>AVERAGE(K120:K125)</f>
        <v>5.1999999999999998E-2</v>
      </c>
    </row>
    <row r="124" spans="2:38" x14ac:dyDescent="0.3">
      <c r="B124" s="47" t="s">
        <v>46</v>
      </c>
      <c r="D124" s="73">
        <v>7.0000000000000007E-2</v>
      </c>
      <c r="E124" s="73"/>
      <c r="F124" s="73">
        <v>6.9000000000000006E-2</v>
      </c>
      <c r="G124" s="40">
        <v>5.8999999999999997E-2</v>
      </c>
      <c r="H124" s="73">
        <v>5.8000000000000003E-2</v>
      </c>
      <c r="I124" s="73">
        <v>5.1999999999999998E-2</v>
      </c>
      <c r="J124" s="73">
        <v>0.05</v>
      </c>
      <c r="K124" s="73">
        <v>5.3999999999999999E-2</v>
      </c>
      <c r="L124" s="73">
        <v>5.5E-2</v>
      </c>
      <c r="S124" s="47">
        <v>60</v>
      </c>
      <c r="T124">
        <f>LN(Z123/V123)</f>
        <v>-0.12705094258716504</v>
      </c>
    </row>
    <row r="125" spans="2:38" x14ac:dyDescent="0.3">
      <c r="B125" s="47" t="s">
        <v>46</v>
      </c>
      <c r="D125" s="73">
        <v>6.8000000000000005E-2</v>
      </c>
      <c r="E125" s="73"/>
      <c r="F125" s="73">
        <v>7.0999999999999994E-2</v>
      </c>
      <c r="G125" s="40">
        <v>6.2E-2</v>
      </c>
      <c r="H125" s="73">
        <v>5.8999999999999997E-2</v>
      </c>
      <c r="I125" s="73">
        <v>5.6000000000000001E-2</v>
      </c>
      <c r="J125" s="73"/>
      <c r="K125" s="73">
        <v>5.2999999999999999E-2</v>
      </c>
      <c r="L125" s="73"/>
      <c r="S125" s="47">
        <v>90</v>
      </c>
      <c r="T125">
        <f>LN(AB123/V123)</f>
        <v>-0.155381449213391</v>
      </c>
      <c r="V125" s="47" t="s">
        <v>30</v>
      </c>
    </row>
    <row r="126" spans="2:38" x14ac:dyDescent="0.3">
      <c r="S126" s="47">
        <v>120</v>
      </c>
      <c r="T126">
        <f>LN(AD123/V123)</f>
        <v>-0.18750099863550357</v>
      </c>
      <c r="V126">
        <f>AVERAGE(L120:L125)</f>
        <v>5.0499999999999996E-2</v>
      </c>
    </row>
    <row r="127" spans="2:38" x14ac:dyDescent="0.3">
      <c r="S127" s="47">
        <v>150</v>
      </c>
      <c r="T127">
        <f>LN(AF123/V123)</f>
        <v>-0.20486150647676057</v>
      </c>
    </row>
    <row r="128" spans="2:38" x14ac:dyDescent="0.3">
      <c r="S128" s="47">
        <v>180</v>
      </c>
      <c r="T128">
        <f>LN(AH123/V123)</f>
        <v>-0.27101163150867336</v>
      </c>
    </row>
    <row r="129" spans="2:34" x14ac:dyDescent="0.3">
      <c r="S129" s="47">
        <v>210</v>
      </c>
      <c r="T129">
        <f>LN(AJ123/V123)</f>
        <v>-0.25691786843281383</v>
      </c>
    </row>
    <row r="130" spans="2:34" x14ac:dyDescent="0.3">
      <c r="S130" s="47">
        <v>240</v>
      </c>
      <c r="T130">
        <f>LN(AL123/V123)</f>
        <v>-0.26458074117838304</v>
      </c>
    </row>
    <row r="131" spans="2:34" x14ac:dyDescent="0.3">
      <c r="S131" s="47">
        <v>270</v>
      </c>
      <c r="T131">
        <f>LN(V126/V123)</f>
        <v>-0.29385112347849629</v>
      </c>
    </row>
    <row r="134" spans="2:34" x14ac:dyDescent="0.3">
      <c r="R134" t="s">
        <v>44</v>
      </c>
      <c r="S134" s="47" t="s">
        <v>40</v>
      </c>
      <c r="T134" s="47" t="s">
        <v>36</v>
      </c>
      <c r="V134" s="47" t="s">
        <v>37</v>
      </c>
      <c r="W134" s="47"/>
      <c r="X134" s="47" t="s">
        <v>22</v>
      </c>
      <c r="Y134" s="47"/>
      <c r="Z134" s="47" t="s">
        <v>23</v>
      </c>
      <c r="AA134" s="47"/>
      <c r="AB134" s="47" t="s">
        <v>24</v>
      </c>
      <c r="AC134" s="47"/>
      <c r="AD134" s="47" t="s">
        <v>25</v>
      </c>
      <c r="AE134" s="47"/>
      <c r="AF134" s="47" t="s">
        <v>26</v>
      </c>
      <c r="AG134" s="47"/>
      <c r="AH134" s="47" t="s">
        <v>27</v>
      </c>
    </row>
    <row r="135" spans="2:34" x14ac:dyDescent="0.3">
      <c r="B135" s="74">
        <v>90</v>
      </c>
      <c r="C135" s="47" t="s">
        <v>21</v>
      </c>
      <c r="D135" s="47" t="s">
        <v>22</v>
      </c>
      <c r="E135" s="47" t="s">
        <v>23</v>
      </c>
      <c r="F135" s="47" t="s">
        <v>24</v>
      </c>
      <c r="G135" s="47" t="s">
        <v>25</v>
      </c>
      <c r="H135" s="47" t="s">
        <v>26</v>
      </c>
      <c r="I135" s="47" t="s">
        <v>27</v>
      </c>
      <c r="J135" s="47"/>
      <c r="K135" s="47"/>
      <c r="L135" s="47"/>
      <c r="S135" s="47">
        <v>30</v>
      </c>
      <c r="T135">
        <f>LN(X135/V135)</f>
        <v>-4.779066383634855E-2</v>
      </c>
      <c r="V135">
        <f>AVERAGE(C136:C140)</f>
        <v>7.5000000000000011E-2</v>
      </c>
      <c r="X135">
        <f>AVERAGE(D136:D141)</f>
        <v>7.1500000000000008E-2</v>
      </c>
      <c r="Z135">
        <f>AVERAGE(E136:E141)</f>
        <v>6.8333333333333343E-2</v>
      </c>
      <c r="AB135">
        <f>AVERAGE(F136:F141)</f>
        <v>6.54E-2</v>
      </c>
      <c r="AD135">
        <f>AVERAGE(G136:G141)</f>
        <v>6.1199999999999997E-2</v>
      </c>
      <c r="AF135">
        <f>AVERAGE(H136:H141)</f>
        <v>5.7400000000000007E-2</v>
      </c>
      <c r="AH135">
        <f>AVERAGE(I136:I140)</f>
        <v>5.475E-2</v>
      </c>
    </row>
    <row r="136" spans="2:34" x14ac:dyDescent="0.3">
      <c r="B136" s="47" t="s">
        <v>42</v>
      </c>
      <c r="C136" s="72">
        <v>6.6000000000000003E-2</v>
      </c>
      <c r="D136" s="72">
        <v>0.06</v>
      </c>
      <c r="E136" s="72">
        <v>5.2999999999999999E-2</v>
      </c>
      <c r="F136" s="72">
        <v>5.0999999999999997E-2</v>
      </c>
      <c r="G136" s="72">
        <v>4.9000000000000002E-2</v>
      </c>
      <c r="H136" s="62">
        <v>0.05</v>
      </c>
      <c r="I136" s="72"/>
      <c r="S136" s="47">
        <v>60</v>
      </c>
      <c r="T136">
        <f>LN(Z135/V135)</f>
        <v>-9.3090423066011979E-2</v>
      </c>
    </row>
    <row r="137" spans="2:34" x14ac:dyDescent="0.3">
      <c r="B137" s="47" t="s">
        <v>42</v>
      </c>
      <c r="C137" s="73">
        <v>8.5000000000000006E-2</v>
      </c>
      <c r="D137" s="73">
        <v>6.8000000000000005E-2</v>
      </c>
      <c r="E137" s="73">
        <v>5.8999999999999997E-2</v>
      </c>
      <c r="F137" s="73">
        <v>5.2999999999999999E-2</v>
      </c>
      <c r="G137" s="73">
        <v>5.3999999999999999E-2</v>
      </c>
      <c r="H137" s="63"/>
      <c r="I137" s="73">
        <v>5.2999999999999999E-2</v>
      </c>
      <c r="S137" s="47">
        <v>90</v>
      </c>
      <c r="T137">
        <f>LN(AB135/V135)</f>
        <v>-0.13696585507315756</v>
      </c>
    </row>
    <row r="138" spans="2:34" x14ac:dyDescent="0.3">
      <c r="B138" s="47" t="s">
        <v>42</v>
      </c>
      <c r="C138" s="73">
        <v>7.3999999999999996E-2</v>
      </c>
      <c r="D138" s="73">
        <v>7.4999999999999997E-2</v>
      </c>
      <c r="E138" s="73">
        <v>6.5000000000000002E-2</v>
      </c>
      <c r="F138" s="73">
        <v>5.8999999999999997E-2</v>
      </c>
      <c r="G138" s="73">
        <v>5.8000000000000003E-2</v>
      </c>
      <c r="H138" s="63">
        <v>5.1999999999999998E-2</v>
      </c>
      <c r="I138" s="73">
        <v>5.2999999999999999E-2</v>
      </c>
      <c r="S138" s="47">
        <v>120</v>
      </c>
      <c r="T138">
        <f>LN(AD135/V135)</f>
        <v>-0.20334092401803025</v>
      </c>
    </row>
    <row r="139" spans="2:34" x14ac:dyDescent="0.3">
      <c r="B139" s="47" t="s">
        <v>43</v>
      </c>
      <c r="D139" s="73">
        <v>8.3000000000000004E-2</v>
      </c>
      <c r="E139" s="73">
        <v>7.5999999999999998E-2</v>
      </c>
      <c r="F139" s="73"/>
      <c r="G139" s="73">
        <v>7.0000000000000007E-2</v>
      </c>
      <c r="H139" s="63">
        <v>6.2E-2</v>
      </c>
      <c r="I139" s="73">
        <v>5.3999999999999999E-2</v>
      </c>
      <c r="S139" s="47">
        <v>150</v>
      </c>
      <c r="T139">
        <f>LN(AF135/V135)</f>
        <v>-0.26744381021078972</v>
      </c>
    </row>
    <row r="140" spans="2:34" x14ac:dyDescent="0.3">
      <c r="B140" s="47" t="s">
        <v>43</v>
      </c>
      <c r="C140" s="73"/>
      <c r="E140" s="73">
        <v>7.8E-2</v>
      </c>
      <c r="F140" s="73">
        <v>9.2999999999999999E-2</v>
      </c>
      <c r="G140" s="73"/>
      <c r="H140" s="63">
        <v>6.3E-2</v>
      </c>
      <c r="I140" s="73">
        <v>5.8999999999999997E-2</v>
      </c>
      <c r="S140" s="47">
        <v>180</v>
      </c>
      <c r="T140">
        <f>LN(AH135/V135)</f>
        <v>-0.31471074483970041</v>
      </c>
    </row>
    <row r="141" spans="2:34" x14ac:dyDescent="0.3">
      <c r="B141" s="47" t="s">
        <v>43</v>
      </c>
      <c r="D141" s="73"/>
      <c r="E141" s="73">
        <v>7.9000000000000001E-2</v>
      </c>
      <c r="F141" s="73">
        <v>7.0999999999999994E-2</v>
      </c>
      <c r="G141" s="73">
        <v>7.4999999999999997E-2</v>
      </c>
      <c r="H141" s="63">
        <v>0.06</v>
      </c>
      <c r="S141" s="47"/>
    </row>
    <row r="142" spans="2:34" x14ac:dyDescent="0.3">
      <c r="B142" s="47"/>
      <c r="S142" s="47"/>
    </row>
    <row r="143" spans="2:34" x14ac:dyDescent="0.3">
      <c r="B143" s="47" t="s">
        <v>45</v>
      </c>
      <c r="C143" s="73">
        <v>5.8999999999999997E-2</v>
      </c>
      <c r="D143" s="72">
        <v>5.2999999999999999E-2</v>
      </c>
      <c r="E143" s="72">
        <v>5.8999999999999997E-2</v>
      </c>
      <c r="F143" s="72">
        <v>4.9000000000000002E-2</v>
      </c>
      <c r="G143" s="39">
        <v>4.3999999999999997E-2</v>
      </c>
      <c r="H143" s="72">
        <v>4.5999999999999999E-2</v>
      </c>
      <c r="I143" s="72">
        <v>4.4999999999999998E-2</v>
      </c>
      <c r="S143" s="47"/>
    </row>
    <row r="144" spans="2:34" x14ac:dyDescent="0.3">
      <c r="B144" s="47" t="s">
        <v>45</v>
      </c>
      <c r="C144" s="73">
        <v>5.5E-2</v>
      </c>
      <c r="D144" s="73">
        <v>7.0000000000000007E-2</v>
      </c>
      <c r="E144" s="73">
        <v>0.05</v>
      </c>
      <c r="F144" s="73">
        <v>5.0999999999999997E-2</v>
      </c>
      <c r="G144" s="40">
        <v>4.7E-2</v>
      </c>
      <c r="H144" s="73">
        <v>4.4999999999999998E-2</v>
      </c>
      <c r="I144" s="73">
        <v>4.3999999999999997E-2</v>
      </c>
    </row>
    <row r="145" spans="2:36" x14ac:dyDescent="0.3">
      <c r="B145" s="47" t="s">
        <v>45</v>
      </c>
      <c r="C145" s="73">
        <v>5.6000000000000001E-2</v>
      </c>
      <c r="D145" s="73">
        <v>0.05</v>
      </c>
      <c r="E145" s="73">
        <v>4.5999999999999999E-2</v>
      </c>
      <c r="F145" s="73"/>
      <c r="G145" s="40">
        <v>5.3999999999999999E-2</v>
      </c>
      <c r="H145" s="73">
        <v>4.9000000000000002E-2</v>
      </c>
      <c r="I145" s="73">
        <v>4.3999999999999997E-2</v>
      </c>
    </row>
    <row r="146" spans="2:36" x14ac:dyDescent="0.3">
      <c r="B146" s="47" t="s">
        <v>46</v>
      </c>
      <c r="C146" s="73">
        <v>0.10100000000000001</v>
      </c>
      <c r="D146" s="73">
        <v>4.9000000000000002E-2</v>
      </c>
      <c r="E146" s="73">
        <v>5.3999999999999999E-2</v>
      </c>
      <c r="F146" s="73">
        <v>4.8000000000000001E-2</v>
      </c>
      <c r="G146" s="40">
        <v>4.8000000000000001E-2</v>
      </c>
      <c r="H146" s="73">
        <v>5.0999999999999997E-2</v>
      </c>
      <c r="I146" s="73">
        <v>4.7E-2</v>
      </c>
      <c r="R146" t="s">
        <v>47</v>
      </c>
      <c r="S146" s="47" t="s">
        <v>40</v>
      </c>
      <c r="T146" s="47" t="s">
        <v>36</v>
      </c>
      <c r="V146" s="47" t="s">
        <v>37</v>
      </c>
      <c r="W146" s="47"/>
      <c r="X146" s="47" t="s">
        <v>22</v>
      </c>
      <c r="Y146" s="47"/>
      <c r="Z146" s="47" t="s">
        <v>23</v>
      </c>
      <c r="AA146" s="47"/>
      <c r="AB146" s="47" t="s">
        <v>24</v>
      </c>
      <c r="AC146" s="47"/>
      <c r="AD146" s="47" t="s">
        <v>25</v>
      </c>
      <c r="AE146" s="47"/>
      <c r="AF146" s="47" t="s">
        <v>26</v>
      </c>
      <c r="AG146" s="47"/>
      <c r="AH146" s="47" t="s">
        <v>27</v>
      </c>
    </row>
    <row r="147" spans="2:36" x14ac:dyDescent="0.3">
      <c r="B147" s="47" t="s">
        <v>46</v>
      </c>
      <c r="C147" s="73"/>
      <c r="D147" s="73">
        <v>5.0999999999999997E-2</v>
      </c>
      <c r="E147" s="73">
        <v>5.1999999999999998E-2</v>
      </c>
      <c r="F147" s="73">
        <v>5.3999999999999999E-2</v>
      </c>
      <c r="G147" s="40">
        <v>5.1999999999999998E-2</v>
      </c>
      <c r="H147" s="73"/>
      <c r="I147" s="73"/>
      <c r="S147" s="47">
        <v>30</v>
      </c>
      <c r="T147">
        <f>LN(X147/V147)</f>
        <v>-0.22993160576520902</v>
      </c>
      <c r="V147">
        <f>AVERAGE(C143:C148)</f>
        <v>6.7750000000000005E-2</v>
      </c>
      <c r="X147">
        <f>AVERAGE(D143:D148)</f>
        <v>5.3833333333333323E-2</v>
      </c>
      <c r="Z147">
        <f>AVERAGE(E143:E148)</f>
        <v>5.1666666666666666E-2</v>
      </c>
      <c r="AB147">
        <f>AVERAGE(F143:F148)</f>
        <v>5.0500000000000003E-2</v>
      </c>
      <c r="AD147">
        <f>AVERAGE(G143:G148)</f>
        <v>4.9000000000000002E-2</v>
      </c>
      <c r="AF147">
        <f>AVERAGE(H143:H147)</f>
        <v>4.7750000000000001E-2</v>
      </c>
      <c r="AH147">
        <f>AVERAGE(I143:I148)</f>
        <v>4.5399999999999996E-2</v>
      </c>
    </row>
    <row r="148" spans="2:36" x14ac:dyDescent="0.3">
      <c r="B148" s="47" t="s">
        <v>46</v>
      </c>
      <c r="C148" s="73"/>
      <c r="D148" s="73">
        <v>0.05</v>
      </c>
      <c r="E148" s="73">
        <v>4.9000000000000002E-2</v>
      </c>
      <c r="F148" s="73"/>
      <c r="G148" s="40"/>
      <c r="I148" s="73">
        <v>4.7E-2</v>
      </c>
      <c r="S148" s="47">
        <v>60</v>
      </c>
      <c r="T148">
        <f>LN(Z147/V147)</f>
        <v>-0.27101163150867336</v>
      </c>
    </row>
    <row r="149" spans="2:36" x14ac:dyDescent="0.3">
      <c r="E149" s="73"/>
      <c r="S149" s="47">
        <v>90</v>
      </c>
      <c r="T149">
        <f>LN(AB147/V147)</f>
        <v>-0.29385112347849612</v>
      </c>
    </row>
    <row r="150" spans="2:36" x14ac:dyDescent="0.3">
      <c r="S150" s="47">
        <v>120</v>
      </c>
      <c r="T150">
        <f>LN(AD147/V147)</f>
        <v>-0.32400416164918372</v>
      </c>
    </row>
    <row r="151" spans="2:36" x14ac:dyDescent="0.3">
      <c r="S151" s="47">
        <v>150</v>
      </c>
      <c r="T151">
        <f>LN(AF147/V147)</f>
        <v>-0.34984539283307103</v>
      </c>
    </row>
    <row r="152" spans="2:36" x14ac:dyDescent="0.3">
      <c r="S152" s="47">
        <v>180</v>
      </c>
      <c r="T152">
        <f>LN(AH147/V147)</f>
        <v>-0.40031235471250809</v>
      </c>
    </row>
    <row r="153" spans="2:36" x14ac:dyDescent="0.3">
      <c r="S153" s="47"/>
    </row>
    <row r="154" spans="2:36" x14ac:dyDescent="0.3">
      <c r="S154" s="47"/>
    </row>
    <row r="155" spans="2:36" x14ac:dyDescent="0.3">
      <c r="S155" s="47"/>
    </row>
    <row r="156" spans="2:36" x14ac:dyDescent="0.3">
      <c r="B156" s="74">
        <v>70</v>
      </c>
      <c r="C156" s="47" t="s">
        <v>21</v>
      </c>
      <c r="D156" s="47" t="s">
        <v>22</v>
      </c>
      <c r="E156" s="47" t="s">
        <v>23</v>
      </c>
      <c r="F156" s="47" t="s">
        <v>24</v>
      </c>
      <c r="G156" s="47" t="s">
        <v>25</v>
      </c>
      <c r="H156" s="47" t="s">
        <v>26</v>
      </c>
      <c r="I156" s="47" t="s">
        <v>27</v>
      </c>
      <c r="J156" s="47" t="s">
        <v>28</v>
      </c>
      <c r="K156" s="47" t="s">
        <v>29</v>
      </c>
      <c r="L156" s="47" t="s">
        <v>30</v>
      </c>
      <c r="N156" s="47" t="s">
        <v>40</v>
      </c>
      <c r="O156" s="47" t="s">
        <v>36</v>
      </c>
      <c r="Q156" t="s">
        <v>50</v>
      </c>
      <c r="R156" s="47" t="s">
        <v>37</v>
      </c>
      <c r="S156" s="47"/>
      <c r="T156" s="47" t="s">
        <v>22</v>
      </c>
      <c r="U156" s="47"/>
      <c r="V156" s="47" t="s">
        <v>23</v>
      </c>
      <c r="W156" s="47"/>
      <c r="X156" s="47" t="s">
        <v>24</v>
      </c>
      <c r="Y156" s="47"/>
      <c r="Z156" s="47" t="s">
        <v>25</v>
      </c>
      <c r="AA156" s="47"/>
      <c r="AB156" s="47" t="s">
        <v>26</v>
      </c>
      <c r="AC156" s="47"/>
      <c r="AD156" s="47" t="s">
        <v>27</v>
      </c>
      <c r="AE156" s="47"/>
      <c r="AF156" s="47" t="s">
        <v>28</v>
      </c>
      <c r="AG156" s="47"/>
      <c r="AH156" s="47" t="s">
        <v>29</v>
      </c>
      <c r="AJ156" t="s">
        <v>30</v>
      </c>
    </row>
    <row r="157" spans="2:36" x14ac:dyDescent="0.3">
      <c r="B157" t="s">
        <v>48</v>
      </c>
      <c r="C157" s="62"/>
      <c r="D157" s="72">
        <v>5.8000000000000003E-2</v>
      </c>
      <c r="E157" s="72"/>
      <c r="F157" s="72"/>
      <c r="G157" s="72"/>
      <c r="H157" s="72"/>
      <c r="I157" s="72"/>
      <c r="J157" s="72">
        <v>5.5E-2</v>
      </c>
      <c r="K157" s="72">
        <v>5.5E-2</v>
      </c>
      <c r="L157" s="39">
        <v>5.0999999999999997E-2</v>
      </c>
      <c r="N157" s="47">
        <v>30</v>
      </c>
      <c r="O157">
        <f>LN(T157/R157)</f>
        <v>-5.2463569535741002E-2</v>
      </c>
      <c r="R157">
        <f>AVERAGE(C157:C162)</f>
        <v>7.5000000000000011E-2</v>
      </c>
      <c r="T157">
        <f>AVERAGE(D157:D162)</f>
        <v>7.116666666666667E-2</v>
      </c>
      <c r="V157">
        <f>AVERAGE(E157:E162)</f>
        <v>6.7000000000000004E-2</v>
      </c>
      <c r="X157">
        <f>AVERAGE(F157:F162)</f>
        <v>6.4666666666666664E-2</v>
      </c>
      <c r="Z157">
        <f>AVERAGE(G157:G162)</f>
        <v>6.0999999999999999E-2</v>
      </c>
      <c r="AB157">
        <f>AVERAGE(H157:H162)</f>
        <v>5.733333333333334E-2</v>
      </c>
      <c r="AD157">
        <f>AVERAGE(I157:I162)</f>
        <v>5.7666666666666672E-2</v>
      </c>
      <c r="AF157">
        <f>AVERAGE(J157:J159)</f>
        <v>5.9666666666666666E-2</v>
      </c>
      <c r="AH157">
        <f>AVERAGE(K157:K161)</f>
        <v>5.5500000000000001E-2</v>
      </c>
      <c r="AJ157">
        <f>AVERAGE(L157:L164)</f>
        <v>5.3249999999999999E-2</v>
      </c>
    </row>
    <row r="158" spans="2:36" x14ac:dyDescent="0.3">
      <c r="B158" t="s">
        <v>48</v>
      </c>
      <c r="C158" s="63">
        <v>6.7000000000000004E-2</v>
      </c>
      <c r="D158" s="73">
        <v>6.0999999999999999E-2</v>
      </c>
      <c r="E158" s="73">
        <v>5.6000000000000001E-2</v>
      </c>
      <c r="F158" s="73"/>
      <c r="G158" s="73">
        <v>6.0999999999999999E-2</v>
      </c>
      <c r="H158" s="73">
        <v>5.8000000000000003E-2</v>
      </c>
      <c r="I158" s="73">
        <v>5.8000000000000003E-2</v>
      </c>
      <c r="J158" s="73">
        <v>5.8000000000000003E-2</v>
      </c>
      <c r="K158" s="73"/>
      <c r="L158" s="40"/>
      <c r="N158" s="47">
        <v>60</v>
      </c>
      <c r="O158">
        <f>LN(V157/R157)</f>
        <v>-0.11279549414534452</v>
      </c>
    </row>
    <row r="159" spans="2:36" x14ac:dyDescent="0.3">
      <c r="B159" t="s">
        <v>48</v>
      </c>
      <c r="C159" s="63">
        <v>8.5000000000000006E-2</v>
      </c>
      <c r="D159" s="73">
        <v>9.9000000000000005E-2</v>
      </c>
      <c r="E159" s="73">
        <v>6.0999999999999999E-2</v>
      </c>
      <c r="F159" s="73">
        <v>6.2E-2</v>
      </c>
      <c r="G159" s="73">
        <v>5.8999999999999997E-2</v>
      </c>
      <c r="H159" s="73">
        <v>5.8000000000000003E-2</v>
      </c>
      <c r="I159" s="73">
        <v>5.8000000000000003E-2</v>
      </c>
      <c r="J159" s="73">
        <v>6.6000000000000003E-2</v>
      </c>
      <c r="K159" s="10">
        <v>5.6000000000000001E-2</v>
      </c>
      <c r="L159" s="40"/>
      <c r="N159" s="47">
        <v>90</v>
      </c>
      <c r="O159">
        <f>LN(X157/R157)</f>
        <v>-0.14824224314109213</v>
      </c>
    </row>
    <row r="160" spans="2:36" x14ac:dyDescent="0.3">
      <c r="B160" t="s">
        <v>49</v>
      </c>
      <c r="C160" s="63">
        <v>7.2999999999999995E-2</v>
      </c>
      <c r="D160" s="73">
        <v>6.4000000000000001E-2</v>
      </c>
      <c r="E160" s="73">
        <v>8.2000000000000003E-2</v>
      </c>
      <c r="F160" s="73">
        <v>6.9000000000000006E-2</v>
      </c>
      <c r="G160" s="73"/>
      <c r="H160" s="73">
        <v>5.6000000000000001E-2</v>
      </c>
      <c r="I160" s="73"/>
      <c r="J160" s="10"/>
      <c r="K160" s="72">
        <v>5.5E-2</v>
      </c>
      <c r="L160" s="40"/>
      <c r="N160" s="47">
        <v>120</v>
      </c>
      <c r="O160">
        <f>LN(Z157/R157)</f>
        <v>-0.2066142493629993</v>
      </c>
    </row>
    <row r="161" spans="2:36" x14ac:dyDescent="0.3">
      <c r="B161" t="s">
        <v>49</v>
      </c>
      <c r="C161" s="63"/>
      <c r="D161" s="73">
        <v>6.5000000000000002E-2</v>
      </c>
      <c r="E161" s="73">
        <v>6.9000000000000006E-2</v>
      </c>
      <c r="F161" s="73">
        <v>6.3E-2</v>
      </c>
      <c r="G161" s="73"/>
      <c r="H161" s="73"/>
      <c r="I161" s="73">
        <v>5.7000000000000002E-2</v>
      </c>
      <c r="K161" s="73">
        <v>5.6000000000000001E-2</v>
      </c>
      <c r="L161" s="40">
        <v>5.5E-2</v>
      </c>
      <c r="N161" s="47">
        <v>150</v>
      </c>
      <c r="O161">
        <f>LN(AB157/R157)</f>
        <v>-0.26860592539096717</v>
      </c>
    </row>
    <row r="162" spans="2:36" x14ac:dyDescent="0.3">
      <c r="B162" t="s">
        <v>49</v>
      </c>
      <c r="C162" s="63"/>
      <c r="D162" s="73">
        <v>0.08</v>
      </c>
      <c r="E162" s="73"/>
      <c r="F162" s="73"/>
      <c r="G162" s="73">
        <v>6.3E-2</v>
      </c>
      <c r="H162" s="73"/>
      <c r="I162" s="73"/>
      <c r="K162" s="73"/>
      <c r="L162" s="40"/>
      <c r="N162" s="47">
        <v>180</v>
      </c>
      <c r="O162">
        <f>LN(AD157/R157)</f>
        <v>-0.26280880770664122</v>
      </c>
    </row>
    <row r="163" spans="2:36" x14ac:dyDescent="0.3">
      <c r="K163" s="73"/>
      <c r="L163" s="40">
        <v>5.0999999999999997E-2</v>
      </c>
      <c r="N163" s="47">
        <v>210</v>
      </c>
      <c r="O163">
        <f>LN(AF157/R157)</f>
        <v>-0.22871459636366526</v>
      </c>
    </row>
    <row r="164" spans="2:36" x14ac:dyDescent="0.3">
      <c r="K164" s="10"/>
      <c r="L164" s="11">
        <v>5.6000000000000001E-2</v>
      </c>
      <c r="N164" s="47">
        <v>240</v>
      </c>
      <c r="O164">
        <f>LN(AH157/R157)</f>
        <v>-0.30110509278392178</v>
      </c>
    </row>
    <row r="165" spans="2:36" x14ac:dyDescent="0.3">
      <c r="N165" s="47">
        <v>270</v>
      </c>
      <c r="O165">
        <f>LN(AJ157/R157)</f>
        <v>-0.34249030894677618</v>
      </c>
    </row>
    <row r="167" spans="2:36" x14ac:dyDescent="0.3">
      <c r="B167" s="74">
        <v>80</v>
      </c>
      <c r="C167" s="47" t="s">
        <v>21</v>
      </c>
      <c r="D167" s="47" t="s">
        <v>22</v>
      </c>
      <c r="E167" s="47" t="s">
        <v>23</v>
      </c>
      <c r="F167" s="47" t="s">
        <v>24</v>
      </c>
      <c r="G167" s="47" t="s">
        <v>25</v>
      </c>
      <c r="H167" s="47" t="s">
        <v>26</v>
      </c>
      <c r="I167" s="47" t="s">
        <v>27</v>
      </c>
      <c r="J167" s="47" t="s">
        <v>28</v>
      </c>
      <c r="K167" s="47" t="s">
        <v>29</v>
      </c>
      <c r="L167" s="47" t="s">
        <v>30</v>
      </c>
      <c r="N167" s="47" t="s">
        <v>40</v>
      </c>
      <c r="O167" s="47" t="s">
        <v>36</v>
      </c>
      <c r="Q167" s="47" t="s">
        <v>50</v>
      </c>
      <c r="R167" s="47" t="s">
        <v>37</v>
      </c>
      <c r="S167" s="47"/>
      <c r="T167" s="47" t="s">
        <v>22</v>
      </c>
      <c r="U167" s="47"/>
      <c r="V167" s="47" t="s">
        <v>23</v>
      </c>
      <c r="W167" s="47"/>
      <c r="X167" s="47" t="s">
        <v>24</v>
      </c>
      <c r="Y167" s="47"/>
      <c r="Z167" s="47" t="s">
        <v>25</v>
      </c>
      <c r="AA167" s="47"/>
      <c r="AB167" s="47" t="s">
        <v>26</v>
      </c>
      <c r="AC167" s="47"/>
      <c r="AD167" s="47" t="s">
        <v>27</v>
      </c>
      <c r="AE167" s="47"/>
      <c r="AF167" s="47" t="s">
        <v>28</v>
      </c>
      <c r="AG167" s="47"/>
      <c r="AH167" s="47" t="s">
        <v>29</v>
      </c>
      <c r="AI167" s="47"/>
      <c r="AJ167" s="47" t="s">
        <v>30</v>
      </c>
    </row>
    <row r="168" spans="2:36" x14ac:dyDescent="0.3">
      <c r="B168" s="47" t="s">
        <v>48</v>
      </c>
      <c r="C168" s="62">
        <v>0.114</v>
      </c>
      <c r="D168" s="72">
        <v>8.3000000000000004E-2</v>
      </c>
      <c r="E168" s="72">
        <v>7.6999999999999999E-2</v>
      </c>
      <c r="F168" s="72">
        <v>7.0000000000000007E-2</v>
      </c>
      <c r="G168" s="72">
        <v>6.9000000000000006E-2</v>
      </c>
      <c r="H168" s="72">
        <v>7.0000000000000007E-2</v>
      </c>
      <c r="I168" s="72"/>
      <c r="J168" s="72">
        <v>6.6000000000000003E-2</v>
      </c>
      <c r="K168" s="72">
        <v>6.4000000000000001E-2</v>
      </c>
      <c r="L168" s="9">
        <v>5.8999999999999997E-2</v>
      </c>
      <c r="N168" s="47">
        <v>30</v>
      </c>
      <c r="O168">
        <f>LN(T168/R168)</f>
        <v>-0.12386948171278604</v>
      </c>
      <c r="R168">
        <f>AVERAGE(C168:C173)</f>
        <v>0.10300000000000001</v>
      </c>
      <c r="T168">
        <f>AVERAGE(D168:D173)</f>
        <v>9.0999999999999984E-2</v>
      </c>
      <c r="V168">
        <f>AVERAGE(E168:E173)</f>
        <v>8.8166666666666671E-2</v>
      </c>
      <c r="X168">
        <f>AVERAGE(F168:F173)</f>
        <v>8.1166666666666665E-2</v>
      </c>
      <c r="Z168">
        <f>AVERAGE(G168:G173)</f>
        <v>7.2800000000000004E-2</v>
      </c>
      <c r="AB168">
        <f>AVERAGE(H168:H173)</f>
        <v>7.116666666666667E-2</v>
      </c>
      <c r="AD168">
        <f>AVERAGE(I168:I173)</f>
        <v>7.1999999999999995E-2</v>
      </c>
      <c r="AF168">
        <f>AVERAGE(J169:J173)</f>
        <v>6.5666666666666665E-2</v>
      </c>
      <c r="AH168">
        <f>AVERAGE(K168:K173)</f>
        <v>6.4750000000000002E-2</v>
      </c>
      <c r="AJ168">
        <f>AVERAGE(L168:L175)</f>
        <v>5.8499999999999996E-2</v>
      </c>
    </row>
    <row r="169" spans="2:36" x14ac:dyDescent="0.3">
      <c r="B169" s="47" t="s">
        <v>48</v>
      </c>
      <c r="C169" s="63"/>
      <c r="D169" s="73">
        <v>7.1999999999999995E-2</v>
      </c>
      <c r="E169" s="73">
        <v>0.115</v>
      </c>
      <c r="F169" s="73">
        <v>6.9000000000000006E-2</v>
      </c>
      <c r="G169" s="73">
        <v>8.1000000000000003E-2</v>
      </c>
      <c r="H169" s="73">
        <v>7.5999999999999998E-2</v>
      </c>
      <c r="I169" s="73">
        <v>7.0999999999999994E-2</v>
      </c>
      <c r="J169" s="73"/>
      <c r="K169" s="73">
        <v>6.2E-2</v>
      </c>
      <c r="L169" s="10">
        <v>5.5E-2</v>
      </c>
      <c r="N169" s="47">
        <v>60</v>
      </c>
      <c r="O169">
        <f>LN(V168/R168)</f>
        <v>-0.15550002559939141</v>
      </c>
    </row>
    <row r="170" spans="2:36" x14ac:dyDescent="0.3">
      <c r="B170" s="47" t="s">
        <v>48</v>
      </c>
      <c r="C170" s="63">
        <v>8.4000000000000005E-2</v>
      </c>
      <c r="D170" s="73">
        <v>0.08</v>
      </c>
      <c r="E170" s="73">
        <v>0.10199999999999999</v>
      </c>
      <c r="F170" s="73">
        <v>8.7999999999999995E-2</v>
      </c>
      <c r="G170" s="73">
        <v>7.5999999999999998E-2</v>
      </c>
      <c r="H170" s="73">
        <v>7.1999999999999995E-2</v>
      </c>
      <c r="I170" s="73">
        <v>7.1999999999999995E-2</v>
      </c>
      <c r="J170" s="73"/>
      <c r="K170" s="73">
        <v>6.3E-2</v>
      </c>
      <c r="L170" s="10">
        <v>6.0999999999999999E-2</v>
      </c>
      <c r="N170" s="47">
        <v>90</v>
      </c>
      <c r="O170">
        <f>LN(X168/R168)</f>
        <v>-0.2382243343751011</v>
      </c>
    </row>
    <row r="171" spans="2:36" x14ac:dyDescent="0.3">
      <c r="B171" s="47" t="s">
        <v>49</v>
      </c>
      <c r="C171" s="63">
        <v>0.105</v>
      </c>
      <c r="D171" s="73">
        <v>0.104</v>
      </c>
      <c r="E171" s="73">
        <v>7.3999999999999996E-2</v>
      </c>
      <c r="F171" s="73">
        <v>7.6999999999999999E-2</v>
      </c>
      <c r="G171" s="73"/>
      <c r="H171" s="73">
        <v>6.9000000000000006E-2</v>
      </c>
      <c r="I171" s="73"/>
      <c r="J171" s="73">
        <v>6.5000000000000002E-2</v>
      </c>
      <c r="K171" s="73">
        <v>7.0000000000000007E-2</v>
      </c>
      <c r="L171" s="10">
        <v>5.8999999999999997E-2</v>
      </c>
      <c r="N171" s="47">
        <v>120</v>
      </c>
      <c r="O171">
        <f>LN(Z168/R168)</f>
        <v>-0.3470130330269956</v>
      </c>
    </row>
    <row r="172" spans="2:36" x14ac:dyDescent="0.3">
      <c r="B172" s="47" t="s">
        <v>49</v>
      </c>
      <c r="C172" s="63">
        <v>9.5000000000000001E-2</v>
      </c>
      <c r="D172" s="73">
        <v>0.10100000000000001</v>
      </c>
      <c r="E172" s="73">
        <v>8.1000000000000003E-2</v>
      </c>
      <c r="F172" s="73">
        <v>8.5000000000000006E-2</v>
      </c>
      <c r="G172" s="73">
        <v>6.9000000000000006E-2</v>
      </c>
      <c r="H172" s="73">
        <v>6.9000000000000006E-2</v>
      </c>
      <c r="I172" s="73">
        <v>7.2999999999999995E-2</v>
      </c>
      <c r="J172" s="73">
        <v>6.7000000000000004E-2</v>
      </c>
      <c r="K172" s="73"/>
      <c r="L172" s="10"/>
      <c r="N172" s="47">
        <v>150</v>
      </c>
      <c r="O172">
        <f>LN(AB168/R168)</f>
        <v>-0.36970444422906629</v>
      </c>
    </row>
    <row r="173" spans="2:36" x14ac:dyDescent="0.3">
      <c r="B173" s="47" t="s">
        <v>49</v>
      </c>
      <c r="C173" s="63">
        <v>0.11700000000000001</v>
      </c>
      <c r="D173" s="73">
        <v>0.106</v>
      </c>
      <c r="E173" s="73">
        <v>0.08</v>
      </c>
      <c r="F173" s="73">
        <v>9.8000000000000004E-2</v>
      </c>
      <c r="G173" s="73">
        <v>6.9000000000000006E-2</v>
      </c>
      <c r="H173" s="73">
        <v>7.0999999999999994E-2</v>
      </c>
      <c r="I173" s="73"/>
      <c r="J173" s="73">
        <v>6.5000000000000002E-2</v>
      </c>
      <c r="K173" s="73"/>
      <c r="L173" s="10"/>
      <c r="N173" s="47">
        <v>180</v>
      </c>
      <c r="O173">
        <f>LN(AD168/R168)</f>
        <v>-0.3580628692135806</v>
      </c>
    </row>
    <row r="174" spans="2:36" x14ac:dyDescent="0.3">
      <c r="K174" s="10"/>
      <c r="L174" s="10"/>
      <c r="N174" s="47">
        <v>210</v>
      </c>
      <c r="O174">
        <f>LN(AF168/R168)</f>
        <v>-0.45013754815975698</v>
      </c>
    </row>
    <row r="175" spans="2:36" x14ac:dyDescent="0.3">
      <c r="L175" s="10"/>
      <c r="N175" s="47">
        <v>240</v>
      </c>
      <c r="O175">
        <f>LN(AH168/R168)</f>
        <v>-0.46419528764998874</v>
      </c>
    </row>
    <row r="176" spans="2:36" x14ac:dyDescent="0.3">
      <c r="N176" s="47">
        <v>270</v>
      </c>
      <c r="O176">
        <f>LN(AJ168/R168)</f>
        <v>-0.56570223399182507</v>
      </c>
    </row>
    <row r="178" spans="2:35" x14ac:dyDescent="0.3">
      <c r="B178" s="74">
        <v>90</v>
      </c>
      <c r="C178" s="47" t="s">
        <v>21</v>
      </c>
      <c r="D178" s="47" t="s">
        <v>22</v>
      </c>
      <c r="E178" s="47" t="s">
        <v>23</v>
      </c>
      <c r="F178" s="47" t="s">
        <v>24</v>
      </c>
      <c r="G178" s="47" t="s">
        <v>25</v>
      </c>
      <c r="H178" s="47" t="s">
        <v>26</v>
      </c>
      <c r="I178" s="47" t="s">
        <v>27</v>
      </c>
      <c r="K178" s="47" t="s">
        <v>40</v>
      </c>
      <c r="L178" s="47" t="s">
        <v>36</v>
      </c>
      <c r="N178" t="s">
        <v>51</v>
      </c>
      <c r="O178" s="47" t="s">
        <v>37</v>
      </c>
      <c r="P178" s="47"/>
      <c r="Q178" s="47" t="s">
        <v>22</v>
      </c>
      <c r="R178" s="47"/>
      <c r="S178" s="47" t="s">
        <v>23</v>
      </c>
      <c r="T178" s="47"/>
      <c r="U178" s="47" t="s">
        <v>24</v>
      </c>
      <c r="V178" s="47"/>
      <c r="W178" s="47" t="s">
        <v>25</v>
      </c>
      <c r="X178" s="47"/>
      <c r="Y178" s="47" t="s">
        <v>26</v>
      </c>
      <c r="Z178" s="47"/>
      <c r="AA178" s="47" t="s">
        <v>27</v>
      </c>
    </row>
    <row r="179" spans="2:35" x14ac:dyDescent="0.3">
      <c r="B179" s="47" t="s">
        <v>48</v>
      </c>
      <c r="C179" s="62"/>
      <c r="D179" s="72">
        <v>7.4999999999999997E-2</v>
      </c>
      <c r="E179" s="72"/>
      <c r="F179" s="72">
        <v>8.5999999999999993E-2</v>
      </c>
      <c r="G179" s="72">
        <v>5.8999999999999997E-2</v>
      </c>
      <c r="H179" s="72">
        <v>6.2E-2</v>
      </c>
      <c r="I179" s="72">
        <v>5.3999999999999999E-2</v>
      </c>
      <c r="K179" s="47">
        <v>30</v>
      </c>
      <c r="L179">
        <f>LN(Q179/O179)</f>
        <v>-0.133023133401383</v>
      </c>
      <c r="O179">
        <f>AVERAGE(C179:C184)</f>
        <v>9.3666666666666676E-2</v>
      </c>
      <c r="Q179">
        <f>AVERAGE(D179:D184)</f>
        <v>8.2000000000000003E-2</v>
      </c>
      <c r="S179">
        <f>AVERAGE(E179:E184)</f>
        <v>7.9000000000000001E-2</v>
      </c>
      <c r="U179">
        <f>AVERAGE(F179:F184)</f>
        <v>7.3249999999999996E-2</v>
      </c>
      <c r="W179">
        <f>AVERAGE(G179:G184)</f>
        <v>6.2E-2</v>
      </c>
      <c r="Y179">
        <f>AVERAGE(H179:H185)</f>
        <v>5.9249999999999997E-2</v>
      </c>
      <c r="AA179">
        <f>AVERAGE(I179:I186)</f>
        <v>5.7249999999999995E-2</v>
      </c>
    </row>
    <row r="180" spans="2:35" x14ac:dyDescent="0.3">
      <c r="B180" s="47" t="s">
        <v>48</v>
      </c>
      <c r="C180" s="63">
        <v>9.8000000000000004E-2</v>
      </c>
      <c r="D180" s="73">
        <v>8.4000000000000005E-2</v>
      </c>
      <c r="E180" s="73"/>
      <c r="F180" s="73">
        <v>0.08</v>
      </c>
      <c r="G180" s="73">
        <v>6.5000000000000002E-2</v>
      </c>
      <c r="H180" s="73">
        <v>5.3999999999999999E-2</v>
      </c>
      <c r="I180" s="73"/>
      <c r="K180" s="47">
        <v>60</v>
      </c>
      <c r="L180">
        <f>LN(S179/O179)</f>
        <v>-0.17029452819861465</v>
      </c>
    </row>
    <row r="181" spans="2:35" x14ac:dyDescent="0.3">
      <c r="B181" s="47" t="s">
        <v>48</v>
      </c>
      <c r="C181" s="63"/>
      <c r="D181" s="73">
        <v>0.08</v>
      </c>
      <c r="E181" s="73"/>
      <c r="F181" s="73">
        <v>0.06</v>
      </c>
      <c r="G181" s="73">
        <v>6.0999999999999999E-2</v>
      </c>
      <c r="H181" s="73">
        <v>5.8999999999999997E-2</v>
      </c>
      <c r="I181" s="73"/>
      <c r="K181" s="47">
        <v>90</v>
      </c>
      <c r="L181">
        <f>LN(U179/O179)</f>
        <v>-0.24586413276845953</v>
      </c>
    </row>
    <row r="182" spans="2:35" x14ac:dyDescent="0.3">
      <c r="B182" s="47" t="s">
        <v>49</v>
      </c>
      <c r="C182" s="63">
        <v>8.5000000000000006E-2</v>
      </c>
      <c r="D182" s="73">
        <v>8.4000000000000005E-2</v>
      </c>
      <c r="E182" s="73">
        <v>8.2000000000000003E-2</v>
      </c>
      <c r="F182" s="73">
        <v>6.7000000000000004E-2</v>
      </c>
      <c r="G182" s="73">
        <v>6.3E-2</v>
      </c>
      <c r="H182" s="73"/>
      <c r="I182" s="73">
        <v>5.5E-2</v>
      </c>
      <c r="K182" s="47">
        <v>120</v>
      </c>
      <c r="L182">
        <f>LN(W179/O179)</f>
        <v>-0.41260799562054457</v>
      </c>
    </row>
    <row r="183" spans="2:35" x14ac:dyDescent="0.3">
      <c r="B183" s="47" t="s">
        <v>49</v>
      </c>
      <c r="C183" s="63"/>
      <c r="D183" s="73">
        <v>8.6999999999999994E-2</v>
      </c>
      <c r="E183" s="73">
        <v>7.6999999999999999E-2</v>
      </c>
      <c r="F183" s="73"/>
      <c r="G183" s="73"/>
      <c r="H183" s="73"/>
      <c r="I183" s="73">
        <v>6.0999999999999999E-2</v>
      </c>
      <c r="K183" s="47">
        <v>150</v>
      </c>
      <c r="L183">
        <f>LN(Y179/O179)</f>
        <v>-0.45797660065039564</v>
      </c>
    </row>
    <row r="184" spans="2:35" x14ac:dyDescent="0.3">
      <c r="B184" s="47" t="s">
        <v>49</v>
      </c>
      <c r="C184" s="63">
        <v>9.8000000000000004E-2</v>
      </c>
      <c r="D184" s="73"/>
      <c r="E184" s="73">
        <v>7.8E-2</v>
      </c>
      <c r="F184" s="73"/>
      <c r="G184" s="73"/>
      <c r="H184" s="73"/>
      <c r="I184" s="73"/>
      <c r="K184" s="47">
        <v>180</v>
      </c>
      <c r="L184">
        <f>LN(AA179/O179)</f>
        <v>-0.49231473823128724</v>
      </c>
    </row>
    <row r="185" spans="2:35" x14ac:dyDescent="0.3">
      <c r="H185" s="73">
        <v>6.2E-2</v>
      </c>
      <c r="I185" s="73"/>
    </row>
    <row r="186" spans="2:35" x14ac:dyDescent="0.3">
      <c r="I186" s="10">
        <v>5.8999999999999997E-2</v>
      </c>
    </row>
    <row r="189" spans="2:35" x14ac:dyDescent="0.3">
      <c r="B189" s="74">
        <v>70</v>
      </c>
      <c r="C189" s="47" t="s">
        <v>21</v>
      </c>
      <c r="D189" s="47" t="s">
        <v>22</v>
      </c>
      <c r="E189" s="47" t="s">
        <v>23</v>
      </c>
      <c r="F189" s="47" t="s">
        <v>24</v>
      </c>
      <c r="G189" s="47" t="s">
        <v>25</v>
      </c>
      <c r="H189" s="47" t="s">
        <v>26</v>
      </c>
      <c r="I189" s="47" t="s">
        <v>27</v>
      </c>
      <c r="J189" s="47" t="s">
        <v>28</v>
      </c>
      <c r="K189" s="47" t="s">
        <v>29</v>
      </c>
      <c r="L189" s="47" t="s">
        <v>30</v>
      </c>
      <c r="M189" s="47" t="s">
        <v>40</v>
      </c>
      <c r="N189" s="47" t="s">
        <v>36</v>
      </c>
      <c r="P189" t="s">
        <v>55</v>
      </c>
      <c r="Q189" s="47" t="s">
        <v>37</v>
      </c>
      <c r="R189" s="47"/>
      <c r="S189" s="47" t="s">
        <v>22</v>
      </c>
      <c r="T189" s="47"/>
      <c r="U189" s="47" t="s">
        <v>23</v>
      </c>
      <c r="V189" s="47"/>
      <c r="W189" s="47" t="s">
        <v>24</v>
      </c>
      <c r="X189" s="47"/>
      <c r="Y189" s="47" t="s">
        <v>25</v>
      </c>
      <c r="Z189" s="47"/>
      <c r="AA189" s="47" t="s">
        <v>26</v>
      </c>
      <c r="AB189" s="47"/>
      <c r="AC189" s="47" t="s">
        <v>27</v>
      </c>
      <c r="AD189" s="47"/>
      <c r="AE189" s="47" t="s">
        <v>28</v>
      </c>
      <c r="AF189" s="47"/>
      <c r="AG189" s="47" t="s">
        <v>29</v>
      </c>
      <c r="AH189" s="47"/>
      <c r="AI189" s="47" t="s">
        <v>30</v>
      </c>
    </row>
    <row r="190" spans="2:35" x14ac:dyDescent="0.3">
      <c r="B190" t="s">
        <v>52</v>
      </c>
      <c r="C190" s="62">
        <v>0.17100000000000001</v>
      </c>
      <c r="D190" s="72">
        <v>0.13</v>
      </c>
      <c r="E190" s="72">
        <v>0.121</v>
      </c>
      <c r="F190" s="72">
        <v>0.15</v>
      </c>
      <c r="G190" s="72">
        <v>0.14399999999999999</v>
      </c>
      <c r="H190" s="72">
        <v>0.14099999999999999</v>
      </c>
      <c r="I190" s="72">
        <v>0.13600000000000001</v>
      </c>
      <c r="J190" s="72">
        <v>0.13800000000000001</v>
      </c>
      <c r="K190" s="72">
        <v>0.114</v>
      </c>
      <c r="L190" s="72">
        <v>0.14099999999999999</v>
      </c>
      <c r="M190" s="47">
        <v>30</v>
      </c>
      <c r="N190">
        <f>LN(S190/Q190)</f>
        <v>-2.3167059281534189E-2</v>
      </c>
      <c r="Q190">
        <f>AVERAGE(C190:C195)</f>
        <v>0.16374999999999998</v>
      </c>
      <c r="S190">
        <f>AVERAGE(D190:D195)</f>
        <v>0.16</v>
      </c>
      <c r="U190">
        <f>AVERAGE(E190:E195)</f>
        <v>0.15383333333333335</v>
      </c>
      <c r="W190">
        <f>AVERAGE(F190:F195)</f>
        <v>0.15216666666666667</v>
      </c>
      <c r="Y190">
        <f>AVERAGE(G190:G195)</f>
        <v>0.1492</v>
      </c>
      <c r="AA190">
        <f>AVERAGE(H190:H195)</f>
        <v>0.14533333333333334</v>
      </c>
      <c r="AC190">
        <f>AVERAGE(I190:I195)</f>
        <v>0.14320000000000002</v>
      </c>
      <c r="AE190">
        <f>AVERAGE(J190:J195)</f>
        <v>0.14075000000000001</v>
      </c>
      <c r="AG190">
        <f>AVERAGE(K190:K195)</f>
        <v>0.13820000000000002</v>
      </c>
      <c r="AI190">
        <f>AVERAGE(L190:L195)</f>
        <v>0.13699999999999998</v>
      </c>
    </row>
    <row r="191" spans="2:35" x14ac:dyDescent="0.3">
      <c r="B191" t="s">
        <v>52</v>
      </c>
      <c r="C191" s="63">
        <v>0.17199999999999999</v>
      </c>
      <c r="D191" s="73">
        <v>0.157</v>
      </c>
      <c r="E191" s="73">
        <v>0.18099999999999999</v>
      </c>
      <c r="F191" s="73">
        <v>0.16700000000000001</v>
      </c>
      <c r="G191" s="73">
        <v>0.16200000000000001</v>
      </c>
      <c r="H191" s="73">
        <v>0.158</v>
      </c>
      <c r="I191" s="73">
        <v>0.156</v>
      </c>
      <c r="J191" s="73">
        <v>0.14699999999999999</v>
      </c>
      <c r="K191" s="73">
        <v>0.11700000000000001</v>
      </c>
      <c r="L191" s="73">
        <v>0.15</v>
      </c>
      <c r="M191" s="47">
        <v>60</v>
      </c>
      <c r="N191">
        <f>LN(U190/Q190)</f>
        <v>-6.2471109240563955E-2</v>
      </c>
    </row>
    <row r="192" spans="2:35" x14ac:dyDescent="0.3">
      <c r="B192" t="s">
        <v>52</v>
      </c>
      <c r="C192" s="63">
        <v>0.17199999999999999</v>
      </c>
      <c r="D192" s="73">
        <v>0.19</v>
      </c>
      <c r="E192" s="73">
        <v>0.18</v>
      </c>
      <c r="F192" s="73">
        <v>0.17100000000000001</v>
      </c>
      <c r="G192" s="73">
        <v>0.16800000000000001</v>
      </c>
      <c r="H192" s="73">
        <v>0.16400000000000001</v>
      </c>
      <c r="I192" s="73">
        <v>0.155</v>
      </c>
      <c r="J192" s="73">
        <v>0.156</v>
      </c>
      <c r="K192" s="73"/>
      <c r="L192" s="73">
        <v>0.153</v>
      </c>
      <c r="M192" s="47">
        <v>90</v>
      </c>
      <c r="N192">
        <f>LN(W190/Q190)</f>
        <v>-7.336446314844762E-2</v>
      </c>
    </row>
    <row r="193" spans="2:14" x14ac:dyDescent="0.3">
      <c r="B193" t="s">
        <v>53</v>
      </c>
      <c r="C193" s="63"/>
      <c r="D193" s="73">
        <v>0.14499999999999999</v>
      </c>
      <c r="E193" s="73">
        <v>0.14199999999999999</v>
      </c>
      <c r="F193" s="73">
        <v>0.13600000000000001</v>
      </c>
      <c r="G193" s="73">
        <v>0.13700000000000001</v>
      </c>
      <c r="H193" s="73">
        <v>0.13900000000000001</v>
      </c>
      <c r="I193" s="73"/>
      <c r="J193" s="73">
        <v>0.122</v>
      </c>
      <c r="K193" s="73">
        <v>0.14799999999999999</v>
      </c>
      <c r="L193" s="73">
        <v>0.11899999999999999</v>
      </c>
      <c r="M193" s="47">
        <v>120</v>
      </c>
      <c r="N193">
        <f>LN(Y190/Q190)</f>
        <v>-9.3053186745700733E-2</v>
      </c>
    </row>
    <row r="194" spans="2:14" x14ac:dyDescent="0.3">
      <c r="B194" t="s">
        <v>54</v>
      </c>
      <c r="C194" s="63">
        <v>0.14000000000000001</v>
      </c>
      <c r="D194" s="73">
        <v>0.153</v>
      </c>
      <c r="E194" s="73">
        <v>0.14599999999999999</v>
      </c>
      <c r="F194" s="73">
        <v>0.14699999999999999</v>
      </c>
      <c r="G194" s="73">
        <v>0.13500000000000001</v>
      </c>
      <c r="H194" s="73">
        <v>0.13800000000000001</v>
      </c>
      <c r="I194" s="73">
        <v>0.13800000000000001</v>
      </c>
      <c r="J194" s="73"/>
      <c r="K194" s="73">
        <v>0.157</v>
      </c>
      <c r="L194" s="73">
        <v>0.13600000000000001</v>
      </c>
      <c r="M194" s="47">
        <v>150</v>
      </c>
      <c r="N194">
        <f>LN(AA190/Q190)</f>
        <v>-0.11931091983443649</v>
      </c>
    </row>
    <row r="195" spans="2:14" x14ac:dyDescent="0.3">
      <c r="B195" t="s">
        <v>54</v>
      </c>
      <c r="C195" s="63"/>
      <c r="D195" s="73">
        <v>0.185</v>
      </c>
      <c r="E195" s="73">
        <v>0.153</v>
      </c>
      <c r="F195" s="73">
        <v>0.14199999999999999</v>
      </c>
      <c r="G195" s="73"/>
      <c r="H195" s="73">
        <v>0.13200000000000001</v>
      </c>
      <c r="I195" s="73">
        <v>0.13100000000000001</v>
      </c>
      <c r="J195" s="73"/>
      <c r="K195" s="73">
        <v>0.155</v>
      </c>
      <c r="L195" s="73">
        <v>0.123</v>
      </c>
      <c r="M195" s="47">
        <v>180</v>
      </c>
      <c r="N195">
        <f>LN(AC190/Q190)</f>
        <v>-0.13409861998881584</v>
      </c>
    </row>
    <row r="196" spans="2:14" x14ac:dyDescent="0.3">
      <c r="M196" s="47">
        <v>210</v>
      </c>
      <c r="N196">
        <f>LN(AE190/Q190)</f>
        <v>-0.15135560749556132</v>
      </c>
    </row>
    <row r="197" spans="2:14" x14ac:dyDescent="0.3">
      <c r="M197" s="47">
        <v>240</v>
      </c>
      <c r="N197">
        <f>LN(AG190/Q190)</f>
        <v>-0.16963896318179147</v>
      </c>
    </row>
    <row r="198" spans="2:14" x14ac:dyDescent="0.3">
      <c r="M198" s="47">
        <v>270</v>
      </c>
      <c r="N198">
        <f>LN(AI190/Q190)</f>
        <v>-0.17835994868723634</v>
      </c>
    </row>
    <row r="208" spans="2:14" x14ac:dyDescent="0.3">
      <c r="L208" s="72"/>
    </row>
    <row r="209" spans="2:35" x14ac:dyDescent="0.3">
      <c r="L209" s="73"/>
    </row>
    <row r="210" spans="2:35" x14ac:dyDescent="0.3">
      <c r="L210" s="73"/>
    </row>
    <row r="211" spans="2:35" x14ac:dyDescent="0.3">
      <c r="B211" s="74">
        <v>80</v>
      </c>
      <c r="C211" s="47" t="s">
        <v>21</v>
      </c>
      <c r="D211" s="47" t="s">
        <v>22</v>
      </c>
      <c r="E211" s="47" t="s">
        <v>23</v>
      </c>
      <c r="F211" s="47" t="s">
        <v>24</v>
      </c>
      <c r="G211" s="47" t="s">
        <v>25</v>
      </c>
      <c r="H211" s="47" t="s">
        <v>26</v>
      </c>
      <c r="I211" s="47" t="s">
        <v>27</v>
      </c>
      <c r="J211" s="47" t="s">
        <v>28</v>
      </c>
      <c r="K211" s="47" t="s">
        <v>29</v>
      </c>
      <c r="L211" s="47" t="s">
        <v>30</v>
      </c>
      <c r="M211" s="47" t="s">
        <v>40</v>
      </c>
      <c r="N211" s="47" t="s">
        <v>36</v>
      </c>
      <c r="O211" s="47"/>
      <c r="P211" s="47" t="s">
        <v>55</v>
      </c>
      <c r="Q211" s="47" t="s">
        <v>37</v>
      </c>
      <c r="R211" s="47"/>
      <c r="S211" s="47" t="s">
        <v>22</v>
      </c>
      <c r="T211" s="47"/>
      <c r="U211" s="47" t="s">
        <v>23</v>
      </c>
      <c r="V211" s="47"/>
      <c r="W211" s="47" t="s">
        <v>24</v>
      </c>
      <c r="X211" s="47"/>
      <c r="Y211" s="47" t="s">
        <v>25</v>
      </c>
      <c r="Z211" s="47"/>
      <c r="AA211" s="47" t="s">
        <v>26</v>
      </c>
      <c r="AB211" s="47"/>
      <c r="AC211" s="47" t="s">
        <v>27</v>
      </c>
      <c r="AD211" s="47"/>
      <c r="AE211" s="47" t="s">
        <v>28</v>
      </c>
      <c r="AF211" s="47"/>
      <c r="AG211" s="47" t="s">
        <v>29</v>
      </c>
      <c r="AH211" s="47"/>
      <c r="AI211" s="47" t="s">
        <v>30</v>
      </c>
    </row>
    <row r="212" spans="2:35" x14ac:dyDescent="0.3">
      <c r="B212" s="47" t="s">
        <v>52</v>
      </c>
      <c r="C212" s="62">
        <v>0.14099999999999999</v>
      </c>
      <c r="D212" s="72">
        <v>0.129</v>
      </c>
      <c r="E212" s="72">
        <v>0.113</v>
      </c>
      <c r="F212" s="72">
        <v>0.113</v>
      </c>
      <c r="G212" s="72">
        <v>0.11</v>
      </c>
      <c r="H212" s="72">
        <v>0.115</v>
      </c>
      <c r="I212" s="62">
        <v>0.11600000000000001</v>
      </c>
      <c r="J212" s="72">
        <v>0.10299999999999999</v>
      </c>
      <c r="K212" s="72">
        <v>9.6000000000000002E-2</v>
      </c>
      <c r="L212" s="72">
        <v>9.9000000000000005E-2</v>
      </c>
      <c r="M212" s="47">
        <v>30</v>
      </c>
      <c r="N212" s="47">
        <f>LN(S212/Q212)</f>
        <v>-2.591428876547024E-2</v>
      </c>
      <c r="O212" s="47"/>
      <c r="P212" s="47"/>
      <c r="Q212" s="47">
        <f>AVERAGE(C212:C217)</f>
        <v>0.14333333333333334</v>
      </c>
      <c r="R212" s="47"/>
      <c r="S212" s="47">
        <f>AVERAGE(D212:D217)</f>
        <v>0.13966666666666669</v>
      </c>
      <c r="T212" s="47"/>
      <c r="U212" s="47">
        <f>AVERAGE(E212:E217)</f>
        <v>0.13283333333333333</v>
      </c>
      <c r="V212" s="47"/>
      <c r="W212" s="47">
        <f>AVERAGE(F212:F217)</f>
        <v>0.12966666666666668</v>
      </c>
      <c r="X212" s="47"/>
      <c r="Y212" s="47">
        <f>AVERAGE(G212:G217)</f>
        <v>0.12740000000000001</v>
      </c>
      <c r="Z212" s="47"/>
      <c r="AA212" s="47">
        <f>AVERAGE(H212:H217)</f>
        <v>0.11833333333333333</v>
      </c>
      <c r="AB212" s="47"/>
      <c r="AC212" s="47">
        <f>AVERAGE(I212:I217)</f>
        <v>0.1145</v>
      </c>
      <c r="AD212" s="47"/>
      <c r="AE212" s="47">
        <f>AVERAGE(J212:J217)</f>
        <v>0.10766666666666667</v>
      </c>
      <c r="AF212" s="47"/>
      <c r="AG212" s="47">
        <f>AVERAGE(K212:K217)</f>
        <v>0.10340000000000001</v>
      </c>
      <c r="AH212" s="47"/>
      <c r="AI212" s="47">
        <f>AVERAGE(L212:L217)</f>
        <v>0.10466666666666667</v>
      </c>
    </row>
    <row r="213" spans="2:35" x14ac:dyDescent="0.3">
      <c r="B213" s="47" t="s">
        <v>52</v>
      </c>
      <c r="C213" s="63">
        <v>0.15</v>
      </c>
      <c r="D213" s="73">
        <v>0.14499999999999999</v>
      </c>
      <c r="E213" s="73">
        <v>0.13200000000000001</v>
      </c>
      <c r="F213" s="73">
        <v>0.123</v>
      </c>
      <c r="G213" s="73">
        <v>0.123</v>
      </c>
      <c r="H213" s="73">
        <v>0.115</v>
      </c>
      <c r="I213" s="63">
        <v>0.11</v>
      </c>
      <c r="J213" s="73">
        <v>0.10299999999999999</v>
      </c>
      <c r="K213" s="73">
        <v>0.10100000000000001</v>
      </c>
      <c r="L213" s="73">
        <v>0.10100000000000001</v>
      </c>
      <c r="M213" s="47">
        <v>60</v>
      </c>
      <c r="N213" s="47">
        <f>LN(U212/Q212)</f>
        <v>-7.6077710457338465E-2</v>
      </c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  <c r="AA213" s="47"/>
      <c r="AB213" s="47"/>
      <c r="AC213" s="47"/>
      <c r="AD213" s="47"/>
      <c r="AE213" s="47"/>
      <c r="AF213" s="47"/>
      <c r="AG213" s="47"/>
      <c r="AH213" s="47"/>
      <c r="AI213" s="47"/>
    </row>
    <row r="214" spans="2:35" x14ac:dyDescent="0.3">
      <c r="B214" s="47" t="s">
        <v>52</v>
      </c>
      <c r="C214" s="63">
        <v>0.158</v>
      </c>
      <c r="D214" s="73">
        <v>0.13900000000000001</v>
      </c>
      <c r="E214" s="73">
        <v>0.14299999999999999</v>
      </c>
      <c r="F214" s="73">
        <v>0.127</v>
      </c>
      <c r="G214" s="73"/>
      <c r="H214" s="73">
        <v>0.12</v>
      </c>
      <c r="I214" s="63">
        <v>0.11</v>
      </c>
      <c r="J214" s="73">
        <v>0.113</v>
      </c>
      <c r="K214" s="73">
        <v>0.106</v>
      </c>
      <c r="L214" s="73">
        <v>0.106</v>
      </c>
      <c r="M214" s="47">
        <v>90</v>
      </c>
      <c r="N214" s="47">
        <f>LN(W212/Q212)</f>
        <v>-0.10020586506916181</v>
      </c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  <c r="AA214" s="47"/>
      <c r="AB214" s="47"/>
      <c r="AC214" s="47"/>
      <c r="AD214" s="47"/>
      <c r="AE214" s="47"/>
      <c r="AF214" s="47"/>
      <c r="AG214" s="47"/>
      <c r="AH214" s="47"/>
      <c r="AI214" s="47"/>
    </row>
    <row r="215" spans="2:35" x14ac:dyDescent="0.3">
      <c r="B215" s="47" t="s">
        <v>53</v>
      </c>
      <c r="C215" s="63">
        <v>0.13600000000000001</v>
      </c>
      <c r="D215" s="73">
        <v>0.13900000000000001</v>
      </c>
      <c r="E215" s="73">
        <v>0.129</v>
      </c>
      <c r="F215" s="73">
        <v>0.128</v>
      </c>
      <c r="G215" s="73">
        <v>0.11899999999999999</v>
      </c>
      <c r="H215" s="73">
        <v>0.124</v>
      </c>
      <c r="I215" s="63">
        <v>0.112</v>
      </c>
      <c r="J215" s="73">
        <v>9.9000000000000005E-2</v>
      </c>
      <c r="K215" s="73">
        <v>0.107</v>
      </c>
      <c r="L215" s="73">
        <v>0.11</v>
      </c>
      <c r="M215" s="47">
        <v>120</v>
      </c>
      <c r="N215" s="47">
        <f>LN(Y212/Q212)</f>
        <v>-0.11784117688143533</v>
      </c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  <c r="AA215" s="47"/>
      <c r="AB215" s="47"/>
      <c r="AC215" s="47"/>
      <c r="AD215" s="47"/>
      <c r="AE215" s="47"/>
      <c r="AF215" s="47"/>
      <c r="AG215" s="47"/>
      <c r="AH215" s="47"/>
      <c r="AI215" s="47"/>
    </row>
    <row r="216" spans="2:35" x14ac:dyDescent="0.3">
      <c r="B216" s="47" t="s">
        <v>54</v>
      </c>
      <c r="C216" s="63">
        <v>0.14000000000000001</v>
      </c>
      <c r="D216" s="73">
        <v>0.14499999999999999</v>
      </c>
      <c r="E216" s="73">
        <v>0.14299999999999999</v>
      </c>
      <c r="F216" s="73">
        <v>0.153</v>
      </c>
      <c r="G216" s="73">
        <v>0.13600000000000001</v>
      </c>
      <c r="H216" s="73">
        <v>0.11700000000000001</v>
      </c>
      <c r="I216" s="63">
        <v>0.113</v>
      </c>
      <c r="J216" s="73">
        <v>0.11600000000000001</v>
      </c>
      <c r="K216" s="73"/>
      <c r="L216" s="73">
        <v>0.106</v>
      </c>
      <c r="M216" s="47">
        <v>150</v>
      </c>
      <c r="N216" s="47">
        <f>LN(AA212/Q212)</f>
        <v>-0.19166741921219241</v>
      </c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  <c r="AA216" s="47"/>
      <c r="AB216" s="47"/>
      <c r="AC216" s="47"/>
      <c r="AD216" s="47"/>
      <c r="AE216" s="47"/>
      <c r="AF216" s="47"/>
      <c r="AG216" s="47"/>
      <c r="AH216" s="47"/>
      <c r="AI216" s="47"/>
    </row>
    <row r="217" spans="2:35" x14ac:dyDescent="0.3">
      <c r="B217" s="47" t="s">
        <v>54</v>
      </c>
      <c r="C217" s="63">
        <v>0.13500000000000001</v>
      </c>
      <c r="D217" s="73">
        <v>0.14099999999999999</v>
      </c>
      <c r="E217" s="73">
        <v>0.13700000000000001</v>
      </c>
      <c r="F217" s="73">
        <v>0.13400000000000001</v>
      </c>
      <c r="G217" s="73">
        <v>0.14899999999999999</v>
      </c>
      <c r="H217" s="73">
        <v>0.11899999999999999</v>
      </c>
      <c r="I217" s="63">
        <v>0.126</v>
      </c>
      <c r="J217" s="73">
        <v>0.112</v>
      </c>
      <c r="K217" s="73">
        <v>0.107</v>
      </c>
      <c r="L217" s="73">
        <v>0.106</v>
      </c>
      <c r="M217" s="47">
        <v>180</v>
      </c>
      <c r="N217" s="47">
        <f>LN(AC212/Q212)</f>
        <v>-0.22459809702520406</v>
      </c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  <c r="AA217" s="47"/>
      <c r="AB217" s="47"/>
      <c r="AC217" s="47"/>
      <c r="AD217" s="47"/>
      <c r="AE217" s="47"/>
      <c r="AF217" s="47"/>
      <c r="AG217" s="47"/>
      <c r="AH217" s="47"/>
      <c r="AI217" s="47"/>
    </row>
    <row r="218" spans="2:35" x14ac:dyDescent="0.3">
      <c r="B218" s="47"/>
      <c r="C218" s="47"/>
      <c r="D218" s="47"/>
      <c r="E218" s="47"/>
      <c r="F218" s="73"/>
      <c r="G218" s="47"/>
      <c r="H218" s="47"/>
      <c r="I218" s="47"/>
      <c r="J218" s="47"/>
      <c r="K218" s="47"/>
      <c r="L218" s="47"/>
      <c r="M218" s="47">
        <v>210</v>
      </c>
      <c r="N218" s="47">
        <f>LN(AE212/Q212)</f>
        <v>-0.28613288546495153</v>
      </c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  <c r="AA218" s="47"/>
      <c r="AB218" s="47"/>
      <c r="AC218" s="47"/>
      <c r="AD218" s="47"/>
      <c r="AE218" s="47"/>
      <c r="AF218" s="47"/>
      <c r="AG218" s="47"/>
      <c r="AH218" s="47"/>
      <c r="AI218" s="47"/>
    </row>
    <row r="219" spans="2:35" x14ac:dyDescent="0.3"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>
        <v>240</v>
      </c>
      <c r="N219" s="47">
        <f>LN(AG212/Q212)</f>
        <v>-0.32656795794516957</v>
      </c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  <c r="AA219" s="47"/>
      <c r="AB219" s="47"/>
      <c r="AC219" s="47"/>
      <c r="AD219" s="47"/>
      <c r="AE219" s="47"/>
      <c r="AF219" s="47"/>
      <c r="AG219" s="47"/>
      <c r="AH219" s="47"/>
      <c r="AI219" s="47"/>
    </row>
    <row r="220" spans="2:35" x14ac:dyDescent="0.3"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>
        <v>270</v>
      </c>
      <c r="N220" s="47">
        <f>LN(AI212/Q212)</f>
        <v>-0.31439222277935469</v>
      </c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  <c r="AA220" s="47"/>
      <c r="AB220" s="47"/>
      <c r="AC220" s="47"/>
      <c r="AD220" s="47"/>
      <c r="AE220" s="47"/>
      <c r="AF220" s="47"/>
      <c r="AG220" s="47"/>
      <c r="AH220" s="47"/>
      <c r="AI220" s="47"/>
    </row>
    <row r="221" spans="2:35" x14ac:dyDescent="0.3"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  <c r="AA221" s="47"/>
      <c r="AB221" s="47"/>
      <c r="AC221" s="47"/>
      <c r="AD221" s="47"/>
      <c r="AE221" s="47"/>
      <c r="AF221" s="47"/>
      <c r="AG221" s="47"/>
      <c r="AH221" s="47"/>
      <c r="AI221" s="47"/>
    </row>
    <row r="222" spans="2:35" x14ac:dyDescent="0.3">
      <c r="B222" s="74">
        <v>90</v>
      </c>
      <c r="C222" s="47" t="s">
        <v>21</v>
      </c>
      <c r="D222" s="47" t="s">
        <v>22</v>
      </c>
      <c r="E222" s="47" t="s">
        <v>23</v>
      </c>
      <c r="F222" s="47" t="s">
        <v>24</v>
      </c>
      <c r="G222" s="47" t="s">
        <v>25</v>
      </c>
      <c r="H222" s="47" t="s">
        <v>26</v>
      </c>
      <c r="I222" s="47" t="s">
        <v>27</v>
      </c>
      <c r="J222" s="47"/>
      <c r="K222" s="47"/>
      <c r="L222" s="47"/>
      <c r="M222" s="47" t="s">
        <v>40</v>
      </c>
      <c r="N222" s="47" t="s">
        <v>36</v>
      </c>
      <c r="O222" s="47"/>
      <c r="P222" s="47" t="s">
        <v>55</v>
      </c>
      <c r="Q222" s="47" t="s">
        <v>37</v>
      </c>
      <c r="R222" s="47"/>
      <c r="S222" s="47" t="s">
        <v>22</v>
      </c>
      <c r="T222" s="47"/>
      <c r="U222" s="47" t="s">
        <v>23</v>
      </c>
      <c r="V222" s="47"/>
      <c r="W222" s="47" t="s">
        <v>24</v>
      </c>
      <c r="X222" s="47"/>
      <c r="Y222" s="47" t="s">
        <v>25</v>
      </c>
      <c r="Z222" s="47"/>
      <c r="AA222" s="47" t="s">
        <v>26</v>
      </c>
      <c r="AB222" s="47"/>
      <c r="AC222" s="47" t="s">
        <v>27</v>
      </c>
      <c r="AD222" s="47"/>
      <c r="AE222" s="47"/>
      <c r="AF222" s="47"/>
      <c r="AG222" s="47"/>
      <c r="AH222" s="47"/>
      <c r="AI222" s="47"/>
    </row>
    <row r="223" spans="2:35" x14ac:dyDescent="0.3">
      <c r="B223" s="47" t="s">
        <v>52</v>
      </c>
      <c r="C223" s="62">
        <v>0.156</v>
      </c>
      <c r="D223" s="72">
        <v>0.114</v>
      </c>
      <c r="E223" s="72">
        <v>0.115</v>
      </c>
      <c r="F223" s="72">
        <v>0.10100000000000001</v>
      </c>
      <c r="G223" s="72">
        <v>8.6999999999999994E-2</v>
      </c>
      <c r="H223" s="72">
        <v>9.0999999999999998E-2</v>
      </c>
      <c r="I223" s="72">
        <v>8.1000000000000003E-2</v>
      </c>
      <c r="M223" s="47">
        <v>30</v>
      </c>
      <c r="N223">
        <f>LN(S223/Q223)</f>
        <v>-5.9160278312712811E-2</v>
      </c>
      <c r="Q223">
        <f>AVERAGE(C223:C228)</f>
        <v>0.14216666666666669</v>
      </c>
      <c r="S223">
        <f>AVERAGE(D223:D228)</f>
        <v>0.13400000000000001</v>
      </c>
      <c r="U223">
        <f>AVERAGE(E223:E228)</f>
        <v>0.12133333333333333</v>
      </c>
      <c r="W223">
        <f>AVERAGE(F223:F228)</f>
        <v>0.11033333333333334</v>
      </c>
      <c r="Y223">
        <f>AVERAGE(G223:G228)</f>
        <v>0.10249999999999999</v>
      </c>
      <c r="AA223">
        <f>AVERAGE(H223:H228)</f>
        <v>0.10333333333333333</v>
      </c>
      <c r="AC223">
        <f>AVERAGE(I223:I228)</f>
        <v>8.3500000000000005E-2</v>
      </c>
    </row>
    <row r="224" spans="2:35" x14ac:dyDescent="0.3">
      <c r="B224" s="47" t="s">
        <v>52</v>
      </c>
      <c r="C224" s="63">
        <v>0.13700000000000001</v>
      </c>
      <c r="D224" s="73">
        <v>0.129</v>
      </c>
      <c r="E224" s="73">
        <v>0.125</v>
      </c>
      <c r="F224" s="73">
        <v>0.105</v>
      </c>
      <c r="G224" s="73">
        <v>0.113</v>
      </c>
      <c r="H224" s="73">
        <v>0.10100000000000001</v>
      </c>
      <c r="I224" s="73">
        <v>8.5999999999999993E-2</v>
      </c>
      <c r="M224" s="47">
        <v>60</v>
      </c>
      <c r="N224">
        <f>LN(U223/Q223)</f>
        <v>-0.15845849929499328</v>
      </c>
    </row>
    <row r="225" spans="2:35" x14ac:dyDescent="0.3">
      <c r="B225" s="47" t="s">
        <v>52</v>
      </c>
      <c r="C225" s="63">
        <v>0.13400000000000001</v>
      </c>
      <c r="D225" s="73">
        <v>0.13200000000000001</v>
      </c>
      <c r="E225" s="73">
        <v>0.128</v>
      </c>
      <c r="F225" s="73">
        <v>0.108</v>
      </c>
      <c r="G225" s="73">
        <v>0.1</v>
      </c>
      <c r="H225" s="73">
        <v>0.107</v>
      </c>
      <c r="I225" s="73">
        <v>8.8999999999999996E-2</v>
      </c>
      <c r="M225" s="47">
        <v>90</v>
      </c>
      <c r="N225">
        <f>LN(W223/Q223)</f>
        <v>-0.25349399155467101</v>
      </c>
    </row>
    <row r="226" spans="2:35" x14ac:dyDescent="0.3">
      <c r="B226" s="47" t="s">
        <v>53</v>
      </c>
      <c r="C226" s="63">
        <v>0.13500000000000001</v>
      </c>
      <c r="D226" s="73">
        <v>0.13900000000000001</v>
      </c>
      <c r="E226" s="73">
        <v>0.122</v>
      </c>
      <c r="F226" s="73">
        <v>0.11899999999999999</v>
      </c>
      <c r="G226" s="73">
        <v>0.10299999999999999</v>
      </c>
      <c r="H226" s="73">
        <v>0.13200000000000001</v>
      </c>
      <c r="I226" s="73">
        <v>8.3000000000000004E-2</v>
      </c>
      <c r="M226" s="47">
        <v>120</v>
      </c>
      <c r="N226">
        <f>LN(Y223/Q223)</f>
        <v>-0.32713727968516154</v>
      </c>
    </row>
    <row r="227" spans="2:35" x14ac:dyDescent="0.3">
      <c r="B227" s="47" t="s">
        <v>54</v>
      </c>
      <c r="C227" s="63">
        <v>0.13600000000000001</v>
      </c>
      <c r="D227" s="73">
        <v>0.14299999999999999</v>
      </c>
      <c r="E227" s="73">
        <v>0.11899999999999999</v>
      </c>
      <c r="F227" s="73">
        <v>0.11700000000000001</v>
      </c>
      <c r="G227" s="73">
        <v>0.106</v>
      </c>
      <c r="H227" s="73">
        <v>9.0999999999999998E-2</v>
      </c>
      <c r="I227" s="73">
        <v>8.2000000000000003E-2</v>
      </c>
      <c r="M227" s="47">
        <v>150</v>
      </c>
      <c r="N227">
        <f>LN(AA223/Q223)</f>
        <v>-0.31904006945254204</v>
      </c>
    </row>
    <row r="228" spans="2:35" x14ac:dyDescent="0.3">
      <c r="B228" s="47" t="s">
        <v>54</v>
      </c>
      <c r="C228" s="63">
        <v>0.155</v>
      </c>
      <c r="D228" s="73">
        <v>0.14699999999999999</v>
      </c>
      <c r="E228" s="73">
        <v>0.11899999999999999</v>
      </c>
      <c r="F228" s="73">
        <v>0.112</v>
      </c>
      <c r="G228" s="73">
        <v>0.106</v>
      </c>
      <c r="H228" s="73">
        <v>9.8000000000000004E-2</v>
      </c>
      <c r="I228" s="73">
        <v>0.08</v>
      </c>
      <c r="M228" s="47">
        <v>180</v>
      </c>
      <c r="N228">
        <f>LN(AC223/Q223)</f>
        <v>-0.53215344640681439</v>
      </c>
    </row>
    <row r="240" spans="2:35" x14ac:dyDescent="0.3">
      <c r="B240" s="74">
        <v>80</v>
      </c>
      <c r="C240" s="47" t="s">
        <v>21</v>
      </c>
      <c r="D240" s="47" t="s">
        <v>22</v>
      </c>
      <c r="E240" s="47" t="s">
        <v>23</v>
      </c>
      <c r="F240" s="47" t="s">
        <v>24</v>
      </c>
      <c r="G240" s="47" t="s">
        <v>25</v>
      </c>
      <c r="H240" s="47" t="s">
        <v>26</v>
      </c>
      <c r="I240" s="47" t="s">
        <v>27</v>
      </c>
      <c r="J240" s="47" t="s">
        <v>28</v>
      </c>
      <c r="K240" s="47" t="s">
        <v>29</v>
      </c>
      <c r="L240" s="47" t="s">
        <v>30</v>
      </c>
      <c r="M240" s="47" t="s">
        <v>40</v>
      </c>
      <c r="N240" s="47" t="s">
        <v>36</v>
      </c>
      <c r="O240" s="47"/>
      <c r="P240" s="47" t="s">
        <v>58</v>
      </c>
      <c r="Q240" s="47" t="s">
        <v>37</v>
      </c>
      <c r="R240" s="47"/>
      <c r="S240" s="47" t="s">
        <v>22</v>
      </c>
      <c r="T240" s="47"/>
      <c r="U240" s="47" t="s">
        <v>23</v>
      </c>
      <c r="V240" s="47"/>
      <c r="W240" s="47" t="s">
        <v>24</v>
      </c>
      <c r="X240" s="47"/>
      <c r="Y240" s="47" t="s">
        <v>25</v>
      </c>
      <c r="Z240" s="47"/>
      <c r="AA240" s="47" t="s">
        <v>26</v>
      </c>
      <c r="AB240" s="47"/>
      <c r="AC240" s="47" t="s">
        <v>27</v>
      </c>
      <c r="AD240" s="47"/>
      <c r="AE240" s="47" t="s">
        <v>28</v>
      </c>
      <c r="AF240" s="47"/>
      <c r="AG240" s="47" t="s">
        <v>29</v>
      </c>
      <c r="AH240" s="47"/>
      <c r="AI240" s="47" t="s">
        <v>30</v>
      </c>
    </row>
    <row r="241" spans="2:35" x14ac:dyDescent="0.3">
      <c r="B241" s="47" t="s">
        <v>56</v>
      </c>
      <c r="C241" s="72">
        <v>0.48299999999999998</v>
      </c>
      <c r="D241" s="72">
        <v>0.38300000000000001</v>
      </c>
      <c r="E241" s="72">
        <v>0.36799999999999999</v>
      </c>
      <c r="F241" s="72">
        <v>0.34599999999999997</v>
      </c>
      <c r="G241" s="72">
        <v>0.318</v>
      </c>
      <c r="H241" s="39">
        <v>0.31</v>
      </c>
      <c r="I241" s="72">
        <v>0.29099999999999998</v>
      </c>
      <c r="J241" s="72">
        <v>0.27100000000000002</v>
      </c>
      <c r="K241" s="72">
        <v>0.28499999999999998</v>
      </c>
      <c r="L241" s="72">
        <v>0.26700000000000002</v>
      </c>
      <c r="M241" s="47">
        <v>30</v>
      </c>
      <c r="N241" s="47">
        <f>LN(S241/Q241)</f>
        <v>-6.6739251741430874E-2</v>
      </c>
      <c r="O241" s="47"/>
      <c r="P241" s="47"/>
      <c r="Q241" s="47">
        <f>AVERAGE(C241:C246)</f>
        <v>0.48016666666666663</v>
      </c>
      <c r="R241" s="47"/>
      <c r="S241" s="47">
        <f>AVERAGE(D241:D246)</f>
        <v>0.44916666666666666</v>
      </c>
      <c r="T241" s="47"/>
      <c r="U241" s="47">
        <f>AVERAGE(E241:E246)</f>
        <v>0.4286666666666667</v>
      </c>
      <c r="V241" s="47"/>
      <c r="W241" s="47">
        <f>AVERAGE(F241:F246)</f>
        <v>0.37999999999999995</v>
      </c>
      <c r="X241" s="47"/>
      <c r="Y241" s="47">
        <f>AVERAGE(G241:G246)</f>
        <v>0.37000000000000005</v>
      </c>
      <c r="Z241" s="47"/>
      <c r="AA241" s="47">
        <f>AVERAGE(H241:H246)</f>
        <v>0.34333333333333332</v>
      </c>
      <c r="AB241" s="47"/>
      <c r="AC241">
        <f>AVERAGE(I241:I246)</f>
        <v>0.31733333333333336</v>
      </c>
      <c r="AD241" s="47"/>
      <c r="AE241" s="47">
        <f>AVERAGE(J241:J246)</f>
        <v>0.29566666666666669</v>
      </c>
      <c r="AF241" s="47"/>
      <c r="AG241" s="47">
        <f>AVERAGE(K241:K246)</f>
        <v>0.28450000000000003</v>
      </c>
      <c r="AH241" s="47"/>
      <c r="AI241" s="47">
        <f>AVERAGE(L241:L246)</f>
        <v>0.26666666666666666</v>
      </c>
    </row>
    <row r="242" spans="2:35" x14ac:dyDescent="0.3">
      <c r="B242" s="47" t="s">
        <v>56</v>
      </c>
      <c r="C242" s="73">
        <v>0.47899999999999998</v>
      </c>
      <c r="D242" s="73">
        <v>0.42</v>
      </c>
      <c r="E242" s="73">
        <v>0.42699999999999999</v>
      </c>
      <c r="F242" s="73">
        <v>0.38300000000000001</v>
      </c>
      <c r="G242" s="73">
        <v>0.41499999999999998</v>
      </c>
      <c r="H242" s="40">
        <v>0.36</v>
      </c>
      <c r="I242" s="73">
        <v>0.314</v>
      </c>
      <c r="J242" s="73">
        <v>0.28599999999999998</v>
      </c>
      <c r="K242" s="73">
        <v>0.29099999999999998</v>
      </c>
      <c r="L242" s="73">
        <v>0.26900000000000002</v>
      </c>
      <c r="M242" s="47">
        <v>60</v>
      </c>
      <c r="N242" s="47">
        <f>LN(U241/Q241)</f>
        <v>-0.11345364972701835</v>
      </c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  <c r="AA242" s="47"/>
      <c r="AB242" s="47"/>
      <c r="AC242" s="47"/>
      <c r="AD242" s="47"/>
      <c r="AE242" s="47"/>
      <c r="AF242" s="47"/>
      <c r="AG242" s="47"/>
      <c r="AH242" s="47"/>
      <c r="AI242" s="47"/>
    </row>
    <row r="243" spans="2:35" x14ac:dyDescent="0.3">
      <c r="B243" s="47" t="s">
        <v>56</v>
      </c>
      <c r="C243" s="73">
        <v>0.48199999999999998</v>
      </c>
      <c r="D243" s="73">
        <v>0.44400000000000001</v>
      </c>
      <c r="E243" s="73">
        <v>0.45800000000000002</v>
      </c>
      <c r="F243" s="73">
        <v>0.378</v>
      </c>
      <c r="G243" s="73">
        <v>0.34599999999999997</v>
      </c>
      <c r="H243" s="40">
        <v>0.35799999999999998</v>
      </c>
      <c r="I243" s="73">
        <v>0.30099999999999999</v>
      </c>
      <c r="J243" s="73">
        <v>0.30399999999999999</v>
      </c>
      <c r="K243" s="73">
        <v>0.28599999999999998</v>
      </c>
      <c r="L243" s="73">
        <v>0.27200000000000002</v>
      </c>
      <c r="M243" s="47">
        <v>90</v>
      </c>
      <c r="N243" s="47">
        <f>LN(W241/Q241)</f>
        <v>-0.23396201313604209</v>
      </c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  <c r="AA243" s="47"/>
      <c r="AB243" s="47"/>
      <c r="AC243" s="47"/>
      <c r="AD243" s="47"/>
      <c r="AE243" s="47"/>
      <c r="AF243" s="47"/>
      <c r="AG243" s="47"/>
      <c r="AH243" s="47"/>
      <c r="AI243" s="47"/>
    </row>
    <row r="244" spans="2:35" x14ac:dyDescent="0.3">
      <c r="B244" s="47" t="s">
        <v>57</v>
      </c>
      <c r="C244" s="73">
        <v>0.50700000000000001</v>
      </c>
      <c r="D244" s="73">
        <v>0.47199999999999998</v>
      </c>
      <c r="E244" s="73">
        <v>0.41699999999999998</v>
      </c>
      <c r="F244" s="73">
        <v>0.35599999999999998</v>
      </c>
      <c r="G244" s="73">
        <v>0.36499999999999999</v>
      </c>
      <c r="H244" s="40">
        <v>0.32700000000000001</v>
      </c>
      <c r="I244" s="73">
        <v>0.32600000000000001</v>
      </c>
      <c r="J244" s="73">
        <v>0.29199999999999998</v>
      </c>
      <c r="K244" s="73">
        <v>0.27100000000000002</v>
      </c>
      <c r="L244" s="73">
        <v>0.25600000000000001</v>
      </c>
      <c r="M244" s="47">
        <v>120</v>
      </c>
      <c r="N244" s="47">
        <f>LN(Y241/Q241)</f>
        <v>-0.26063026021820312</v>
      </c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  <c r="AA244" s="47"/>
      <c r="AB244" s="47"/>
      <c r="AC244" s="47"/>
      <c r="AD244" s="47"/>
      <c r="AE244" s="47"/>
      <c r="AF244" s="47"/>
      <c r="AG244" s="47"/>
      <c r="AH244" s="47"/>
      <c r="AI244" s="47"/>
    </row>
    <row r="245" spans="2:35" x14ac:dyDescent="0.3">
      <c r="B245" s="47" t="s">
        <v>57</v>
      </c>
      <c r="C245" s="73">
        <v>0.46500000000000002</v>
      </c>
      <c r="D245" s="73">
        <v>0.496</v>
      </c>
      <c r="E245" s="73">
        <v>0.45100000000000001</v>
      </c>
      <c r="F245" s="73">
        <v>0.4</v>
      </c>
      <c r="G245" s="73">
        <v>0.378</v>
      </c>
      <c r="H245" s="40">
        <v>0.35499999999999998</v>
      </c>
      <c r="I245" s="73">
        <v>0.33800000000000002</v>
      </c>
      <c r="J245" s="73">
        <v>0.314</v>
      </c>
      <c r="K245" s="73">
        <v>0.28599999999999998</v>
      </c>
      <c r="L245" s="73">
        <v>0.27200000000000002</v>
      </c>
      <c r="M245" s="47">
        <v>150</v>
      </c>
      <c r="N245" s="47">
        <f>LN(AA241/Q241)</f>
        <v>-0.33543147330090173</v>
      </c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  <c r="AA245" s="47"/>
      <c r="AB245" s="47"/>
      <c r="AC245" s="47"/>
      <c r="AD245" s="47"/>
      <c r="AE245" s="47"/>
      <c r="AF245" s="47"/>
      <c r="AG245" s="47"/>
      <c r="AH245" s="47"/>
      <c r="AI245" s="47"/>
    </row>
    <row r="246" spans="2:35" x14ac:dyDescent="0.3">
      <c r="B246" s="47" t="s">
        <v>57</v>
      </c>
      <c r="C246" s="73">
        <v>0.46500000000000002</v>
      </c>
      <c r="D246" s="73">
        <v>0.48</v>
      </c>
      <c r="E246" s="73">
        <v>0.45100000000000001</v>
      </c>
      <c r="F246" s="73">
        <v>0.41699999999999998</v>
      </c>
      <c r="G246" s="73">
        <v>0.39800000000000002</v>
      </c>
      <c r="H246" s="40">
        <v>0.35</v>
      </c>
      <c r="I246" s="73">
        <v>0.33400000000000002</v>
      </c>
      <c r="J246" s="73">
        <v>0.307</v>
      </c>
      <c r="K246" s="73">
        <v>0.28799999999999998</v>
      </c>
      <c r="L246" s="73">
        <v>0.26400000000000001</v>
      </c>
      <c r="M246" s="47">
        <v>180</v>
      </c>
      <c r="N246" s="47">
        <f>LN(AC241/Q241)</f>
        <v>-0.41418051973321768</v>
      </c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  <c r="AC246" s="47"/>
      <c r="AD246" s="47"/>
      <c r="AE246" s="47"/>
      <c r="AF246" s="47"/>
      <c r="AG246" s="47"/>
      <c r="AH246" s="47"/>
      <c r="AI246" s="47"/>
    </row>
    <row r="247" spans="2:35" x14ac:dyDescent="0.3"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>
        <v>210</v>
      </c>
      <c r="N247" s="47">
        <f>LN(AE241/Q241)</f>
        <v>-0.48490057221500349</v>
      </c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  <c r="AI247" s="47"/>
    </row>
    <row r="248" spans="2:35" x14ac:dyDescent="0.3">
      <c r="B248" s="47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>
        <v>240</v>
      </c>
      <c r="N248" s="47">
        <f>LN(AG241/Q241)</f>
        <v>-0.5234000122900877</v>
      </c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  <c r="AA248" s="47"/>
      <c r="AB248" s="47"/>
      <c r="AC248" s="47"/>
      <c r="AD248" s="47"/>
      <c r="AE248" s="47"/>
      <c r="AF248" s="47"/>
      <c r="AG248" s="47"/>
      <c r="AH248" s="47"/>
      <c r="AI248" s="47"/>
    </row>
    <row r="249" spans="2:35" x14ac:dyDescent="0.3"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>
        <v>270</v>
      </c>
      <c r="N249" s="47">
        <f>LN(AI241/Q241)</f>
        <v>-0.58813382685665572</v>
      </c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  <c r="AA249" s="47"/>
      <c r="AB249" s="47"/>
      <c r="AC249" s="47"/>
      <c r="AD249" s="47"/>
      <c r="AE249" s="47"/>
      <c r="AF249" s="47"/>
      <c r="AG249" s="47"/>
      <c r="AH249" s="47"/>
      <c r="AI249" s="47"/>
    </row>
    <row r="250" spans="2:35" x14ac:dyDescent="0.3"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  <c r="AA250" s="47"/>
      <c r="AB250" s="47"/>
      <c r="AC250" s="47"/>
      <c r="AD250" s="47"/>
      <c r="AE250" s="47"/>
      <c r="AF250" s="47"/>
      <c r="AG250" s="47"/>
      <c r="AH250" s="47"/>
      <c r="AI250" s="47"/>
    </row>
    <row r="251" spans="2:35" x14ac:dyDescent="0.3"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  <c r="AA251" s="47"/>
      <c r="AB251" s="47"/>
      <c r="AC251" s="47"/>
      <c r="AD251" s="47"/>
      <c r="AE251" s="47"/>
      <c r="AF251" s="47"/>
      <c r="AG251" s="47"/>
      <c r="AH251" s="47"/>
      <c r="AI251" s="47"/>
    </row>
    <row r="260" spans="2:29" x14ac:dyDescent="0.3">
      <c r="B260" s="74">
        <v>90</v>
      </c>
      <c r="C260" s="47" t="s">
        <v>21</v>
      </c>
      <c r="D260" s="47" t="s">
        <v>22</v>
      </c>
      <c r="E260" s="47" t="s">
        <v>23</v>
      </c>
      <c r="F260" s="47" t="s">
        <v>24</v>
      </c>
      <c r="G260" s="47" t="s">
        <v>25</v>
      </c>
      <c r="H260" s="47" t="s">
        <v>26</v>
      </c>
      <c r="I260" s="47" t="s">
        <v>27</v>
      </c>
      <c r="J260" s="47"/>
      <c r="K260" s="47"/>
      <c r="L260" s="47"/>
      <c r="M260" s="47" t="s">
        <v>40</v>
      </c>
      <c r="N260" s="47" t="s">
        <v>36</v>
      </c>
      <c r="O260" s="47"/>
      <c r="P260" s="47" t="s">
        <v>58</v>
      </c>
      <c r="Q260" s="47" t="s">
        <v>37</v>
      </c>
      <c r="R260" s="47"/>
      <c r="S260" s="47" t="s">
        <v>22</v>
      </c>
      <c r="T260" s="47"/>
      <c r="U260" s="47" t="s">
        <v>23</v>
      </c>
      <c r="V260" s="47"/>
      <c r="W260" s="47" t="s">
        <v>24</v>
      </c>
      <c r="X260" s="47"/>
      <c r="Y260" s="47" t="s">
        <v>25</v>
      </c>
      <c r="Z260" s="47"/>
      <c r="AA260" s="47" t="s">
        <v>26</v>
      </c>
      <c r="AB260" s="47"/>
      <c r="AC260" s="47" t="s">
        <v>27</v>
      </c>
    </row>
    <row r="261" spans="2:29" x14ac:dyDescent="0.3">
      <c r="B261" s="47" t="s">
        <v>56</v>
      </c>
      <c r="C261" s="72">
        <v>0.441</v>
      </c>
      <c r="D261" s="72">
        <v>0.38100000000000001</v>
      </c>
      <c r="E261" s="72">
        <v>0.318</v>
      </c>
      <c r="F261" s="72">
        <v>0.27800000000000002</v>
      </c>
      <c r="G261" s="72">
        <v>0.22500000000000001</v>
      </c>
      <c r="H261" s="39">
        <v>0.29299999999999998</v>
      </c>
      <c r="I261" s="72">
        <v>0.16800000000000001</v>
      </c>
      <c r="M261" s="47">
        <v>30</v>
      </c>
      <c r="N261">
        <f>LN(S261/Q261)</f>
        <v>-8.6037225516029589E-2</v>
      </c>
      <c r="Q261">
        <f>AVERAGE(C261:C266)</f>
        <v>0.45083333333333336</v>
      </c>
      <c r="S261">
        <f>AVERAGE(D261:D266)</f>
        <v>0.41366666666666663</v>
      </c>
      <c r="U261">
        <f>AVERAGE(E261:E266)</f>
        <v>0.35349999999999998</v>
      </c>
      <c r="W261">
        <f>AVERAGE(F261:F266)</f>
        <v>0.28416666666666662</v>
      </c>
      <c r="Y261">
        <f>AVERAGE(G261:G266)</f>
        <v>0.23716666666666664</v>
      </c>
      <c r="AA261">
        <f>AVERAGE(H261:H266)</f>
        <v>0.23450000000000001</v>
      </c>
      <c r="AC261">
        <f>AVERAGE(I261:I266)</f>
        <v>0.1821666666666667</v>
      </c>
    </row>
    <row r="262" spans="2:29" x14ac:dyDescent="0.3">
      <c r="B262" s="47" t="s">
        <v>56</v>
      </c>
      <c r="C262" s="73">
        <v>0.42799999999999999</v>
      </c>
      <c r="D262" s="73">
        <v>0.40200000000000002</v>
      </c>
      <c r="E262" s="73">
        <v>0.34300000000000003</v>
      </c>
      <c r="F262" s="73">
        <v>0.27200000000000002</v>
      </c>
      <c r="G262" s="73">
        <v>0.222</v>
      </c>
      <c r="H262" s="40">
        <v>0.23200000000000001</v>
      </c>
      <c r="I262" s="73">
        <v>0.19</v>
      </c>
      <c r="M262" s="47">
        <v>60</v>
      </c>
      <c r="N262">
        <f>LN(U261/Q261)</f>
        <v>-0.24321423671589956</v>
      </c>
    </row>
    <row r="263" spans="2:29" x14ac:dyDescent="0.3">
      <c r="B263" s="47" t="s">
        <v>56</v>
      </c>
      <c r="C263" s="73">
        <v>0.45</v>
      </c>
      <c r="D263" s="73">
        <v>0.41699999999999998</v>
      </c>
      <c r="E263" s="73">
        <v>0.36899999999999999</v>
      </c>
      <c r="F263" s="73">
        <v>0.28299999999999997</v>
      </c>
      <c r="G263" s="73">
        <v>0.249</v>
      </c>
      <c r="H263" s="40">
        <v>0.20399999999999999</v>
      </c>
      <c r="I263" s="73">
        <v>0.18</v>
      </c>
      <c r="M263" s="47">
        <v>90</v>
      </c>
      <c r="N263">
        <f>LN(W261/Q261)</f>
        <v>-0.46153680156296495</v>
      </c>
    </row>
    <row r="264" spans="2:29" x14ac:dyDescent="0.3">
      <c r="B264" s="47" t="s">
        <v>57</v>
      </c>
      <c r="C264" s="73">
        <v>0.45300000000000001</v>
      </c>
      <c r="D264" s="73">
        <v>0.42799999999999999</v>
      </c>
      <c r="E264" s="73">
        <v>0.373</v>
      </c>
      <c r="F264" s="73">
        <v>0.28899999999999998</v>
      </c>
      <c r="G264" s="73">
        <v>0.24199999999999999</v>
      </c>
      <c r="H264" s="40">
        <v>0.23599999999999999</v>
      </c>
      <c r="I264" s="73">
        <v>0.185</v>
      </c>
      <c r="M264" s="47">
        <v>120</v>
      </c>
      <c r="N264">
        <f>LN(Y261/Q261)</f>
        <v>-0.64233459319072961</v>
      </c>
    </row>
    <row r="265" spans="2:29" x14ac:dyDescent="0.3">
      <c r="B265" s="47" t="s">
        <v>57</v>
      </c>
      <c r="C265" s="73">
        <v>0.48099999999999998</v>
      </c>
      <c r="D265" s="73">
        <v>0.42899999999999999</v>
      </c>
      <c r="E265" s="73">
        <v>0.36</v>
      </c>
      <c r="F265" s="73">
        <v>0.29599999999999999</v>
      </c>
      <c r="G265" s="73">
        <v>0.249</v>
      </c>
      <c r="H265" s="40">
        <v>0.221</v>
      </c>
      <c r="I265" s="73">
        <v>0.183</v>
      </c>
      <c r="M265" s="47">
        <v>150</v>
      </c>
      <c r="N265">
        <f>LN(AA261/Q261)</f>
        <v>-0.65364213416619288</v>
      </c>
    </row>
    <row r="266" spans="2:29" x14ac:dyDescent="0.3">
      <c r="B266" s="47" t="s">
        <v>57</v>
      </c>
      <c r="C266" s="73">
        <v>0.45200000000000001</v>
      </c>
      <c r="D266" s="73">
        <v>0.42499999999999999</v>
      </c>
      <c r="E266" s="73">
        <v>0.35799999999999998</v>
      </c>
      <c r="F266" s="73">
        <v>0.28699999999999998</v>
      </c>
      <c r="G266" s="73">
        <v>0.23599999999999999</v>
      </c>
      <c r="H266" s="40">
        <v>0.221</v>
      </c>
      <c r="I266" s="73">
        <v>0.187</v>
      </c>
      <c r="M266" s="47">
        <v>180</v>
      </c>
      <c r="N266">
        <f>LN(AC261/Q261)</f>
        <v>-0.90617570310404316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15DD9-C86F-4BCA-BF68-DEE6083ED317}">
  <dimension ref="A1:AE61"/>
  <sheetViews>
    <sheetView workbookViewId="0">
      <selection activeCell="N22" sqref="N22"/>
    </sheetView>
  </sheetViews>
  <sheetFormatPr defaultRowHeight="14.4" x14ac:dyDescent="0.3"/>
  <sheetData>
    <row r="1" spans="1:31" x14ac:dyDescent="0.3">
      <c r="A1" s="74">
        <v>70</v>
      </c>
      <c r="B1" s="47" t="s">
        <v>21</v>
      </c>
      <c r="C1" s="47" t="s">
        <v>22</v>
      </c>
      <c r="D1" s="47" t="s">
        <v>23</v>
      </c>
      <c r="E1" s="47" t="s">
        <v>24</v>
      </c>
      <c r="F1" s="47" t="s">
        <v>25</v>
      </c>
      <c r="G1" s="47" t="s">
        <v>26</v>
      </c>
      <c r="H1" s="47" t="s">
        <v>27</v>
      </c>
      <c r="I1" s="47" t="s">
        <v>28</v>
      </c>
      <c r="J1" s="47" t="s">
        <v>29</v>
      </c>
      <c r="K1" s="47" t="s">
        <v>30</v>
      </c>
      <c r="L1" t="s">
        <v>39</v>
      </c>
      <c r="M1" s="47" t="s">
        <v>37</v>
      </c>
      <c r="N1" s="47"/>
      <c r="O1" s="47" t="s">
        <v>22</v>
      </c>
      <c r="P1" s="47"/>
      <c r="Q1" s="47" t="s">
        <v>23</v>
      </c>
      <c r="R1" s="47"/>
      <c r="S1" s="47" t="s">
        <v>24</v>
      </c>
      <c r="T1" s="47"/>
      <c r="U1" s="47" t="s">
        <v>25</v>
      </c>
      <c r="V1" s="47"/>
      <c r="W1" s="47" t="s">
        <v>26</v>
      </c>
      <c r="X1" s="47"/>
      <c r="Y1" s="47" t="s">
        <v>27</v>
      </c>
      <c r="Z1" s="47"/>
      <c r="AA1" s="47" t="s">
        <v>28</v>
      </c>
      <c r="AB1" s="47"/>
      <c r="AC1" s="47" t="s">
        <v>29</v>
      </c>
      <c r="AD1" s="47"/>
      <c r="AE1" s="47" t="s">
        <v>30</v>
      </c>
    </row>
    <row r="2" spans="1:31" x14ac:dyDescent="0.3">
      <c r="A2" s="47" t="s">
        <v>17</v>
      </c>
      <c r="B2" s="62">
        <v>0.56499999999999995</v>
      </c>
      <c r="C2" s="72">
        <v>0.48599999999999999</v>
      </c>
      <c r="D2" s="72">
        <v>0.439</v>
      </c>
      <c r="E2" s="72">
        <v>0.39800000000000002</v>
      </c>
      <c r="F2" s="72">
        <v>0.375</v>
      </c>
      <c r="G2" s="72">
        <v>0.33500000000000002</v>
      </c>
      <c r="H2" s="62">
        <v>0.30599999999999999</v>
      </c>
      <c r="I2" s="72">
        <v>0.27400000000000002</v>
      </c>
      <c r="J2" s="72">
        <v>0.245</v>
      </c>
      <c r="K2" s="72">
        <v>0.245</v>
      </c>
      <c r="L2" t="s">
        <v>17</v>
      </c>
      <c r="M2">
        <f>AVERAGE(B2:B4)</f>
        <v>0.57333333333333325</v>
      </c>
      <c r="O2">
        <f>AVERAGE(C2:C4)</f>
        <v>0.5083333333333333</v>
      </c>
      <c r="Q2">
        <f>AVERAGE(D2:D4)</f>
        <v>0.47899999999999993</v>
      </c>
      <c r="S2">
        <f>AVERAGE(E2:E4)</f>
        <v>0.42066666666666669</v>
      </c>
      <c r="U2">
        <f>AVERAGE(F2:F4)</f>
        <v>0.39600000000000007</v>
      </c>
      <c r="W2">
        <f>AVERAGE(G2:G4)</f>
        <v>0.34400000000000003</v>
      </c>
      <c r="Y2">
        <f>AVERAGE(H2:H4)</f>
        <v>0.32100000000000001</v>
      </c>
      <c r="AA2">
        <f>AVERAGE(I2:I4)</f>
        <v>0.27200000000000002</v>
      </c>
      <c r="AC2">
        <f>AVERAGE(J2:J4)</f>
        <v>0.24733333333333332</v>
      </c>
      <c r="AE2">
        <f>AVERAGE(K2:K4)</f>
        <v>0.2193333333333333</v>
      </c>
    </row>
    <row r="3" spans="1:31" x14ac:dyDescent="0.3">
      <c r="A3" s="47" t="s">
        <v>17</v>
      </c>
      <c r="B3" s="63">
        <v>0.56999999999999995</v>
      </c>
      <c r="C3" s="73">
        <v>0.50900000000000001</v>
      </c>
      <c r="D3" s="73">
        <v>0.46899999999999997</v>
      </c>
      <c r="E3" s="73">
        <v>0.437</v>
      </c>
      <c r="F3" s="73">
        <v>0.42299999999999999</v>
      </c>
      <c r="G3" s="73">
        <v>0.34499999999999997</v>
      </c>
      <c r="H3" s="63">
        <v>0.316</v>
      </c>
      <c r="I3" s="73">
        <v>0.26600000000000001</v>
      </c>
      <c r="J3" s="73">
        <v>0.26600000000000001</v>
      </c>
      <c r="K3" s="73">
        <v>0.20499999999999999</v>
      </c>
      <c r="L3" t="s">
        <v>18</v>
      </c>
      <c r="M3">
        <f>AVERAGE(B5:B7)</f>
        <v>0.63866666666666672</v>
      </c>
      <c r="O3">
        <f>AVERAGE(C5:C7)</f>
        <v>0.48066666666666663</v>
      </c>
      <c r="Q3">
        <f>AVERAGE(D5:D7)</f>
        <v>0.39200000000000007</v>
      </c>
      <c r="S3">
        <f>AVERAGE(E5:E7)</f>
        <v>0.39033333333333337</v>
      </c>
      <c r="U3">
        <f>AVERAGE(F5:F7)</f>
        <v>0.33866666666666667</v>
      </c>
      <c r="W3">
        <f>AVERAGE(G5:G7)</f>
        <v>0.29766666666666669</v>
      </c>
      <c r="Y3">
        <f>AVERAGE(H5:H7)</f>
        <v>0.27133333333333337</v>
      </c>
      <c r="AA3">
        <f>AVERAGE(I5:I7)</f>
        <v>0.22600000000000001</v>
      </c>
      <c r="AC3">
        <f>AVERAGE(J5:J7)</f>
        <v>0.19666666666666668</v>
      </c>
      <c r="AE3">
        <f>AVERAGE(K5:K7)</f>
        <v>0.16633333333333333</v>
      </c>
    </row>
    <row r="4" spans="1:31" x14ac:dyDescent="0.3">
      <c r="A4" s="47" t="s">
        <v>17</v>
      </c>
      <c r="B4" s="63">
        <v>0.58499999999999996</v>
      </c>
      <c r="C4" s="73">
        <v>0.53</v>
      </c>
      <c r="D4" s="73">
        <v>0.52900000000000003</v>
      </c>
      <c r="E4" s="73">
        <v>0.42699999999999999</v>
      </c>
      <c r="F4" s="73">
        <v>0.39</v>
      </c>
      <c r="G4" s="73">
        <v>0.35199999999999998</v>
      </c>
      <c r="H4" s="63">
        <v>0.34100000000000003</v>
      </c>
      <c r="I4" s="73">
        <v>0.27600000000000002</v>
      </c>
      <c r="J4" s="73">
        <v>0.23100000000000001</v>
      </c>
      <c r="K4" s="73">
        <v>0.20799999999999999</v>
      </c>
    </row>
    <row r="5" spans="1:31" x14ac:dyDescent="0.3">
      <c r="A5" s="47" t="s">
        <v>18</v>
      </c>
      <c r="B5" s="63">
        <v>0.63</v>
      </c>
      <c r="C5" s="73">
        <v>0.52400000000000002</v>
      </c>
      <c r="D5" s="73">
        <v>0.40500000000000003</v>
      </c>
      <c r="E5" s="73">
        <v>0.38200000000000001</v>
      </c>
      <c r="F5" s="73">
        <v>0.34200000000000003</v>
      </c>
      <c r="G5" s="73">
        <v>0.29699999999999999</v>
      </c>
      <c r="H5" s="63">
        <v>0.26100000000000001</v>
      </c>
      <c r="I5" s="73">
        <v>0.215</v>
      </c>
      <c r="J5" s="73">
        <v>0.185</v>
      </c>
      <c r="K5" s="73">
        <v>0.16</v>
      </c>
      <c r="M5" t="s">
        <v>17</v>
      </c>
      <c r="N5" s="47" t="s">
        <v>36</v>
      </c>
      <c r="O5" t="s">
        <v>59</v>
      </c>
      <c r="P5" s="47" t="s">
        <v>36</v>
      </c>
    </row>
    <row r="6" spans="1:31" x14ac:dyDescent="0.3">
      <c r="A6" s="47" t="s">
        <v>18</v>
      </c>
      <c r="B6" s="63">
        <v>0.627</v>
      </c>
      <c r="C6" s="73">
        <v>0.51</v>
      </c>
      <c r="D6" s="73">
        <v>0.36599999999999999</v>
      </c>
      <c r="E6" s="73">
        <v>0.39500000000000002</v>
      </c>
      <c r="F6" s="73">
        <v>0.34399999999999997</v>
      </c>
      <c r="G6" s="73">
        <v>0.29699999999999999</v>
      </c>
      <c r="H6" s="63">
        <v>0.27800000000000002</v>
      </c>
      <c r="I6" s="73">
        <v>0.23300000000000001</v>
      </c>
      <c r="J6" s="73">
        <v>0.20200000000000001</v>
      </c>
      <c r="K6" s="73">
        <v>0.16600000000000001</v>
      </c>
      <c r="L6" t="s">
        <v>74</v>
      </c>
      <c r="M6" s="47" t="s">
        <v>40</v>
      </c>
      <c r="O6" t="s">
        <v>40</v>
      </c>
    </row>
    <row r="7" spans="1:31" x14ac:dyDescent="0.3">
      <c r="A7" s="47" t="s">
        <v>18</v>
      </c>
      <c r="B7" s="63">
        <v>0.65900000000000003</v>
      </c>
      <c r="C7" s="73">
        <v>0.40799999999999997</v>
      </c>
      <c r="D7" s="73">
        <v>0.40500000000000003</v>
      </c>
      <c r="E7" s="73">
        <v>0.39400000000000002</v>
      </c>
      <c r="F7" s="73">
        <v>0.33</v>
      </c>
      <c r="G7" s="73">
        <v>0.29899999999999999</v>
      </c>
      <c r="H7" s="63">
        <v>0.27500000000000002</v>
      </c>
      <c r="I7" s="73">
        <v>0.23</v>
      </c>
      <c r="J7" s="73">
        <v>0.20300000000000001</v>
      </c>
      <c r="K7" s="73">
        <v>0.17299999999999999</v>
      </c>
      <c r="L7">
        <f>AVERAGE(N7,P7)</f>
        <v>-0.20226926072594908</v>
      </c>
      <c r="M7" s="47">
        <v>30</v>
      </c>
      <c r="N7">
        <f>LN(O2/M2)</f>
        <v>-0.12032988076598658</v>
      </c>
      <c r="O7" s="47">
        <v>30</v>
      </c>
      <c r="P7">
        <f>LN(O3/M3)</f>
        <v>-0.28420864068591162</v>
      </c>
    </row>
    <row r="8" spans="1:31" x14ac:dyDescent="0.3">
      <c r="L8" s="47">
        <f t="shared" ref="L8:L15" si="0">AVERAGE(N8,P8)</f>
        <v>-0.33394375690035366</v>
      </c>
      <c r="M8" s="47">
        <v>60</v>
      </c>
      <c r="N8">
        <f>LN(Q2/M2)</f>
        <v>-0.17976668372847385</v>
      </c>
      <c r="O8" s="47">
        <v>60</v>
      </c>
      <c r="P8">
        <f>LN(Q3/M3)</f>
        <v>-0.4881208300722335</v>
      </c>
      <c r="S8" s="14">
        <v>-3.5999999999999999E-3</v>
      </c>
      <c r="T8" s="12">
        <f>LN(0.5/0.0036)</f>
        <v>4.9336742529601274</v>
      </c>
    </row>
    <row r="9" spans="1:31" x14ac:dyDescent="0.3">
      <c r="L9" s="47">
        <f t="shared" si="0"/>
        <v>-0.40100406081971429</v>
      </c>
      <c r="M9" s="47">
        <v>90</v>
      </c>
      <c r="N9">
        <f>LN(S2/M2)</f>
        <v>-0.30962652670634011</v>
      </c>
      <c r="O9" s="47">
        <v>90</v>
      </c>
      <c r="P9">
        <f>LN(S3/M3)</f>
        <v>-0.49238159493308853</v>
      </c>
      <c r="S9" s="14">
        <v>-4.1999999999999997E-3</v>
      </c>
      <c r="T9" s="12">
        <f>LN(0.5/0.0042)</f>
        <v>4.7795235731328694</v>
      </c>
    </row>
    <row r="10" spans="1:31" x14ac:dyDescent="0.3">
      <c r="L10" s="47">
        <f t="shared" si="0"/>
        <v>-0.50220970013864341</v>
      </c>
      <c r="M10" s="47">
        <v>120</v>
      </c>
      <c r="N10">
        <f>LN(U2/M2)</f>
        <v>-0.37005306988490821</v>
      </c>
      <c r="O10" s="47">
        <v>120</v>
      </c>
      <c r="P10">
        <f>LN(U3/M3)</f>
        <v>-0.63436633039237866</v>
      </c>
    </row>
    <row r="11" spans="1:31" x14ac:dyDescent="0.3">
      <c r="L11" s="47">
        <f t="shared" si="0"/>
        <v>-0.63711700071014865</v>
      </c>
      <c r="M11" s="47">
        <v>150</v>
      </c>
      <c r="N11">
        <f>LN(W2/M2)</f>
        <v>-0.5108256237659905</v>
      </c>
      <c r="O11" s="47">
        <v>150</v>
      </c>
      <c r="P11">
        <f>LN(W3/M3)</f>
        <v>-0.7634083776543068</v>
      </c>
      <c r="R11" t="s">
        <v>60</v>
      </c>
      <c r="S11" s="12">
        <f>AVERAGE(S8:S9)*1000</f>
        <v>-3.9</v>
      </c>
      <c r="T11" s="12">
        <f>AVERAGE(T8:T9)</f>
        <v>4.8565989130464988</v>
      </c>
    </row>
    <row r="12" spans="1:31" x14ac:dyDescent="0.3">
      <c r="L12" s="47">
        <f t="shared" si="0"/>
        <v>-0.7180303752688193</v>
      </c>
      <c r="M12" s="47">
        <v>180</v>
      </c>
      <c r="N12">
        <f>LN(Y2/M2)</f>
        <v>-0.58002615800937307</v>
      </c>
      <c r="O12" s="47">
        <v>180</v>
      </c>
      <c r="P12">
        <f>LN(Y3/M3)</f>
        <v>-0.85603459252826541</v>
      </c>
      <c r="R12" t="s">
        <v>61</v>
      </c>
      <c r="S12" s="12">
        <f>_xlfn.STDEV.P(S8:S9)*1000</f>
        <v>0.29999999999999993</v>
      </c>
      <c r="T12" s="12">
        <f>_xlfn.STDEV.P(T8:T9)</f>
        <v>7.7075339913629026E-2</v>
      </c>
    </row>
    <row r="13" spans="1:31" x14ac:dyDescent="0.3">
      <c r="L13" s="47">
        <f t="shared" si="0"/>
        <v>-0.89225644271690097</v>
      </c>
      <c r="M13" s="47">
        <v>210</v>
      </c>
      <c r="N13">
        <f>LN(AA2/M2)</f>
        <v>-0.74566521484339154</v>
      </c>
      <c r="O13" s="47">
        <v>210</v>
      </c>
      <c r="P13">
        <f>LN(AA3/M3)</f>
        <v>-1.0388476705904104</v>
      </c>
    </row>
    <row r="14" spans="1:31" x14ac:dyDescent="0.3">
      <c r="L14" s="47">
        <f t="shared" si="0"/>
        <v>-1.0093013741355794</v>
      </c>
      <c r="M14" s="47">
        <v>240</v>
      </c>
      <c r="N14">
        <f>LN(AC2/M2)</f>
        <v>-0.84073032664011815</v>
      </c>
      <c r="O14" s="47">
        <v>240</v>
      </c>
      <c r="P14">
        <f>LN(AC3/M3)</f>
        <v>-1.1778724216310408</v>
      </c>
    </row>
    <row r="15" spans="1:31" x14ac:dyDescent="0.3">
      <c r="L15" s="47">
        <f t="shared" si="0"/>
        <v>-1.1531317506307346</v>
      </c>
      <c r="M15" s="47">
        <v>270</v>
      </c>
      <c r="N15">
        <f>LN(AE2/M2)</f>
        <v>-0.96087463848218158</v>
      </c>
      <c r="O15" s="47">
        <v>270</v>
      </c>
      <c r="P15">
        <f>LN(AE3/M3)</f>
        <v>-1.3453888627792874</v>
      </c>
    </row>
    <row r="27" spans="1:31" x14ac:dyDescent="0.3">
      <c r="A27" s="74">
        <v>80</v>
      </c>
      <c r="B27" s="47" t="s">
        <v>21</v>
      </c>
      <c r="C27" s="47" t="s">
        <v>22</v>
      </c>
      <c r="D27" s="47" t="s">
        <v>23</v>
      </c>
      <c r="E27" s="47" t="s">
        <v>24</v>
      </c>
      <c r="F27" s="47" t="s">
        <v>25</v>
      </c>
      <c r="G27" s="47" t="s">
        <v>26</v>
      </c>
      <c r="H27" s="47" t="s">
        <v>27</v>
      </c>
      <c r="I27" s="47" t="s">
        <v>28</v>
      </c>
      <c r="J27" s="47" t="s">
        <v>29</v>
      </c>
      <c r="K27" s="47" t="s">
        <v>30</v>
      </c>
      <c r="L27" s="47" t="s">
        <v>39</v>
      </c>
      <c r="M27" s="47" t="s">
        <v>37</v>
      </c>
      <c r="N27" s="47"/>
      <c r="O27" s="47" t="s">
        <v>22</v>
      </c>
      <c r="P27" s="47"/>
      <c r="Q27" s="47" t="s">
        <v>23</v>
      </c>
      <c r="R27" s="47"/>
      <c r="S27" s="47" t="s">
        <v>24</v>
      </c>
      <c r="T27" s="47"/>
      <c r="U27" s="47" t="s">
        <v>25</v>
      </c>
      <c r="V27" s="47"/>
      <c r="W27" s="47" t="s">
        <v>26</v>
      </c>
      <c r="X27" s="47"/>
      <c r="Y27" s="47" t="s">
        <v>27</v>
      </c>
      <c r="Z27" s="47"/>
      <c r="AA27" s="47" t="s">
        <v>28</v>
      </c>
      <c r="AB27" s="47"/>
      <c r="AC27" s="47" t="s">
        <v>29</v>
      </c>
      <c r="AD27" s="47"/>
      <c r="AE27" s="47" t="s">
        <v>30</v>
      </c>
    </row>
    <row r="28" spans="1:31" x14ac:dyDescent="0.3">
      <c r="A28" s="47" t="s">
        <v>17</v>
      </c>
      <c r="B28" s="72">
        <v>0.51700000000000002</v>
      </c>
      <c r="C28" s="72">
        <v>0.38900000000000001</v>
      </c>
      <c r="D28" s="72">
        <v>0.311</v>
      </c>
      <c r="E28" s="62">
        <v>0.25</v>
      </c>
      <c r="F28" s="72"/>
      <c r="G28" s="72">
        <v>0.129</v>
      </c>
      <c r="H28" s="72">
        <v>0.112</v>
      </c>
      <c r="I28" s="72">
        <v>9.2999999999999999E-2</v>
      </c>
      <c r="J28" s="72">
        <v>8.3000000000000004E-2</v>
      </c>
      <c r="K28" s="62"/>
      <c r="L28" s="47" t="s">
        <v>17</v>
      </c>
      <c r="M28" s="47">
        <f>AVERAGE(B28:B30)</f>
        <v>0.52166666666666661</v>
      </c>
      <c r="N28" s="47"/>
      <c r="O28" s="47">
        <f>AVERAGE(C28:C30)</f>
        <v>0.40100000000000002</v>
      </c>
      <c r="P28" s="47"/>
      <c r="Q28" s="47">
        <f>AVERAGE(D28:D30)</f>
        <v>0.33200000000000002</v>
      </c>
      <c r="R28" s="47"/>
      <c r="S28" s="47">
        <f>AVERAGE(E28:E30)</f>
        <v>0.25433333333333336</v>
      </c>
      <c r="T28" s="47"/>
      <c r="U28" s="47">
        <f>AVERAGE(F29:F31)</f>
        <v>0.17533333333333334</v>
      </c>
      <c r="V28" s="47"/>
      <c r="W28" s="47">
        <f>AVERAGE(G28:G30)</f>
        <v>0.14133333333333334</v>
      </c>
      <c r="X28" s="47"/>
      <c r="Y28" s="47">
        <f>AVERAGE(H28:H30)</f>
        <v>0.11933333333333333</v>
      </c>
      <c r="Z28" s="47"/>
      <c r="AA28" s="47">
        <f>AVERAGE(I28:I30)</f>
        <v>9.7333333333333327E-2</v>
      </c>
      <c r="AB28" s="47"/>
      <c r="AC28" s="47">
        <f>AVERAGE(J28:J30)</f>
        <v>8.5666666666666669E-2</v>
      </c>
      <c r="AD28" s="47"/>
      <c r="AE28" s="47">
        <f>AVERAGE(K29:K31)</f>
        <v>7.9333333333333325E-2</v>
      </c>
    </row>
    <row r="29" spans="1:31" x14ac:dyDescent="0.3">
      <c r="A29" s="47" t="s">
        <v>17</v>
      </c>
      <c r="B29" s="73">
        <v>0.51900000000000002</v>
      </c>
      <c r="C29" s="73">
        <v>0.40300000000000002</v>
      </c>
      <c r="D29" s="73">
        <v>0.34</v>
      </c>
      <c r="E29" s="63">
        <v>0.25</v>
      </c>
      <c r="F29" s="73">
        <v>0.17399999999999999</v>
      </c>
      <c r="G29" s="73">
        <v>0.14499999999999999</v>
      </c>
      <c r="H29" s="73">
        <v>0.11700000000000001</v>
      </c>
      <c r="I29" s="73">
        <v>9.7000000000000003E-2</v>
      </c>
      <c r="J29" s="73">
        <v>8.5999999999999993E-2</v>
      </c>
      <c r="K29" s="63">
        <v>7.6999999999999999E-2</v>
      </c>
      <c r="L29" s="47" t="s">
        <v>18</v>
      </c>
      <c r="M29" s="47">
        <f>AVERAGE(B31:B33)</f>
        <v>0.56599999999999995</v>
      </c>
      <c r="N29" s="47"/>
      <c r="O29" s="47">
        <f>AVERAGE(C31:C33)</f>
        <v>0.42899999999999999</v>
      </c>
      <c r="P29" s="47"/>
      <c r="Q29" s="47">
        <f>AVERAGE(D31:D33)</f>
        <v>0.3753333333333333</v>
      </c>
      <c r="R29" s="47"/>
      <c r="S29" s="47">
        <f>AVERAGE(E31:E33)</f>
        <v>0.27366666666666667</v>
      </c>
      <c r="T29" s="47"/>
      <c r="U29" s="47">
        <f>AVERAGE(F31:F33)</f>
        <v>0.18366666666666664</v>
      </c>
      <c r="V29" s="47"/>
      <c r="W29" s="47">
        <f>AVERAGE(G31:G33)</f>
        <v>0.15466666666666665</v>
      </c>
      <c r="X29" s="47"/>
      <c r="Y29" s="47">
        <f>AVERAGE(H31:H33)</f>
        <v>0.13166666666666668</v>
      </c>
      <c r="Z29" s="47"/>
      <c r="AA29" s="47">
        <f>AVERAGE(I31:I34)</f>
        <v>0.11833333333333333</v>
      </c>
      <c r="AB29" s="47"/>
      <c r="AC29" s="47">
        <f>AVERAGE(J31:J34)</f>
        <v>9.8000000000000018E-2</v>
      </c>
      <c r="AD29" s="47"/>
      <c r="AE29" s="47">
        <f>AVERAGE(K31:K33)</f>
        <v>8.533333333333333E-2</v>
      </c>
    </row>
    <row r="30" spans="1:31" x14ac:dyDescent="0.3">
      <c r="A30" s="47" t="s">
        <v>17</v>
      </c>
      <c r="B30" s="73">
        <v>0.52900000000000003</v>
      </c>
      <c r="C30" s="73">
        <v>0.41099999999999998</v>
      </c>
      <c r="D30" s="73">
        <v>0.34499999999999997</v>
      </c>
      <c r="E30" s="63">
        <v>0.26300000000000001</v>
      </c>
      <c r="F30" s="73">
        <v>0.17499999999999999</v>
      </c>
      <c r="G30" s="73">
        <v>0.15</v>
      </c>
      <c r="H30" s="73">
        <v>0.129</v>
      </c>
      <c r="I30" s="73">
        <v>0.10199999999999999</v>
      </c>
      <c r="J30" s="73">
        <v>8.7999999999999995E-2</v>
      </c>
      <c r="K30" s="63">
        <v>7.8E-2</v>
      </c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</row>
    <row r="31" spans="1:31" x14ac:dyDescent="0.3">
      <c r="A31" s="47" t="s">
        <v>18</v>
      </c>
      <c r="B31" s="73">
        <v>0.54500000000000004</v>
      </c>
      <c r="C31" s="73">
        <v>0.41499999999999998</v>
      </c>
      <c r="D31" s="73">
        <v>0.36099999999999999</v>
      </c>
      <c r="E31" s="63">
        <v>0.26600000000000001</v>
      </c>
      <c r="F31" s="73">
        <v>0.17699999999999999</v>
      </c>
      <c r="G31" s="73">
        <v>0.153</v>
      </c>
      <c r="H31" s="73">
        <v>0.13</v>
      </c>
      <c r="I31" s="73">
        <v>0.112</v>
      </c>
      <c r="J31" s="73">
        <v>9.7000000000000003E-2</v>
      </c>
      <c r="K31" s="63">
        <v>8.3000000000000004E-2</v>
      </c>
      <c r="L31" s="47" t="s">
        <v>74</v>
      </c>
      <c r="M31" s="47" t="s">
        <v>17</v>
      </c>
      <c r="N31" s="47" t="s">
        <v>36</v>
      </c>
      <c r="O31" s="47" t="s">
        <v>59</v>
      </c>
      <c r="P31" s="47" t="s">
        <v>36</v>
      </c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</row>
    <row r="32" spans="1:31" x14ac:dyDescent="0.3">
      <c r="A32" s="47" t="s">
        <v>18</v>
      </c>
      <c r="B32" s="73">
        <v>0.57299999999999995</v>
      </c>
      <c r="C32" s="73">
        <v>0.435</v>
      </c>
      <c r="D32" s="73">
        <v>0.378</v>
      </c>
      <c r="E32" s="63">
        <v>0.27600000000000002</v>
      </c>
      <c r="F32" s="73">
        <v>0.184</v>
      </c>
      <c r="G32" s="73">
        <v>0.154</v>
      </c>
      <c r="H32" s="73">
        <v>0.13100000000000001</v>
      </c>
      <c r="I32" s="73">
        <v>0.115</v>
      </c>
      <c r="J32" s="73">
        <v>0.1</v>
      </c>
      <c r="K32" s="63">
        <v>8.5000000000000006E-2</v>
      </c>
      <c r="L32" s="47"/>
      <c r="M32" s="47" t="s">
        <v>40</v>
      </c>
      <c r="N32" s="47"/>
      <c r="O32" s="47" t="s">
        <v>40</v>
      </c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</row>
    <row r="33" spans="1:31" x14ac:dyDescent="0.3">
      <c r="A33" s="47" t="s">
        <v>18</v>
      </c>
      <c r="B33" s="73">
        <v>0.57999999999999996</v>
      </c>
      <c r="C33" s="73">
        <v>0.437</v>
      </c>
      <c r="D33" s="73">
        <v>0.38700000000000001</v>
      </c>
      <c r="E33" s="63">
        <v>0.27900000000000003</v>
      </c>
      <c r="F33" s="73">
        <v>0.19</v>
      </c>
      <c r="G33" s="73">
        <v>0.157</v>
      </c>
      <c r="H33" s="73">
        <v>0.13400000000000001</v>
      </c>
      <c r="I33" s="73">
        <v>0.128</v>
      </c>
      <c r="J33" s="73">
        <v>9.7000000000000003E-2</v>
      </c>
      <c r="K33" s="63">
        <v>8.7999999999999995E-2</v>
      </c>
      <c r="L33" s="47">
        <f>AVERAGE(N33,P33)</f>
        <v>-0.27010227313737023</v>
      </c>
      <c r="M33" s="47">
        <v>30</v>
      </c>
      <c r="N33" s="47">
        <f>LN(O28/M28)</f>
        <v>-0.26306738699957455</v>
      </c>
      <c r="O33" s="47">
        <v>30</v>
      </c>
      <c r="P33" s="47">
        <f>LN(O29/M29)</f>
        <v>-0.27713715927516591</v>
      </c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</row>
    <row r="34" spans="1:31" x14ac:dyDescent="0.3">
      <c r="L34" s="47">
        <f t="shared" ref="L34:L41" si="1">AVERAGE(N34,P34)</f>
        <v>-0.43133670178065603</v>
      </c>
      <c r="M34" s="47">
        <v>60</v>
      </c>
      <c r="N34" s="47">
        <f>LN(Q28/M28)</f>
        <v>-0.45189384538965521</v>
      </c>
      <c r="O34" s="47">
        <v>60</v>
      </c>
      <c r="P34" s="47">
        <f>LN(Q29/M29)</f>
        <v>-0.41077955817165684</v>
      </c>
      <c r="Q34" s="47"/>
      <c r="R34" s="47"/>
      <c r="S34" s="47">
        <v>-7.1000000000000004E-3</v>
      </c>
      <c r="T34" s="47">
        <f>LN(0.5/0.0071)</f>
        <v>4.2545133143749219</v>
      </c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</row>
    <row r="35" spans="1:31" x14ac:dyDescent="0.3">
      <c r="L35" s="47">
        <f t="shared" si="1"/>
        <v>-0.72253316455433036</v>
      </c>
      <c r="M35" s="47">
        <v>90</v>
      </c>
      <c r="N35" s="47">
        <f>LN(S28/M28)</f>
        <v>-0.71838307168979643</v>
      </c>
      <c r="O35" s="47">
        <v>90</v>
      </c>
      <c r="P35" s="47">
        <f>LN(S29/M29)</f>
        <v>-0.7266832574188643</v>
      </c>
      <c r="Q35" s="47"/>
      <c r="R35" s="47"/>
      <c r="S35" s="47">
        <v>-6.8999999999999999E-3</v>
      </c>
      <c r="T35" s="47">
        <f>LN(0.5/0.0069)</f>
        <v>4.2830866868189776</v>
      </c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</row>
    <row r="36" spans="1:31" x14ac:dyDescent="0.3">
      <c r="L36" s="47">
        <f t="shared" si="1"/>
        <v>-1.107905723977461</v>
      </c>
      <c r="M36" s="47">
        <v>120</v>
      </c>
      <c r="N36" s="47">
        <f>LN(U28/M28)</f>
        <v>-1.0903398902365438</v>
      </c>
      <c r="O36" s="47">
        <v>120</v>
      </c>
      <c r="P36" s="47">
        <f>LN(U29/M29)</f>
        <v>-1.1254715577183783</v>
      </c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</row>
    <row r="37" spans="1:31" x14ac:dyDescent="0.3">
      <c r="L37" s="47">
        <f t="shared" si="1"/>
        <v>-1.3016147311936666</v>
      </c>
      <c r="M37" s="47">
        <v>150</v>
      </c>
      <c r="N37" s="47">
        <f>LN(W28/M28)</f>
        <v>-1.3059076477422957</v>
      </c>
      <c r="O37" s="47">
        <v>150</v>
      </c>
      <c r="P37" s="47">
        <f>LN(W29/M29)</f>
        <v>-1.2973218146450374</v>
      </c>
      <c r="Q37" s="47"/>
      <c r="R37" s="47" t="s">
        <v>60</v>
      </c>
      <c r="S37" s="12">
        <f>AVERAGE(S34:S35)*1000</f>
        <v>-7</v>
      </c>
      <c r="T37" s="12">
        <f>AVERAGE(T34:T35)</f>
        <v>4.2688000005969498</v>
      </c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</row>
    <row r="38" spans="1:31" x14ac:dyDescent="0.3">
      <c r="L38" s="47">
        <f t="shared" si="1"/>
        <v>-1.4667143592718619</v>
      </c>
      <c r="M38" s="47">
        <v>180</v>
      </c>
      <c r="N38" s="47">
        <f>LN(Y28/M28)</f>
        <v>-1.4751081165735531</v>
      </c>
      <c r="O38" s="47">
        <v>180</v>
      </c>
      <c r="P38" s="47">
        <f>LN(Y29/M29)</f>
        <v>-1.4583206019701707</v>
      </c>
      <c r="Q38" s="47"/>
      <c r="R38" s="47" t="s">
        <v>61</v>
      </c>
      <c r="S38" s="12">
        <f>_xlfn.STDEV.P(S34:S35)*1000</f>
        <v>0.10000000000000026</v>
      </c>
      <c r="T38" s="12">
        <f>_xlfn.STDEV.P(T34:T35)</f>
        <v>1.4286686222027889E-2</v>
      </c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</row>
    <row r="39" spans="1:31" x14ac:dyDescent="0.3">
      <c r="L39" s="47">
        <f t="shared" si="1"/>
        <v>-1.6219879390509242</v>
      </c>
      <c r="M39" s="47">
        <v>210</v>
      </c>
      <c r="N39" s="47">
        <f>LN(AA28/M28)</f>
        <v>-1.6788873007059717</v>
      </c>
      <c r="O39" s="47">
        <v>210</v>
      </c>
      <c r="P39" s="47">
        <f>LN(AA29/M29)</f>
        <v>-1.5650885773958767</v>
      </c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</row>
    <row r="40" spans="1:31" x14ac:dyDescent="0.3">
      <c r="L40" s="47">
        <f t="shared" si="1"/>
        <v>-1.7800958088058221</v>
      </c>
      <c r="M40" s="47">
        <v>240</v>
      </c>
      <c r="N40" s="47">
        <f>LN(AC28/M28)</f>
        <v>-1.8065650180790336</v>
      </c>
      <c r="O40" s="47">
        <v>240</v>
      </c>
      <c r="P40" s="47">
        <f>LN(AC29/M29)</f>
        <v>-1.7536265995326108</v>
      </c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</row>
    <row r="41" spans="1:31" x14ac:dyDescent="0.3">
      <c r="L41" s="47">
        <f t="shared" si="1"/>
        <v>-1.8876996758472546</v>
      </c>
      <c r="M41" s="47">
        <v>270</v>
      </c>
      <c r="N41" s="47">
        <f>LN(AE28/M28)</f>
        <v>-1.8833704293027789</v>
      </c>
      <c r="O41" s="47">
        <v>270</v>
      </c>
      <c r="P41" s="47">
        <f>LN(AE29/M29)</f>
        <v>-1.8920289223917302</v>
      </c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</row>
    <row r="47" spans="1:31" x14ac:dyDescent="0.3">
      <c r="A47" s="74">
        <v>90</v>
      </c>
      <c r="B47" s="47" t="s">
        <v>21</v>
      </c>
      <c r="C47" s="47" t="s">
        <v>22</v>
      </c>
      <c r="D47" s="47" t="s">
        <v>23</v>
      </c>
      <c r="E47" s="47" t="s">
        <v>24</v>
      </c>
      <c r="F47" s="47" t="s">
        <v>25</v>
      </c>
      <c r="G47" s="47" t="s">
        <v>26</v>
      </c>
      <c r="H47" s="47" t="s">
        <v>27</v>
      </c>
      <c r="L47" s="47" t="s">
        <v>39</v>
      </c>
      <c r="M47" s="47" t="s">
        <v>37</v>
      </c>
      <c r="N47" s="47"/>
      <c r="O47" s="47" t="s">
        <v>22</v>
      </c>
      <c r="P47" s="47"/>
      <c r="Q47" s="47" t="s">
        <v>23</v>
      </c>
      <c r="R47" s="47"/>
      <c r="S47" s="47" t="s">
        <v>24</v>
      </c>
      <c r="T47" s="47"/>
      <c r="U47" s="47" t="s">
        <v>25</v>
      </c>
      <c r="V47" s="47"/>
      <c r="W47" t="s">
        <v>26</v>
      </c>
      <c r="Y47" t="s">
        <v>27</v>
      </c>
    </row>
    <row r="48" spans="1:31" x14ac:dyDescent="0.3">
      <c r="A48" s="47" t="s">
        <v>17</v>
      </c>
      <c r="B48" s="62">
        <v>0.46700000000000003</v>
      </c>
      <c r="C48" s="72">
        <v>0.28499999999999998</v>
      </c>
      <c r="D48" s="72">
        <v>0.161</v>
      </c>
      <c r="E48" s="72">
        <v>9.9000000000000005E-2</v>
      </c>
      <c r="F48" s="72">
        <v>6.8000000000000005E-2</v>
      </c>
      <c r="G48" s="62">
        <v>5.5E-2</v>
      </c>
      <c r="H48" s="72">
        <v>5.0999999999999997E-2</v>
      </c>
      <c r="L48" s="47" t="s">
        <v>17</v>
      </c>
      <c r="M48" s="47">
        <f>AVERAGE(B48:B50)</f>
        <v>0.50633333333333341</v>
      </c>
      <c r="N48" s="47"/>
      <c r="O48" s="47">
        <f>AVERAGE(C48:C50)</f>
        <v>0.29333333333333328</v>
      </c>
      <c r="P48" s="47"/>
      <c r="Q48" s="47">
        <f>AVERAGE(D48:D50)</f>
        <v>0.16733333333333333</v>
      </c>
      <c r="R48" s="47"/>
      <c r="S48" s="47">
        <f>AVERAGE(E48:E50)</f>
        <v>9.9666666666666681E-2</v>
      </c>
      <c r="T48" s="47"/>
      <c r="U48" s="47">
        <f>AVERAGE(F48:F50)</f>
        <v>7.3666666666666672E-2</v>
      </c>
      <c r="V48" s="47"/>
      <c r="W48">
        <f>AVERAGE(G48:G50)</f>
        <v>5.8999999999999997E-2</v>
      </c>
      <c r="Y48">
        <f>AVERAGE(H48:H50)</f>
        <v>5.2333333333333336E-2</v>
      </c>
    </row>
    <row r="49" spans="1:25" x14ac:dyDescent="0.3">
      <c r="A49" s="47" t="s">
        <v>17</v>
      </c>
      <c r="B49" s="63">
        <v>0.52300000000000002</v>
      </c>
      <c r="C49" s="73">
        <v>0.29499999999999998</v>
      </c>
      <c r="D49" s="73">
        <v>0.16800000000000001</v>
      </c>
      <c r="E49" s="73">
        <v>0.1</v>
      </c>
      <c r="F49" s="73">
        <v>7.3999999999999996E-2</v>
      </c>
      <c r="G49" s="63">
        <v>5.7000000000000002E-2</v>
      </c>
      <c r="H49" s="73">
        <v>5.1999999999999998E-2</v>
      </c>
      <c r="L49" s="47" t="s">
        <v>18</v>
      </c>
      <c r="M49" s="47">
        <f>AVERAGE(B51:B53)</f>
        <v>0.54433333333333345</v>
      </c>
      <c r="N49" s="47"/>
      <c r="O49" s="47">
        <f>AVERAGE(C51:C53)</f>
        <v>0.3056666666666667</v>
      </c>
      <c r="P49" s="47"/>
      <c r="Q49" s="47">
        <f>AVERAGE(D51:D53)</f>
        <v>0.18766666666666665</v>
      </c>
      <c r="R49" s="47"/>
      <c r="S49" s="47">
        <f>AVERAGE(E51:E53)</f>
        <v>0.11366666666666668</v>
      </c>
      <c r="T49" s="47"/>
      <c r="U49" s="47">
        <f>AVERAGE(F51:F53)</f>
        <v>9.5666666666666678E-2</v>
      </c>
      <c r="V49" s="47"/>
      <c r="W49">
        <f>AVERAGE(G51:G53)</f>
        <v>7.1333333333333346E-2</v>
      </c>
      <c r="Y49">
        <f>AVERAGE(H51:H53)</f>
        <v>5.7333333333333326E-2</v>
      </c>
    </row>
    <row r="50" spans="1:25" x14ac:dyDescent="0.3">
      <c r="A50" s="47" t="s">
        <v>17</v>
      </c>
      <c r="B50" s="63">
        <v>0.52900000000000003</v>
      </c>
      <c r="C50" s="73">
        <v>0.3</v>
      </c>
      <c r="D50" s="73">
        <v>0.17299999999999999</v>
      </c>
      <c r="E50" s="73">
        <v>0.1</v>
      </c>
      <c r="F50" s="73">
        <v>7.9000000000000001E-2</v>
      </c>
      <c r="G50" s="63">
        <v>6.5000000000000002E-2</v>
      </c>
      <c r="H50" s="73">
        <v>5.3999999999999999E-2</v>
      </c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</row>
    <row r="51" spans="1:25" x14ac:dyDescent="0.3">
      <c r="A51" s="47" t="s">
        <v>18</v>
      </c>
      <c r="B51" s="63">
        <v>0.53300000000000003</v>
      </c>
      <c r="C51" s="73">
        <v>0.30199999999999999</v>
      </c>
      <c r="D51" s="73">
        <v>0.183</v>
      </c>
      <c r="E51" s="73">
        <v>0.10100000000000001</v>
      </c>
      <c r="F51" s="73">
        <v>8.8999999999999996E-2</v>
      </c>
      <c r="G51" s="63">
        <v>6.7000000000000004E-2</v>
      </c>
      <c r="H51" s="73">
        <v>5.6000000000000001E-2</v>
      </c>
      <c r="L51" s="47"/>
      <c r="M51" s="47" t="s">
        <v>17</v>
      </c>
      <c r="N51" s="47" t="s">
        <v>36</v>
      </c>
      <c r="O51" s="47" t="s">
        <v>59</v>
      </c>
      <c r="P51" s="47" t="s">
        <v>36</v>
      </c>
      <c r="Q51" s="47"/>
      <c r="R51" s="47"/>
      <c r="S51" s="47"/>
      <c r="T51" s="47"/>
      <c r="U51" s="47"/>
      <c r="V51" s="47"/>
    </row>
    <row r="52" spans="1:25" x14ac:dyDescent="0.3">
      <c r="A52" s="47" t="s">
        <v>18</v>
      </c>
      <c r="B52" s="63">
        <v>0.54600000000000004</v>
      </c>
      <c r="C52" s="73">
        <v>0.30499999999999999</v>
      </c>
      <c r="D52" s="73">
        <v>0.183</v>
      </c>
      <c r="E52" s="73">
        <v>0.115</v>
      </c>
      <c r="F52" s="73">
        <v>9.7000000000000003E-2</v>
      </c>
      <c r="G52" s="63">
        <v>6.8000000000000005E-2</v>
      </c>
      <c r="H52" s="73">
        <v>5.6000000000000001E-2</v>
      </c>
      <c r="L52" s="47" t="s">
        <v>74</v>
      </c>
      <c r="M52" s="47" t="s">
        <v>40</v>
      </c>
      <c r="N52" s="47"/>
      <c r="O52" s="47" t="s">
        <v>40</v>
      </c>
      <c r="P52" s="47"/>
      <c r="Q52" s="47"/>
      <c r="R52" s="47"/>
      <c r="S52" s="47"/>
      <c r="T52" s="47"/>
      <c r="U52" s="47"/>
      <c r="V52" s="47"/>
    </row>
    <row r="53" spans="1:25" x14ac:dyDescent="0.3">
      <c r="A53" s="47" t="s">
        <v>18</v>
      </c>
      <c r="B53" s="63">
        <v>0.55400000000000005</v>
      </c>
      <c r="C53" s="73">
        <v>0.31</v>
      </c>
      <c r="D53" s="73">
        <v>0.19700000000000001</v>
      </c>
      <c r="E53" s="73">
        <v>0.125</v>
      </c>
      <c r="F53" s="73">
        <v>0.10100000000000001</v>
      </c>
      <c r="G53" s="63">
        <v>7.9000000000000001E-2</v>
      </c>
      <c r="H53" s="73">
        <v>0.06</v>
      </c>
      <c r="L53" s="47">
        <f>AVERAGE(N53,P53)</f>
        <v>-0.56147610791876068</v>
      </c>
      <c r="M53" s="47">
        <v>30</v>
      </c>
      <c r="N53" s="47">
        <f>LN(O48/M48)</f>
        <v>-0.54588559512352097</v>
      </c>
      <c r="O53" s="47">
        <v>30</v>
      </c>
      <c r="P53" s="47">
        <f>LN(O49/M49)</f>
        <v>-0.57706662071400028</v>
      </c>
      <c r="Q53" s="47"/>
      <c r="R53" s="47"/>
      <c r="S53" s="47"/>
      <c r="T53" s="47"/>
      <c r="U53" s="47"/>
      <c r="V53" s="47"/>
    </row>
    <row r="54" spans="1:25" x14ac:dyDescent="0.3">
      <c r="L54" s="47">
        <f t="shared" ref="L54:L58" si="2">AVERAGE(N54,P54)</f>
        <v>-1.0860509238674094</v>
      </c>
      <c r="M54" s="47">
        <v>60</v>
      </c>
      <c r="N54" s="47">
        <f>LN(Q48/M48)</f>
        <v>-1.1072073829040439</v>
      </c>
      <c r="O54" s="47">
        <v>60</v>
      </c>
      <c r="P54" s="47">
        <f>LN(Q49/M49)</f>
        <v>-1.064894464830775</v>
      </c>
      <c r="Q54" s="47"/>
      <c r="R54" s="47"/>
      <c r="S54" s="47">
        <v>-1.09E-2</v>
      </c>
      <c r="T54" s="12">
        <f>LN(0.5/0.0109)</f>
        <v>3.8258453091870939</v>
      </c>
      <c r="U54" s="47"/>
      <c r="V54" s="47"/>
    </row>
    <row r="55" spans="1:25" x14ac:dyDescent="0.3">
      <c r="L55" s="47">
        <f t="shared" si="2"/>
        <v>-1.5662916156869484</v>
      </c>
      <c r="M55" s="47">
        <v>90</v>
      </c>
      <c r="N55" s="47">
        <f>LN(S49/M49)</f>
        <v>-1.5662916156869484</v>
      </c>
      <c r="O55" s="47">
        <v>90</v>
      </c>
      <c r="P55" s="47">
        <f>LN(S49/M49)</f>
        <v>-1.5662916156869484</v>
      </c>
      <c r="Q55" s="47"/>
      <c r="R55" s="47"/>
      <c r="S55" s="47">
        <v>-1.14E-2</v>
      </c>
      <c r="T55" s="12">
        <f>LN(0.5/0.0114)</f>
        <v>3.7809947430217417</v>
      </c>
      <c r="U55" s="47"/>
      <c r="V55" s="47"/>
    </row>
    <row r="56" spans="1:25" x14ac:dyDescent="0.3">
      <c r="L56" s="47">
        <f t="shared" si="2"/>
        <v>-1.7386918772108442</v>
      </c>
      <c r="M56" s="47">
        <v>120</v>
      </c>
      <c r="N56" s="47">
        <f>LN(U49/M49)</f>
        <v>-1.7386918772108442</v>
      </c>
      <c r="O56" s="47">
        <v>120</v>
      </c>
      <c r="P56" s="47">
        <f>LN(U49/M49)</f>
        <v>-1.7386918772108442</v>
      </c>
      <c r="Q56" s="47"/>
      <c r="R56" s="47"/>
      <c r="S56" s="47"/>
      <c r="T56" s="47"/>
      <c r="U56" s="47"/>
      <c r="V56" s="47"/>
    </row>
    <row r="57" spans="1:25" x14ac:dyDescent="0.3">
      <c r="L57" s="47">
        <f t="shared" si="2"/>
        <v>-2.0909279239852792</v>
      </c>
      <c r="M57" s="47">
        <v>150</v>
      </c>
      <c r="N57" s="47">
        <f>LN(W48/M48)</f>
        <v>-2.1496577700219439</v>
      </c>
      <c r="O57" s="47">
        <v>150</v>
      </c>
      <c r="P57" s="47">
        <f>LN(W49/M49)</f>
        <v>-2.032198077948614</v>
      </c>
      <c r="Q57" s="47"/>
      <c r="R57" s="47" t="s">
        <v>60</v>
      </c>
      <c r="S57" s="12">
        <f>AVERAGE(S54:S55)*1000</f>
        <v>-11.15</v>
      </c>
      <c r="T57" s="12">
        <f>AVERAGE(T54:T55)</f>
        <v>3.8034200261044178</v>
      </c>
      <c r="U57" s="47"/>
      <c r="V57" s="47"/>
    </row>
    <row r="58" spans="1:25" x14ac:dyDescent="0.3">
      <c r="L58" s="47">
        <f t="shared" si="2"/>
        <v>-2.2601206567022389</v>
      </c>
      <c r="M58" s="47">
        <v>180</v>
      </c>
      <c r="N58" s="47">
        <f>LN(Y48/M48)</f>
        <v>-2.269561697247465</v>
      </c>
      <c r="O58" s="47">
        <v>180</v>
      </c>
      <c r="P58" s="47">
        <f>LN(Y49/M49)</f>
        <v>-2.2506796161570124</v>
      </c>
      <c r="Q58" s="47"/>
      <c r="R58" s="47" t="s">
        <v>61</v>
      </c>
      <c r="S58" s="12">
        <f>_xlfn.STDEV.P(S54:S55)*1000</f>
        <v>0.25000000000000022</v>
      </c>
      <c r="T58" s="12">
        <f>_xlfn.STDEV.P(T54:T55)</f>
        <v>2.2425283082676106E-2</v>
      </c>
      <c r="U58" s="47"/>
      <c r="V58" s="47"/>
    </row>
    <row r="59" spans="1:25" x14ac:dyDescent="0.3"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</row>
    <row r="60" spans="1:25" x14ac:dyDescent="0.3"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</row>
    <row r="61" spans="1:25" x14ac:dyDescent="0.3"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</row>
  </sheetData>
  <sortState xmlns:xlrd2="http://schemas.microsoft.com/office/spreadsheetml/2017/richdata2" ref="H48:H53">
    <sortCondition ref="H48:H53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6D899-06B0-4B2F-B216-7BC776172850}">
  <dimension ref="A1:AO54"/>
  <sheetViews>
    <sheetView topLeftCell="E1" workbookViewId="0">
      <selection activeCell="X10" sqref="X10"/>
    </sheetView>
  </sheetViews>
  <sheetFormatPr defaultRowHeight="14.4" x14ac:dyDescent="0.3"/>
  <sheetData>
    <row r="1" spans="1:41" x14ac:dyDescent="0.3">
      <c r="A1" s="74">
        <v>70</v>
      </c>
      <c r="B1" s="47" t="s">
        <v>37</v>
      </c>
      <c r="C1" s="47" t="s">
        <v>22</v>
      </c>
      <c r="D1" s="47" t="s">
        <v>23</v>
      </c>
      <c r="E1" s="47" t="s">
        <v>24</v>
      </c>
      <c r="F1" s="47" t="s">
        <v>25</v>
      </c>
      <c r="G1" s="47" t="s">
        <v>26</v>
      </c>
      <c r="H1" s="47" t="s">
        <v>27</v>
      </c>
      <c r="I1" s="47" t="s">
        <v>28</v>
      </c>
      <c r="J1" s="47" t="s">
        <v>29</v>
      </c>
      <c r="K1" s="47" t="s">
        <v>30</v>
      </c>
      <c r="L1" s="47"/>
      <c r="M1" s="47" t="s">
        <v>68</v>
      </c>
      <c r="N1" s="47" t="s">
        <v>37</v>
      </c>
      <c r="O1" s="47"/>
      <c r="P1" s="47" t="s">
        <v>22</v>
      </c>
      <c r="Q1" s="47"/>
      <c r="R1" s="47" t="s">
        <v>23</v>
      </c>
      <c r="S1" s="47"/>
      <c r="T1" s="47" t="s">
        <v>24</v>
      </c>
      <c r="U1" s="47"/>
      <c r="V1" s="47" t="s">
        <v>25</v>
      </c>
      <c r="W1" s="47"/>
      <c r="X1" s="47" t="s">
        <v>26</v>
      </c>
      <c r="Y1" s="47"/>
      <c r="Z1" s="47" t="s">
        <v>27</v>
      </c>
      <c r="AA1" s="47"/>
      <c r="AB1" s="47" t="s">
        <v>28</v>
      </c>
      <c r="AC1" s="47"/>
      <c r="AD1" s="47" t="s">
        <v>29</v>
      </c>
      <c r="AE1" s="47"/>
      <c r="AF1" s="47" t="s">
        <v>30</v>
      </c>
      <c r="AJ1" s="47"/>
      <c r="AK1" s="47"/>
      <c r="AL1" s="47"/>
      <c r="AM1" s="47"/>
      <c r="AN1" s="47"/>
      <c r="AO1" s="47"/>
    </row>
    <row r="2" spans="1:41" x14ac:dyDescent="0.3">
      <c r="A2" s="47" t="s">
        <v>69</v>
      </c>
      <c r="B2" s="47"/>
      <c r="C2" s="47">
        <v>0.222</v>
      </c>
      <c r="D2" s="47">
        <v>0.17499999999999999</v>
      </c>
      <c r="E2" s="47">
        <v>0.186</v>
      </c>
      <c r="F2" s="47">
        <v>0.16900000000000001</v>
      </c>
      <c r="G2" s="47">
        <v>0.188</v>
      </c>
      <c r="H2" s="47">
        <v>0.161</v>
      </c>
      <c r="I2" s="47">
        <v>0.17100000000000001</v>
      </c>
      <c r="J2" s="47">
        <v>0.17899999999999999</v>
      </c>
      <c r="K2" s="47">
        <v>0.17299999999999999</v>
      </c>
      <c r="L2" s="47"/>
      <c r="M2" s="47" t="s">
        <v>71</v>
      </c>
      <c r="N2" s="47">
        <f>AVERAGE(B3:B5)</f>
        <v>0.23500000000000001</v>
      </c>
      <c r="O2" s="47"/>
      <c r="P2" s="47">
        <f>AVERAGE(C2:C4)</f>
        <v>0.21633333333333335</v>
      </c>
      <c r="Q2" s="47"/>
      <c r="R2" s="47">
        <f>AVERAGE(D2:D4)</f>
        <v>0.20533333333333334</v>
      </c>
      <c r="S2" s="47"/>
      <c r="T2" s="47">
        <f>AVERAGE(E2:E4)</f>
        <v>0.19666666666666668</v>
      </c>
      <c r="U2" s="47"/>
      <c r="V2" s="47">
        <f>AVERAGE(F2:F4)</f>
        <v>0.19699999999999998</v>
      </c>
      <c r="W2" s="47"/>
      <c r="X2" s="47">
        <f>AVERAGE(G2:G4)</f>
        <v>0.20266666666666666</v>
      </c>
      <c r="Y2" s="47"/>
      <c r="Z2" s="47">
        <f>AVERAGE(H2:H4)</f>
        <v>0.18999999999999997</v>
      </c>
      <c r="AA2" s="47"/>
      <c r="AB2" s="47">
        <f>AVERAGE(I2:I4)</f>
        <v>0.18533333333333335</v>
      </c>
      <c r="AC2" s="47"/>
      <c r="AD2" s="47">
        <f>AVERAGE(J2:J4)</f>
        <v>0.19666666666666666</v>
      </c>
      <c r="AE2" s="47"/>
      <c r="AF2" s="47">
        <f>AVERAGE(K2:K4)</f>
        <v>0.18899999999999997</v>
      </c>
      <c r="AJ2" s="47"/>
      <c r="AK2" s="47"/>
      <c r="AL2" s="47"/>
      <c r="AM2" s="47"/>
      <c r="AN2" s="47"/>
      <c r="AO2" s="47"/>
    </row>
    <row r="3" spans="1:41" x14ac:dyDescent="0.3">
      <c r="A3" s="47" t="s">
        <v>69</v>
      </c>
      <c r="B3" s="47">
        <v>0.217</v>
      </c>
      <c r="C3" s="47">
        <v>0.20499999999999999</v>
      </c>
      <c r="D3" s="47">
        <v>0.219</v>
      </c>
      <c r="E3" s="47">
        <v>0.20100000000000001</v>
      </c>
      <c r="F3" s="47">
        <v>0.21199999999999999</v>
      </c>
      <c r="G3" s="47">
        <v>0.20899999999999999</v>
      </c>
      <c r="H3" s="47">
        <v>0.191</v>
      </c>
      <c r="I3" s="47">
        <v>0.19400000000000001</v>
      </c>
      <c r="J3" s="47">
        <v>0.19700000000000001</v>
      </c>
      <c r="K3" s="47">
        <v>0.189</v>
      </c>
      <c r="L3" s="47"/>
      <c r="M3" s="47" t="s">
        <v>70</v>
      </c>
      <c r="N3" s="47">
        <f>AVERAGE(B5:B7)</f>
        <v>0.25633333333333336</v>
      </c>
      <c r="O3" s="47"/>
      <c r="P3" s="47">
        <f>AVERAGE(C5:C7)</f>
        <v>0.25266666666666665</v>
      </c>
      <c r="Q3" s="47"/>
      <c r="R3" s="47">
        <f>AVERAGE(D5:D7)</f>
        <v>0.25566666666666665</v>
      </c>
      <c r="S3" s="47"/>
      <c r="T3" s="47">
        <f>AVERAGE(E5:E7)</f>
        <v>0.247</v>
      </c>
      <c r="U3" s="47"/>
      <c r="V3" s="47">
        <f>AVERAGE(F5:F7)</f>
        <v>0.24133333333333332</v>
      </c>
      <c r="W3" s="47"/>
      <c r="X3" s="47">
        <f>AVERAGE(G5:G7)</f>
        <v>0.23033333333333331</v>
      </c>
      <c r="Y3" s="47"/>
      <c r="Z3" s="47">
        <f>AVERAGE(H5:H7)</f>
        <v>0.22666666666666668</v>
      </c>
      <c r="AA3" s="47"/>
      <c r="AB3" s="47">
        <f>AVERAGE(I5:I7)</f>
        <v>0.22800000000000001</v>
      </c>
      <c r="AC3" s="47"/>
      <c r="AD3" s="47">
        <f>AVERAGE(J5:J7)</f>
        <v>0.20799999999999999</v>
      </c>
      <c r="AE3" s="47"/>
      <c r="AF3" s="47">
        <f>AVERAGE(K4:K6)</f>
        <v>0.21033333333333334</v>
      </c>
      <c r="AJ3" s="47"/>
      <c r="AK3" s="47"/>
      <c r="AL3" s="47"/>
      <c r="AM3" s="47"/>
      <c r="AN3" s="47"/>
      <c r="AO3" s="47"/>
    </row>
    <row r="4" spans="1:41" x14ac:dyDescent="0.3">
      <c r="A4" s="47" t="s">
        <v>69</v>
      </c>
      <c r="B4" s="47">
        <v>0.21</v>
      </c>
      <c r="C4" s="47">
        <v>0.222</v>
      </c>
      <c r="D4" s="47">
        <v>0.222</v>
      </c>
      <c r="E4" s="47">
        <v>0.20300000000000001</v>
      </c>
      <c r="F4" s="47">
        <v>0.21</v>
      </c>
      <c r="G4" s="47">
        <v>0.21099999999999999</v>
      </c>
      <c r="H4" s="47">
        <v>0.218</v>
      </c>
      <c r="I4" s="47">
        <v>0.191</v>
      </c>
      <c r="J4" s="47">
        <v>0.214</v>
      </c>
      <c r="K4" s="47">
        <v>0.20499999999999999</v>
      </c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</row>
    <row r="5" spans="1:41" x14ac:dyDescent="0.3">
      <c r="A5" s="47" t="s">
        <v>70</v>
      </c>
      <c r="B5" s="47">
        <v>0.27800000000000002</v>
      </c>
      <c r="C5" s="47">
        <v>0.23400000000000001</v>
      </c>
      <c r="D5" s="47">
        <v>0.25700000000000001</v>
      </c>
      <c r="E5" s="47">
        <v>0.255</v>
      </c>
      <c r="F5" s="47">
        <v>0.24099999999999999</v>
      </c>
      <c r="G5" s="47">
        <v>0.23899999999999999</v>
      </c>
      <c r="H5" s="47">
        <v>0.222</v>
      </c>
      <c r="I5" s="47">
        <v>0.22600000000000001</v>
      </c>
      <c r="J5" s="47">
        <v>0.217</v>
      </c>
      <c r="K5" s="47">
        <v>0.19900000000000001</v>
      </c>
      <c r="L5" s="47"/>
      <c r="M5" s="47"/>
      <c r="N5" s="47"/>
      <c r="O5" s="47" t="s">
        <v>69</v>
      </c>
      <c r="P5" s="47" t="s">
        <v>40</v>
      </c>
      <c r="Q5" s="47" t="s">
        <v>36</v>
      </c>
      <c r="R5" s="47" t="s">
        <v>72</v>
      </c>
      <c r="S5" s="47" t="s">
        <v>40</v>
      </c>
      <c r="T5" s="47" t="s">
        <v>36</v>
      </c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</row>
    <row r="6" spans="1:41" x14ac:dyDescent="0.3">
      <c r="A6" s="47" t="s">
        <v>70</v>
      </c>
      <c r="B6" s="47">
        <v>0.246</v>
      </c>
      <c r="C6" s="47">
        <v>0.255</v>
      </c>
      <c r="D6" s="47">
        <v>0.251</v>
      </c>
      <c r="E6" s="47">
        <v>0.27900000000000003</v>
      </c>
      <c r="F6" s="47">
        <v>0.24</v>
      </c>
      <c r="G6" s="47">
        <v>0.215</v>
      </c>
      <c r="H6" s="47">
        <v>0.224</v>
      </c>
      <c r="I6" s="47">
        <v>0.22900000000000001</v>
      </c>
      <c r="J6" s="47">
        <v>0.20899999999999999</v>
      </c>
      <c r="K6" s="47">
        <v>0.22700000000000001</v>
      </c>
      <c r="L6" s="47"/>
      <c r="M6" s="47"/>
      <c r="N6" s="47">
        <f t="shared" ref="N6:N14" si="0">AVERAGE(Q6,T6)</f>
        <v>-4.8586334985725593E-2</v>
      </c>
      <c r="P6" s="47">
        <v>30</v>
      </c>
      <c r="Q6" s="47">
        <f>LN(P2/N2)</f>
        <v>-8.2765086108178662E-2</v>
      </c>
      <c r="R6" s="47"/>
      <c r="S6" s="47">
        <v>30</v>
      </c>
      <c r="T6" s="47">
        <f>LN(P3/N3)</f>
        <v>-1.4407583863272521E-2</v>
      </c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</row>
    <row r="7" spans="1:41" x14ac:dyDescent="0.3">
      <c r="A7" s="47" t="s">
        <v>70</v>
      </c>
      <c r="B7" s="47">
        <v>0.245</v>
      </c>
      <c r="C7" s="47">
        <v>0.26900000000000002</v>
      </c>
      <c r="D7" s="47">
        <v>0.25900000000000001</v>
      </c>
      <c r="E7" s="47">
        <v>0.20699999999999999</v>
      </c>
      <c r="F7" s="47">
        <v>0.24299999999999999</v>
      </c>
      <c r="G7" s="47">
        <v>0.23699999999999999</v>
      </c>
      <c r="H7" s="47">
        <v>0.23400000000000001</v>
      </c>
      <c r="I7" s="47">
        <v>0.22900000000000001</v>
      </c>
      <c r="J7" s="47">
        <v>0.19800000000000001</v>
      </c>
      <c r="K7" s="47"/>
      <c r="L7" s="47"/>
      <c r="M7" s="47"/>
      <c r="N7" s="47">
        <f t="shared" si="0"/>
        <v>-6.8777503708568458E-2</v>
      </c>
      <c r="P7" s="47">
        <v>60</v>
      </c>
      <c r="Q7" s="47">
        <f>LN(R2/N2)</f>
        <v>-0.13495083927874896</v>
      </c>
      <c r="R7" s="47"/>
      <c r="S7" s="47">
        <v>60</v>
      </c>
      <c r="T7" s="47">
        <f>LN(R3/N3)</f>
        <v>-2.604168138387966E-3</v>
      </c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</row>
    <row r="8" spans="1:41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>
        <f t="shared" si="0"/>
        <v>-0.10037901312939411</v>
      </c>
      <c r="P8" s="47">
        <v>90</v>
      </c>
      <c r="Q8" s="47">
        <f>LN(T2/N2)</f>
        <v>-0.17807526591250353</v>
      </c>
      <c r="R8" s="47"/>
      <c r="S8" s="47">
        <v>90</v>
      </c>
      <c r="T8" s="47">
        <f>LN(T3/P3)</f>
        <v>-2.2682760346284695E-2</v>
      </c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</row>
    <row r="9" spans="1:41" x14ac:dyDescent="0.3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>
        <f t="shared" si="0"/>
        <v>-0.11834068126304917</v>
      </c>
      <c r="P9" s="47">
        <v>120</v>
      </c>
      <c r="Q9" s="47">
        <f>LN(V2/N2)</f>
        <v>-0.17638178540617061</v>
      </c>
      <c r="R9" s="47"/>
      <c r="S9" s="47">
        <v>120</v>
      </c>
      <c r="T9" s="47">
        <f>LN(V3/N3)</f>
        <v>-6.0299577119927734E-2</v>
      </c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</row>
    <row r="10" spans="1:41" x14ac:dyDescent="0.3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>
        <f t="shared" si="0"/>
        <v>-0.127487033292038</v>
      </c>
      <c r="P10" s="47">
        <v>150</v>
      </c>
      <c r="Q10" s="47">
        <f>LN(X2/N2)</f>
        <v>-0.14802292084610175</v>
      </c>
      <c r="R10" s="47"/>
      <c r="S10" s="47">
        <v>150</v>
      </c>
      <c r="T10" s="47">
        <f>LN(X3/N3)</f>
        <v>-0.10695114573797426</v>
      </c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 t="s">
        <v>73</v>
      </c>
      <c r="AG10" s="47"/>
      <c r="AH10" s="47"/>
      <c r="AI10" s="47"/>
      <c r="AJ10" s="47"/>
      <c r="AK10" s="47"/>
      <c r="AL10" s="47"/>
      <c r="AM10" s="47"/>
      <c r="AN10" s="47"/>
      <c r="AO10" s="47"/>
    </row>
    <row r="11" spans="1:41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>
        <f t="shared" si="0"/>
        <v>-0.16777980665958231</v>
      </c>
      <c r="P11" s="47">
        <v>180</v>
      </c>
      <c r="Q11" s="47">
        <f>LN(Z2/N2)</f>
        <v>-0.21256144198367302</v>
      </c>
      <c r="R11" s="47"/>
      <c r="S11" s="47">
        <v>180</v>
      </c>
      <c r="T11" s="47">
        <f>LN(Z3/N3)</f>
        <v>-0.12299817133549162</v>
      </c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>
        <v>-6.9999999999999999E-4</v>
      </c>
      <c r="AF11" s="47">
        <f>LN(0.5/0.0007)</f>
        <v>6.5712830423609239</v>
      </c>
      <c r="AG11" s="47"/>
      <c r="AH11" s="47"/>
      <c r="AI11" s="47"/>
      <c r="AJ11" s="47"/>
      <c r="AK11" s="47"/>
      <c r="AL11" s="47"/>
      <c r="AM11" s="47"/>
      <c r="AN11" s="47"/>
      <c r="AO11" s="47"/>
    </row>
    <row r="12" spans="1:41" x14ac:dyDescent="0.3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>
        <f t="shared" si="0"/>
        <v>-0.17728128022238987</v>
      </c>
      <c r="P12" s="47">
        <v>210</v>
      </c>
      <c r="Q12" s="47">
        <f>LN(AB2/N2)</f>
        <v>-0.23742950856168624</v>
      </c>
      <c r="R12" s="47"/>
      <c r="S12" s="47">
        <v>210</v>
      </c>
      <c r="T12" s="47">
        <f>LN(AB3/N3)</f>
        <v>-0.11713305188309353</v>
      </c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>
        <v>-1E-3</v>
      </c>
      <c r="AF12" s="47">
        <f>LN(0.5/0.001)</f>
        <v>6.2146080984221914</v>
      </c>
      <c r="AG12" s="47"/>
      <c r="AH12" s="47"/>
      <c r="AI12" s="47"/>
      <c r="AJ12" s="47"/>
      <c r="AK12" s="47"/>
      <c r="AL12" s="47"/>
      <c r="AM12" s="47"/>
      <c r="AN12" s="47"/>
      <c r="AO12" s="47"/>
    </row>
    <row r="13" spans="1:41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>
        <f t="shared" si="0"/>
        <v>-0.19350793352436008</v>
      </c>
      <c r="P13" s="47">
        <v>240</v>
      </c>
      <c r="Q13" s="47">
        <f>LN(AD2/N2)</f>
        <v>-0.17807526591250367</v>
      </c>
      <c r="R13" s="47"/>
      <c r="S13" s="47">
        <v>240</v>
      </c>
      <c r="T13" s="47">
        <f>LN(AD3/N3)</f>
        <v>-0.20894060113621646</v>
      </c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</row>
    <row r="14" spans="1:4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>
        <f t="shared" si="0"/>
        <v>-0.20781180302447383</v>
      </c>
      <c r="P14" s="47">
        <v>270</v>
      </c>
      <c r="Q14" s="47">
        <f>LN(AF2/N2)</f>
        <v>-0.2178384990845168</v>
      </c>
      <c r="R14" s="47"/>
      <c r="S14" s="47">
        <v>270</v>
      </c>
      <c r="T14" s="47">
        <f>LN(AF3/N3)</f>
        <v>-0.19778510696443088</v>
      </c>
      <c r="U14" s="47"/>
      <c r="V14" s="47"/>
      <c r="W14" s="47"/>
      <c r="X14" s="47"/>
      <c r="Y14" s="47"/>
      <c r="Z14" s="47"/>
      <c r="AA14" s="47"/>
      <c r="AB14" s="47"/>
      <c r="AC14" s="47"/>
      <c r="AD14" s="47" t="s">
        <v>60</v>
      </c>
      <c r="AE14" s="47">
        <f>AVERAGE(AE11:AE12)</f>
        <v>-8.5000000000000006E-4</v>
      </c>
      <c r="AF14" s="12">
        <f>AVERAGE(AF11:AF12)</f>
        <v>6.3929455703915572</v>
      </c>
      <c r="AG14" s="47"/>
      <c r="AH14" s="47"/>
      <c r="AI14" s="47"/>
      <c r="AJ14" s="47"/>
      <c r="AK14" s="47"/>
      <c r="AL14" s="47"/>
      <c r="AM14" s="47"/>
      <c r="AN14" s="47"/>
      <c r="AO14" s="47"/>
    </row>
    <row r="15" spans="1:41" x14ac:dyDescent="0.3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 t="s">
        <v>61</v>
      </c>
      <c r="AE15" s="47">
        <f>_xlfn.STDEV.P(AE11:AE12)</f>
        <v>1.5000000000000001E-4</v>
      </c>
      <c r="AF15" s="12">
        <f>_xlfn.STDEV.P(AF11:AF12)</f>
        <v>0.17833747196936622</v>
      </c>
      <c r="AG15" s="47"/>
      <c r="AH15" s="47"/>
      <c r="AI15" s="47"/>
      <c r="AJ15" s="47"/>
      <c r="AK15" s="47"/>
      <c r="AL15" s="47"/>
      <c r="AM15" s="47"/>
      <c r="AN15" s="47"/>
      <c r="AO15" s="47"/>
    </row>
    <row r="16" spans="1:41" x14ac:dyDescent="0.3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</row>
    <row r="17" spans="1:41" x14ac:dyDescent="0.3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</row>
    <row r="18" spans="1:41" x14ac:dyDescent="0.3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</row>
    <row r="19" spans="1:41" x14ac:dyDescent="0.3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</row>
    <row r="20" spans="1:41" x14ac:dyDescent="0.3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</row>
    <row r="21" spans="1:41" x14ac:dyDescent="0.3">
      <c r="A21" s="74">
        <v>80</v>
      </c>
      <c r="B21" s="47" t="s">
        <v>37</v>
      </c>
      <c r="C21" s="47" t="s">
        <v>22</v>
      </c>
      <c r="D21" s="47" t="s">
        <v>23</v>
      </c>
      <c r="E21" s="47" t="s">
        <v>24</v>
      </c>
      <c r="F21" s="47" t="s">
        <v>25</v>
      </c>
      <c r="G21" s="47" t="s">
        <v>26</v>
      </c>
      <c r="H21" s="47" t="s">
        <v>27</v>
      </c>
      <c r="I21" s="47" t="s">
        <v>28</v>
      </c>
      <c r="J21" s="47" t="s">
        <v>29</v>
      </c>
      <c r="K21" s="47" t="s">
        <v>30</v>
      </c>
      <c r="L21" s="47"/>
      <c r="M21" s="47" t="s">
        <v>68</v>
      </c>
      <c r="N21" s="47" t="s">
        <v>37</v>
      </c>
      <c r="O21" s="47"/>
      <c r="P21" s="47" t="s">
        <v>22</v>
      </c>
      <c r="Q21" s="47"/>
      <c r="R21" s="47" t="s">
        <v>23</v>
      </c>
      <c r="S21" s="47"/>
      <c r="T21" s="47" t="s">
        <v>24</v>
      </c>
      <c r="U21" s="47"/>
      <c r="V21" s="47" t="s">
        <v>25</v>
      </c>
      <c r="W21" s="47"/>
      <c r="X21" s="47" t="s">
        <v>26</v>
      </c>
      <c r="Y21" s="47"/>
      <c r="Z21" s="47" t="s">
        <v>27</v>
      </c>
      <c r="AA21" s="47"/>
      <c r="AB21" s="47" t="s">
        <v>28</v>
      </c>
      <c r="AC21" s="47"/>
      <c r="AD21" s="47" t="s">
        <v>29</v>
      </c>
      <c r="AE21" s="47"/>
      <c r="AF21" s="47" t="s">
        <v>30</v>
      </c>
      <c r="AG21" s="47"/>
      <c r="AH21" s="47"/>
      <c r="AI21" s="47"/>
      <c r="AJ21" s="47"/>
      <c r="AK21" s="47"/>
      <c r="AL21" s="47"/>
      <c r="AM21" s="47"/>
      <c r="AN21" s="47"/>
      <c r="AO21" s="47"/>
    </row>
    <row r="22" spans="1:41" x14ac:dyDescent="0.3">
      <c r="A22" s="47" t="s">
        <v>69</v>
      </c>
      <c r="B22" s="47">
        <v>0.33900000000000002</v>
      </c>
      <c r="C22" s="47">
        <v>0.25900000000000001</v>
      </c>
      <c r="D22" s="47">
        <v>0.27400000000000002</v>
      </c>
      <c r="E22" s="47">
        <v>0.29799999999999999</v>
      </c>
      <c r="F22" s="47">
        <v>0.26600000000000001</v>
      </c>
      <c r="G22" s="47">
        <v>0.23200000000000001</v>
      </c>
      <c r="H22" s="47">
        <v>0.26500000000000001</v>
      </c>
      <c r="I22" s="47">
        <v>0.223</v>
      </c>
      <c r="J22" s="47">
        <v>0.223</v>
      </c>
      <c r="K22" s="47">
        <v>0.22600000000000001</v>
      </c>
      <c r="L22" s="47"/>
      <c r="M22" s="47" t="s">
        <v>71</v>
      </c>
      <c r="N22" s="47">
        <f>AVERAGE(B22:B24)</f>
        <v>0.33966666666666673</v>
      </c>
      <c r="O22" s="47"/>
      <c r="P22" s="47">
        <f>AVERAGE(C22:C24)</f>
        <v>0.30800000000000005</v>
      </c>
      <c r="Q22" s="47"/>
      <c r="R22" s="47">
        <f>AVERAGE(D22:D24)</f>
        <v>0.30333333333333329</v>
      </c>
      <c r="S22" s="47"/>
      <c r="T22" s="47">
        <f>AVERAGE(E22:E24)</f>
        <v>0.30733333333333329</v>
      </c>
      <c r="U22" s="47"/>
      <c r="V22" s="47">
        <f>AVERAGE(F22:F24)</f>
        <v>0.26666666666666666</v>
      </c>
      <c r="W22" s="47"/>
      <c r="X22" s="47">
        <f>AVERAGE(G22:G24)</f>
        <v>0.24333333333333332</v>
      </c>
      <c r="Y22" s="47"/>
      <c r="Z22" s="47">
        <f>AVERAGE(H22:H24)</f>
        <v>0.26166666666666666</v>
      </c>
      <c r="AA22" s="47"/>
      <c r="AB22" s="47">
        <f>AVERAGE(I22:I24)</f>
        <v>0.23966666666666667</v>
      </c>
      <c r="AC22" s="47"/>
      <c r="AD22" s="47">
        <f>AVERAGE(J22:J24)</f>
        <v>0.23333333333333331</v>
      </c>
      <c r="AE22" s="47"/>
      <c r="AF22" s="47">
        <f>AVERAGE(K22:K24)</f>
        <v>0.22633333333333336</v>
      </c>
      <c r="AG22" s="47"/>
      <c r="AH22" s="47"/>
      <c r="AI22" s="47"/>
      <c r="AJ22" s="47"/>
      <c r="AK22" s="47"/>
      <c r="AL22" s="47"/>
      <c r="AM22" s="47"/>
      <c r="AN22" s="47"/>
      <c r="AO22" s="47"/>
    </row>
    <row r="23" spans="1:41" x14ac:dyDescent="0.3">
      <c r="A23" s="47" t="s">
        <v>69</v>
      </c>
      <c r="B23" s="47">
        <v>0.33</v>
      </c>
      <c r="C23" s="47">
        <v>0.33100000000000002</v>
      </c>
      <c r="D23" s="47">
        <v>0.311</v>
      </c>
      <c r="E23" s="47">
        <v>0.314</v>
      </c>
      <c r="F23" s="47">
        <v>0.25900000000000001</v>
      </c>
      <c r="G23" s="47">
        <v>0.246</v>
      </c>
      <c r="H23" s="47">
        <v>0.254</v>
      </c>
      <c r="I23" s="47">
        <v>0.247</v>
      </c>
      <c r="J23" s="47">
        <v>0.23799999999999999</v>
      </c>
      <c r="K23" s="47">
        <v>0.224</v>
      </c>
      <c r="L23" s="47"/>
      <c r="M23" s="47" t="s">
        <v>70</v>
      </c>
      <c r="N23" s="47">
        <f>AVERAGE(B25:B27)</f>
        <v>0.32766666666666672</v>
      </c>
      <c r="O23" s="47"/>
      <c r="P23" s="47">
        <f>AVERAGE(C25:C27)</f>
        <v>0.30633333333333335</v>
      </c>
      <c r="Q23" s="47"/>
      <c r="R23" s="47">
        <f>AVERAGE(D25:D27)</f>
        <v>0.30266666666666664</v>
      </c>
      <c r="S23" s="47"/>
      <c r="T23" s="47">
        <f>AVERAGE(E25:E27)</f>
        <v>0.28799999999999998</v>
      </c>
      <c r="U23" s="47"/>
      <c r="V23" s="47">
        <f>AVERAGE(F25:F27)</f>
        <v>0.26</v>
      </c>
      <c r="W23" s="47"/>
      <c r="X23" s="47">
        <f>AVERAGE(G25:G27)</f>
        <v>0.26133333333333336</v>
      </c>
      <c r="Y23" s="47"/>
      <c r="Z23" s="47">
        <f>AVERAGE(H25:H27)</f>
        <v>0.25366666666666665</v>
      </c>
      <c r="AA23" s="47"/>
      <c r="AB23" s="47">
        <f>AVERAGE(I25:I27)</f>
        <v>0.24666666666666667</v>
      </c>
      <c r="AC23" s="47"/>
      <c r="AD23" s="47">
        <f>AVERAGE(J25:J27)</f>
        <v>0.23399999999999999</v>
      </c>
      <c r="AE23" s="47"/>
      <c r="AF23" s="47">
        <f>AVERAGE(K25:K27)</f>
        <v>0.23700000000000002</v>
      </c>
      <c r="AG23" s="47"/>
      <c r="AH23" s="47"/>
      <c r="AI23" s="47"/>
      <c r="AJ23" s="47"/>
      <c r="AK23" s="47"/>
      <c r="AL23" s="47"/>
      <c r="AM23" s="47"/>
      <c r="AN23" s="47"/>
      <c r="AO23" s="47"/>
    </row>
    <row r="24" spans="1:41" x14ac:dyDescent="0.3">
      <c r="A24" s="47" t="s">
        <v>69</v>
      </c>
      <c r="B24" s="47">
        <v>0.35</v>
      </c>
      <c r="C24" s="47">
        <v>0.33400000000000002</v>
      </c>
      <c r="D24" s="47">
        <v>0.32500000000000001</v>
      </c>
      <c r="E24" s="47">
        <v>0.31</v>
      </c>
      <c r="F24" s="47">
        <v>0.27500000000000002</v>
      </c>
      <c r="G24" s="47">
        <v>0.252</v>
      </c>
      <c r="H24" s="47">
        <v>0.26600000000000001</v>
      </c>
      <c r="I24" s="47">
        <v>0.249</v>
      </c>
      <c r="J24" s="47">
        <v>0.23899999999999999</v>
      </c>
      <c r="K24" s="47">
        <v>0.22900000000000001</v>
      </c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</row>
    <row r="25" spans="1:41" x14ac:dyDescent="0.3">
      <c r="A25" s="47" t="s">
        <v>70</v>
      </c>
      <c r="B25" s="47">
        <v>0.32500000000000001</v>
      </c>
      <c r="C25" s="47">
        <v>0.29599999999999999</v>
      </c>
      <c r="D25" s="47">
        <v>0.317</v>
      </c>
      <c r="E25" s="47">
        <v>0.30199999999999999</v>
      </c>
      <c r="F25" s="47">
        <v>0.26400000000000001</v>
      </c>
      <c r="G25" s="47">
        <v>0.26200000000000001</v>
      </c>
      <c r="H25" s="47">
        <v>0.23899999999999999</v>
      </c>
      <c r="I25" s="47">
        <v>0.25</v>
      </c>
      <c r="J25" s="47">
        <v>0.218</v>
      </c>
      <c r="K25" s="47">
        <v>0.215</v>
      </c>
      <c r="L25" s="47"/>
      <c r="M25" s="47"/>
      <c r="N25" s="47"/>
      <c r="O25" s="47" t="s">
        <v>69</v>
      </c>
      <c r="P25" s="47" t="s">
        <v>40</v>
      </c>
      <c r="Q25" s="47" t="s">
        <v>36</v>
      </c>
      <c r="R25" s="47" t="s">
        <v>72</v>
      </c>
      <c r="S25" s="47" t="s">
        <v>40</v>
      </c>
      <c r="T25" s="47" t="s">
        <v>36</v>
      </c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</row>
    <row r="26" spans="1:41" x14ac:dyDescent="0.3">
      <c r="A26" s="47" t="s">
        <v>70</v>
      </c>
      <c r="B26" s="47">
        <v>0.33100000000000002</v>
      </c>
      <c r="C26" s="47">
        <v>0.311</v>
      </c>
      <c r="D26" s="47">
        <v>0.28999999999999998</v>
      </c>
      <c r="E26" s="47">
        <v>0.28100000000000003</v>
      </c>
      <c r="F26" s="47">
        <v>0.251</v>
      </c>
      <c r="G26" s="47">
        <v>0.26100000000000001</v>
      </c>
      <c r="H26" s="47">
        <v>0.26100000000000001</v>
      </c>
      <c r="I26" s="47">
        <v>0.245</v>
      </c>
      <c r="J26" s="47">
        <v>0.23799999999999999</v>
      </c>
      <c r="K26" s="47">
        <v>0.23</v>
      </c>
      <c r="L26" s="47"/>
      <c r="M26" s="47"/>
      <c r="N26" s="47"/>
      <c r="O26" s="47">
        <f>AVERAGE(Q26,T26)</f>
        <v>-8.2593979686260172E-2</v>
      </c>
      <c r="P26" s="47">
        <v>30</v>
      </c>
      <c r="Q26" s="47">
        <f>LN(P22/N22)</f>
        <v>-9.7864961581040688E-2</v>
      </c>
      <c r="R26" s="47"/>
      <c r="S26" s="47">
        <v>30</v>
      </c>
      <c r="T26" s="47">
        <f>LN(P23/N23)</f>
        <v>-6.7322997791479655E-2</v>
      </c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</row>
    <row r="27" spans="1:41" x14ac:dyDescent="0.3">
      <c r="A27" s="47" t="s">
        <v>70</v>
      </c>
      <c r="B27" s="47">
        <v>0.32700000000000001</v>
      </c>
      <c r="C27" s="47">
        <v>0.312</v>
      </c>
      <c r="D27" s="47">
        <v>0.30099999999999999</v>
      </c>
      <c r="E27" s="47">
        <v>0.28100000000000003</v>
      </c>
      <c r="F27" s="47">
        <v>0.26500000000000001</v>
      </c>
      <c r="G27" s="47">
        <v>0.26100000000000001</v>
      </c>
      <c r="H27" s="47">
        <v>0.26100000000000001</v>
      </c>
      <c r="I27" s="47">
        <v>0.245</v>
      </c>
      <c r="J27" s="47">
        <v>0.246</v>
      </c>
      <c r="K27" s="47">
        <v>0.26600000000000001</v>
      </c>
      <c r="L27" s="47"/>
      <c r="M27" s="47"/>
      <c r="N27" s="47"/>
      <c r="O27" s="47">
        <f t="shared" ref="O27:O34" si="1">AVERAGE(Q27,T27)</f>
        <v>-9.6248587628851481E-2</v>
      </c>
      <c r="P27" s="47">
        <v>60</v>
      </c>
      <c r="Q27" s="47">
        <f>LN(R22/N22)</f>
        <v>-0.11313243371182943</v>
      </c>
      <c r="R27" s="47"/>
      <c r="S27" s="47">
        <v>60</v>
      </c>
      <c r="T27" s="47">
        <f>LN(R23/N23)</f>
        <v>-7.9364741545873529E-2</v>
      </c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</row>
    <row r="28" spans="1:41" x14ac:dyDescent="0.3">
      <c r="A28" s="47"/>
      <c r="B28" s="47">
        <v>0.33900000000000002</v>
      </c>
      <c r="C28" s="47">
        <v>0.377</v>
      </c>
      <c r="D28" s="47">
        <v>0.31</v>
      </c>
      <c r="E28" s="47">
        <v>0.3</v>
      </c>
      <c r="F28" s="47">
        <v>0.28499999999999998</v>
      </c>
      <c r="G28" s="47">
        <v>0.28100000000000003</v>
      </c>
      <c r="H28" s="47"/>
      <c r="I28" s="47"/>
      <c r="J28" s="47"/>
      <c r="K28" s="47"/>
      <c r="L28" s="47"/>
      <c r="M28" s="47"/>
      <c r="N28" s="47"/>
      <c r="O28" s="47">
        <f t="shared" si="1"/>
        <v>-8.0872581608881375E-2</v>
      </c>
      <c r="P28" s="47">
        <v>90</v>
      </c>
      <c r="Q28" s="47">
        <f>LN(T22/N22)</f>
        <v>-0.10003180966613126</v>
      </c>
      <c r="R28" s="47"/>
      <c r="S28" s="47">
        <v>90</v>
      </c>
      <c r="T28" s="47">
        <f>LN(T23/P23)</f>
        <v>-6.1713353551631496E-2</v>
      </c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</row>
    <row r="29" spans="1:41" x14ac:dyDescent="0.3">
      <c r="A29" s="47"/>
      <c r="B29" s="47">
        <v>0.48399999999999999</v>
      </c>
      <c r="C29" s="47">
        <v>0.373</v>
      </c>
      <c r="D29" s="47">
        <v>0.33500000000000002</v>
      </c>
      <c r="E29" s="47"/>
      <c r="F29" s="47">
        <v>0.29399999999999998</v>
      </c>
      <c r="G29" s="47">
        <v>0.28000000000000003</v>
      </c>
      <c r="H29" s="47"/>
      <c r="I29" s="47"/>
      <c r="J29" s="47"/>
      <c r="K29" s="47"/>
      <c r="L29" s="47"/>
      <c r="M29" s="47"/>
      <c r="N29" s="47"/>
      <c r="O29" s="47">
        <f t="shared" si="1"/>
        <v>-0.23664025300916347</v>
      </c>
      <c r="P29" s="47">
        <v>120</v>
      </c>
      <c r="Q29" s="47">
        <f>LN(V22/N22)</f>
        <v>-0.24196530555479767</v>
      </c>
      <c r="R29" s="47"/>
      <c r="S29" s="47">
        <v>120</v>
      </c>
      <c r="T29" s="47">
        <f>LN(V23/N23)</f>
        <v>-0.23131520046352924</v>
      </c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</row>
    <row r="30" spans="1:41" x14ac:dyDescent="0.3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>
        <f t="shared" si="1"/>
        <v>-0.27986629943852348</v>
      </c>
      <c r="P30" s="47">
        <v>150</v>
      </c>
      <c r="Q30" s="47">
        <f>LN(X22/N22)</f>
        <v>-0.33353249908028826</v>
      </c>
      <c r="R30" s="47"/>
      <c r="S30" s="47">
        <v>150</v>
      </c>
      <c r="T30" s="47">
        <f>LN(X23/N23)</f>
        <v>-0.2262000997967587</v>
      </c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 t="s">
        <v>73</v>
      </c>
      <c r="AG30" s="47"/>
      <c r="AH30" s="47"/>
      <c r="AI30" s="47"/>
      <c r="AJ30" s="47"/>
      <c r="AK30" s="47"/>
      <c r="AL30" s="47"/>
      <c r="AM30" s="47"/>
      <c r="AN30" s="47"/>
      <c r="AO30" s="47"/>
    </row>
    <row r="31" spans="1:41" x14ac:dyDescent="0.3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>
        <f t="shared" si="1"/>
        <v>-0.25843453886289869</v>
      </c>
      <c r="P31" s="47">
        <v>180</v>
      </c>
      <c r="Q31" s="47">
        <f>LN(Z22/N22)</f>
        <v>-0.26089331544031652</v>
      </c>
      <c r="R31" s="47"/>
      <c r="S31" s="47">
        <v>180</v>
      </c>
      <c r="T31" s="47">
        <f>LN(Z23/N23)</f>
        <v>-0.25597576228548091</v>
      </c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>
        <v>-1.4E-3</v>
      </c>
      <c r="AF31" s="47">
        <f>LN(0.5/0.0014)</f>
        <v>5.8781358618009785</v>
      </c>
      <c r="AG31" s="47"/>
      <c r="AH31" s="47"/>
      <c r="AI31" s="47"/>
      <c r="AJ31" s="47"/>
      <c r="AK31" s="47"/>
      <c r="AL31" s="47"/>
      <c r="AM31" s="47"/>
      <c r="AN31" s="47"/>
      <c r="AO31" s="47"/>
    </row>
    <row r="32" spans="1:41" x14ac:dyDescent="0.3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>
        <f t="shared" si="1"/>
        <v>-0.31633730472531474</v>
      </c>
      <c r="P32" s="47">
        <v>210</v>
      </c>
      <c r="Q32" s="47">
        <f>LN(AB22/N22)</f>
        <v>-0.34871567550167826</v>
      </c>
      <c r="R32" s="47"/>
      <c r="S32" s="47">
        <v>210</v>
      </c>
      <c r="T32" s="47">
        <f>LN(AB23/N23)</f>
        <v>-0.28395893394895128</v>
      </c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>
        <v>-1.6000000000000001E-3</v>
      </c>
      <c r="AF32" s="47">
        <f>LN(0.5/0.0016)</f>
        <v>5.7446044691764566</v>
      </c>
      <c r="AG32" s="47"/>
      <c r="AH32" s="47"/>
      <c r="AI32" s="47"/>
      <c r="AJ32" s="47"/>
      <c r="AK32" s="47"/>
      <c r="AL32" s="47"/>
      <c r="AM32" s="47"/>
      <c r="AN32" s="47"/>
      <c r="AO32" s="47"/>
    </row>
    <row r="33" spans="1:41" x14ac:dyDescent="0.3">
      <c r="M33" s="47"/>
      <c r="N33" s="47"/>
      <c r="O33" s="47">
        <f t="shared" si="1"/>
        <v>-0.35608620715033801</v>
      </c>
      <c r="P33" s="47">
        <v>240</v>
      </c>
      <c r="Q33" s="47">
        <f>LN(AD22/N22)</f>
        <v>-0.37549669817932041</v>
      </c>
      <c r="R33" s="47"/>
      <c r="S33" s="47">
        <v>240</v>
      </c>
      <c r="T33" s="47">
        <f>LN(AD23/N23)</f>
        <v>-0.33667571612135566</v>
      </c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</row>
    <row r="34" spans="1:41" x14ac:dyDescent="0.3">
      <c r="M34" s="47"/>
      <c r="N34" s="47"/>
      <c r="O34" s="47">
        <f t="shared" si="1"/>
        <v>-0.36494629800397727</v>
      </c>
      <c r="P34" s="47">
        <v>270</v>
      </c>
      <c r="Q34" s="47">
        <f>LN(AF22/N22)</f>
        <v>-0.40595590566402878</v>
      </c>
      <c r="R34" s="47"/>
      <c r="S34" s="47">
        <v>270</v>
      </c>
      <c r="T34" s="47">
        <f>LN(AF23/N23)</f>
        <v>-0.32393669034392569</v>
      </c>
      <c r="U34" s="47"/>
      <c r="V34" s="47"/>
      <c r="W34" s="47"/>
      <c r="X34" s="47"/>
      <c r="Y34" s="47"/>
      <c r="Z34" s="47"/>
      <c r="AA34" s="47"/>
      <c r="AB34" s="47"/>
      <c r="AC34" s="47"/>
      <c r="AD34" s="47" t="s">
        <v>60</v>
      </c>
      <c r="AE34" s="47">
        <f>AVERAGE(AE31:AE32)</f>
        <v>-1.5E-3</v>
      </c>
      <c r="AF34" s="12">
        <f>AVERAGE(AF31:AF32)</f>
        <v>5.811370165488718</v>
      </c>
      <c r="AG34" s="47"/>
      <c r="AH34" s="47"/>
      <c r="AI34" s="47"/>
      <c r="AJ34" s="47"/>
      <c r="AK34" s="47"/>
      <c r="AL34" s="47"/>
      <c r="AM34" s="47"/>
      <c r="AN34" s="47"/>
      <c r="AO34" s="47"/>
    </row>
    <row r="35" spans="1:41" x14ac:dyDescent="0.3"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 t="s">
        <v>61</v>
      </c>
      <c r="AE35" s="47">
        <f>_xlfn.STDEV.P(AE31:AE32)</f>
        <v>1.0000000000000005E-4</v>
      </c>
      <c r="AF35" s="12">
        <f>_xlfn.STDEV.P(AF31:AF32)</f>
        <v>6.6765696312260925E-2</v>
      </c>
      <c r="AG35" s="47"/>
      <c r="AH35" s="47"/>
      <c r="AI35" s="47"/>
      <c r="AJ35" s="47"/>
      <c r="AK35" s="47"/>
      <c r="AL35" s="47"/>
      <c r="AM35" s="47"/>
      <c r="AN35" s="47"/>
      <c r="AO35" s="47"/>
    </row>
    <row r="36" spans="1:41" x14ac:dyDescent="0.3"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</row>
    <row r="37" spans="1:41" x14ac:dyDescent="0.3"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</row>
    <row r="38" spans="1:41" x14ac:dyDescent="0.3"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</row>
    <row r="39" spans="1:41" x14ac:dyDescent="0.3"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</row>
    <row r="40" spans="1:41" x14ac:dyDescent="0.3">
      <c r="A40" s="74">
        <v>90</v>
      </c>
      <c r="B40" s="47" t="s">
        <v>37</v>
      </c>
      <c r="C40" s="47" t="s">
        <v>22</v>
      </c>
      <c r="D40" s="47" t="s">
        <v>23</v>
      </c>
      <c r="E40" s="47" t="s">
        <v>24</v>
      </c>
      <c r="F40" s="47" t="s">
        <v>25</v>
      </c>
      <c r="G40" s="47" t="s">
        <v>26</v>
      </c>
      <c r="H40" s="47" t="s">
        <v>27</v>
      </c>
      <c r="I40" s="47"/>
      <c r="J40" s="47"/>
      <c r="K40" s="47" t="s">
        <v>68</v>
      </c>
      <c r="L40" s="47" t="s">
        <v>37</v>
      </c>
      <c r="M40" s="47"/>
      <c r="N40" s="47" t="s">
        <v>22</v>
      </c>
      <c r="O40" s="47"/>
      <c r="P40" s="47" t="s">
        <v>23</v>
      </c>
      <c r="Q40" s="47"/>
      <c r="R40" s="47" t="s">
        <v>24</v>
      </c>
      <c r="S40" s="47"/>
      <c r="T40" s="47" t="s">
        <v>25</v>
      </c>
      <c r="U40" s="47"/>
      <c r="V40" s="47" t="s">
        <v>26</v>
      </c>
      <c r="W40" s="47"/>
      <c r="X40" s="47" t="s">
        <v>27</v>
      </c>
      <c r="Y40" s="47"/>
      <c r="Z40" s="47"/>
      <c r="AA40" s="47"/>
      <c r="AB40" s="47"/>
      <c r="AC40" s="47"/>
      <c r="AD40" s="47"/>
      <c r="AG40" s="47"/>
    </row>
    <row r="41" spans="1:41" x14ac:dyDescent="0.3">
      <c r="A41" s="47" t="s">
        <v>69</v>
      </c>
      <c r="B41" s="47">
        <v>0.27500000000000002</v>
      </c>
      <c r="C41" s="47">
        <v>0.152</v>
      </c>
      <c r="D41" s="47">
        <v>0.14099999999999999</v>
      </c>
      <c r="E41" s="47">
        <v>0.11600000000000001</v>
      </c>
      <c r="F41" s="47">
        <v>0.105</v>
      </c>
      <c r="G41" s="47">
        <v>0.113</v>
      </c>
      <c r="H41" s="47">
        <v>9.0999999999999998E-2</v>
      </c>
      <c r="I41" s="47"/>
      <c r="J41" s="47"/>
      <c r="K41" s="47" t="s">
        <v>71</v>
      </c>
      <c r="L41" s="47">
        <f>AVERAGE(B41:B43)</f>
        <v>0.25</v>
      </c>
      <c r="M41" s="47"/>
      <c r="N41" s="47">
        <f>AVERAGE(C41:C43)</f>
        <v>0.17366666666666664</v>
      </c>
      <c r="O41" s="47"/>
      <c r="P41" s="47">
        <f>AVERAGE(D41:D43)</f>
        <v>0.15866666666666665</v>
      </c>
      <c r="Q41" s="47"/>
      <c r="R41" s="47">
        <f>AVERAGE(E41:E43)</f>
        <v>0.12933333333333333</v>
      </c>
      <c r="S41" s="47"/>
      <c r="T41" s="47">
        <f>AVERAGE(F41:F43)</f>
        <v>0.11766666666666666</v>
      </c>
      <c r="U41" s="47"/>
      <c r="V41" s="47">
        <f>AVERAGE(G41:G43)</f>
        <v>0.11</v>
      </c>
      <c r="W41" s="47"/>
      <c r="X41" s="47">
        <f>AVERAGE(H41:H43)</f>
        <v>0.10000000000000002</v>
      </c>
      <c r="Y41" s="47"/>
      <c r="Z41" s="47"/>
      <c r="AA41" s="47"/>
      <c r="AB41" s="47"/>
      <c r="AC41" s="47"/>
      <c r="AD41" s="47"/>
      <c r="AG41" s="47"/>
    </row>
    <row r="42" spans="1:41" x14ac:dyDescent="0.3">
      <c r="A42" s="47" t="s">
        <v>69</v>
      </c>
      <c r="B42" s="63">
        <v>0.26</v>
      </c>
      <c r="C42" s="47">
        <v>0.19600000000000001</v>
      </c>
      <c r="D42" s="47">
        <v>0.16600000000000001</v>
      </c>
      <c r="E42" s="47">
        <v>0.13</v>
      </c>
      <c r="F42" s="47">
        <v>0.11799999999999999</v>
      </c>
      <c r="G42" s="47">
        <v>0.107</v>
      </c>
      <c r="H42" s="47">
        <v>0.109</v>
      </c>
      <c r="I42" s="47"/>
      <c r="J42" s="47"/>
      <c r="K42" s="47" t="s">
        <v>70</v>
      </c>
      <c r="L42" s="47">
        <f>AVERAGE(B44:B46)</f>
        <v>0.25933333333333336</v>
      </c>
      <c r="M42" s="47"/>
      <c r="N42" s="47">
        <f>AVERAGE(C44:C46)</f>
        <v>0.22066666666666668</v>
      </c>
      <c r="O42" s="47"/>
      <c r="P42" s="47">
        <f>AVERAGE(D44:D46)</f>
        <v>0.19200000000000003</v>
      </c>
      <c r="Q42" s="47"/>
      <c r="R42" s="47">
        <f>AVERAGE(E44:E46)</f>
        <v>0.16566666666666666</v>
      </c>
      <c r="S42" s="47"/>
      <c r="T42" s="47">
        <f>AVERAGE(F44:F46)</f>
        <v>0.12933333333333333</v>
      </c>
      <c r="U42" s="47"/>
      <c r="V42" s="47">
        <f>AVERAGE(G44:G46)</f>
        <v>0.11833333333333333</v>
      </c>
      <c r="W42" s="47"/>
      <c r="X42" s="47">
        <f>AVERAGE(H44:H46)</f>
        <v>9.633333333333334E-2</v>
      </c>
      <c r="Y42" s="47"/>
      <c r="Z42" s="47"/>
      <c r="AA42" s="47"/>
      <c r="AB42" s="47"/>
      <c r="AC42" s="47"/>
      <c r="AD42" s="47"/>
      <c r="AG42" s="47"/>
    </row>
    <row r="43" spans="1:41" x14ac:dyDescent="0.3">
      <c r="A43" s="47" t="s">
        <v>69</v>
      </c>
      <c r="B43" s="47">
        <v>0.215</v>
      </c>
      <c r="C43" s="47">
        <v>0.17299999999999999</v>
      </c>
      <c r="D43" s="47">
        <v>0.16900000000000001</v>
      </c>
      <c r="E43" s="47">
        <v>0.14199999999999999</v>
      </c>
      <c r="F43" s="47">
        <v>0.13</v>
      </c>
      <c r="G43" s="47">
        <v>0.11</v>
      </c>
      <c r="H43" s="47">
        <v>0.1</v>
      </c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G43" s="47"/>
    </row>
    <row r="44" spans="1:41" x14ac:dyDescent="0.3">
      <c r="A44" s="47" t="s">
        <v>70</v>
      </c>
      <c r="B44" s="47">
        <v>0.26100000000000001</v>
      </c>
      <c r="C44" s="47">
        <v>0.19800000000000001</v>
      </c>
      <c r="D44" s="47">
        <v>0.192</v>
      </c>
      <c r="E44" s="47">
        <v>0.16300000000000001</v>
      </c>
      <c r="F44" s="47">
        <v>0.13700000000000001</v>
      </c>
      <c r="G44" s="47">
        <v>0.12</v>
      </c>
      <c r="H44" s="47">
        <v>9.7000000000000003E-2</v>
      </c>
      <c r="I44" s="47"/>
      <c r="J44" s="47"/>
      <c r="K44" s="47"/>
      <c r="L44" s="47"/>
      <c r="M44" s="47" t="s">
        <v>69</v>
      </c>
      <c r="N44" s="47" t="s">
        <v>40</v>
      </c>
      <c r="O44" s="47" t="s">
        <v>36</v>
      </c>
      <c r="P44" s="47" t="s">
        <v>72</v>
      </c>
      <c r="Q44" s="47" t="s">
        <v>40</v>
      </c>
      <c r="R44" s="47" t="s">
        <v>36</v>
      </c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G44" s="47"/>
    </row>
    <row r="45" spans="1:41" x14ac:dyDescent="0.3">
      <c r="A45" s="47" t="s">
        <v>70</v>
      </c>
      <c r="B45" s="47">
        <v>0.25600000000000001</v>
      </c>
      <c r="C45" s="47">
        <v>0.23400000000000001</v>
      </c>
      <c r="D45" s="47">
        <v>0.188</v>
      </c>
      <c r="E45" s="47">
        <v>0.16300000000000001</v>
      </c>
      <c r="F45" s="47">
        <v>0.14199999999999999</v>
      </c>
      <c r="G45" s="47">
        <v>0.11</v>
      </c>
      <c r="H45" s="47">
        <v>9.1999999999999998E-2</v>
      </c>
      <c r="I45" s="47"/>
      <c r="J45" s="47"/>
      <c r="K45" s="47"/>
      <c r="L45" s="47"/>
      <c r="M45" s="47">
        <f>AVERAGE(O45,R45)</f>
        <v>-0.2628920665091864</v>
      </c>
      <c r="N45" s="47">
        <v>30</v>
      </c>
      <c r="O45" s="47">
        <f>LN(N41/L41)</f>
        <v>-0.36432316477698939</v>
      </c>
      <c r="P45" s="47"/>
      <c r="Q45" s="47">
        <v>30</v>
      </c>
      <c r="R45" s="47">
        <f>LN(N42/L42)</f>
        <v>-0.16146096824138342</v>
      </c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G45" s="47"/>
    </row>
    <row r="46" spans="1:41" x14ac:dyDescent="0.3">
      <c r="A46" s="47" t="s">
        <v>70</v>
      </c>
      <c r="B46" s="47">
        <v>0.26100000000000001</v>
      </c>
      <c r="C46" s="47">
        <v>0.23</v>
      </c>
      <c r="D46" s="47">
        <v>0.19600000000000001</v>
      </c>
      <c r="E46" s="47">
        <v>0.17100000000000001</v>
      </c>
      <c r="F46" s="47">
        <v>0.109</v>
      </c>
      <c r="G46" s="47">
        <v>0.125</v>
      </c>
      <c r="H46" s="47">
        <v>0.1</v>
      </c>
      <c r="I46" s="47"/>
      <c r="J46" s="47"/>
      <c r="K46" s="47"/>
      <c r="L46" s="47"/>
      <c r="M46" s="47">
        <f t="shared" ref="M46:M50" si="2">AVERAGE(O46,R46)</f>
        <v>-0.37763710789071825</v>
      </c>
      <c r="N46" s="47">
        <v>60</v>
      </c>
      <c r="O46" s="47">
        <f>LN(P41/L41)</f>
        <v>-0.45465535229893622</v>
      </c>
      <c r="P46" s="47"/>
      <c r="Q46" s="47">
        <v>60</v>
      </c>
      <c r="R46" s="47">
        <f>LN(P42/L42)</f>
        <v>-0.30061886348250022</v>
      </c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G46" s="47"/>
    </row>
    <row r="47" spans="1:41" x14ac:dyDescent="0.3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>
        <f t="shared" si="2"/>
        <v>-0.47287169837373116</v>
      </c>
      <c r="N47" s="47">
        <v>90</v>
      </c>
      <c r="O47" s="47">
        <f>LN(R41/L41)</f>
        <v>-0.65906786690708274</v>
      </c>
      <c r="P47" s="47"/>
      <c r="Q47" s="47">
        <v>90</v>
      </c>
      <c r="R47" s="47">
        <f>LN(R42/N42)</f>
        <v>-0.28667552984037958</v>
      </c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G47" s="47"/>
    </row>
    <row r="48" spans="1:41" x14ac:dyDescent="0.3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>
        <f t="shared" si="2"/>
        <v>-0.72466316707608891</v>
      </c>
      <c r="N48" s="47">
        <v>120</v>
      </c>
      <c r="O48" s="47">
        <f>LN(T41/L41)</f>
        <v>-0.75360514959705949</v>
      </c>
      <c r="P48" s="47"/>
      <c r="Q48" s="47">
        <v>120</v>
      </c>
      <c r="R48" s="47">
        <f>LN(T42/L42)</f>
        <v>-0.69572118455511833</v>
      </c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G48" s="47"/>
    </row>
    <row r="49" spans="1:33" x14ac:dyDescent="0.3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>
        <f t="shared" si="2"/>
        <v>-0.80279464338640305</v>
      </c>
      <c r="N49" s="47">
        <v>150</v>
      </c>
      <c r="O49" s="47">
        <f>LN(V41/L41)</f>
        <v>-0.82098055206983023</v>
      </c>
      <c r="P49" s="47"/>
      <c r="Q49" s="47">
        <v>150</v>
      </c>
      <c r="R49" s="47">
        <f>LN(V42/L42)</f>
        <v>-0.78460873470297587</v>
      </c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t="s">
        <v>73</v>
      </c>
      <c r="AG49" s="47"/>
    </row>
    <row r="50" spans="1:33" x14ac:dyDescent="0.3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>
        <f t="shared" si="2"/>
        <v>-0.95329528397005714</v>
      </c>
      <c r="N50" s="47">
        <v>180</v>
      </c>
      <c r="O50" s="47">
        <f>LN(X41/L41)</f>
        <v>-0.91629073187415488</v>
      </c>
      <c r="P50" s="47"/>
      <c r="Q50" s="47">
        <v>180</v>
      </c>
      <c r="R50" s="47">
        <f>LN(X42/L42)</f>
        <v>-0.99029983606595939</v>
      </c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>
        <v>-5.1999999999999998E-3</v>
      </c>
      <c r="AD50" s="47">
        <f>LN(0.5/0.0052)</f>
        <v>4.5659494728348102</v>
      </c>
      <c r="AG50" s="47"/>
    </row>
    <row r="51" spans="1:33" x14ac:dyDescent="0.3"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>
        <v>-5.7999999999999996E-3</v>
      </c>
      <c r="AD51" s="47">
        <f>LN(0.5/0.0058)</f>
        <v>4.4567501808698182</v>
      </c>
      <c r="AG51" s="47"/>
    </row>
    <row r="52" spans="1:33" x14ac:dyDescent="0.3"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G52" s="47"/>
    </row>
    <row r="53" spans="1:33" x14ac:dyDescent="0.3"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 t="s">
        <v>60</v>
      </c>
      <c r="AC53" s="47">
        <f>AVERAGE(AC50:AC51)</f>
        <v>-5.4999999999999997E-3</v>
      </c>
      <c r="AD53" s="12">
        <f>AVERAGE(AD50:AD51)</f>
        <v>4.5113498268523138</v>
      </c>
      <c r="AG53" s="47"/>
    </row>
    <row r="54" spans="1:33" x14ac:dyDescent="0.3"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 t="s">
        <v>61</v>
      </c>
      <c r="AC54" s="47">
        <f>_xlfn.STDEV.P(AC50:AC51)</f>
        <v>2.9999999999999992E-4</v>
      </c>
      <c r="AD54" s="12">
        <f>_xlfn.STDEV.P(AD50:AD51)</f>
        <v>5.4599645982496003E-2</v>
      </c>
      <c r="AG54" s="4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BA95A-A93A-4EA4-A8D1-616744FAD37C}">
  <dimension ref="A1:AE50"/>
  <sheetViews>
    <sheetView topLeftCell="A36" workbookViewId="0">
      <selection activeCell="Q43" sqref="Q43"/>
    </sheetView>
  </sheetViews>
  <sheetFormatPr defaultRowHeight="14.4" x14ac:dyDescent="0.3"/>
  <sheetData>
    <row r="1" spans="1:31" x14ac:dyDescent="0.3">
      <c r="A1" s="74">
        <v>70</v>
      </c>
      <c r="B1" s="47" t="s">
        <v>21</v>
      </c>
      <c r="C1" s="47" t="s">
        <v>22</v>
      </c>
      <c r="D1" s="47" t="s">
        <v>23</v>
      </c>
      <c r="E1" s="47" t="s">
        <v>24</v>
      </c>
      <c r="F1" s="47" t="s">
        <v>25</v>
      </c>
      <c r="G1" s="47" t="s">
        <v>26</v>
      </c>
      <c r="H1" s="47" t="s">
        <v>27</v>
      </c>
      <c r="I1" s="47" t="s">
        <v>28</v>
      </c>
      <c r="J1" s="47" t="s">
        <v>29</v>
      </c>
      <c r="K1" s="47" t="s">
        <v>30</v>
      </c>
      <c r="L1" s="47" t="s">
        <v>38</v>
      </c>
      <c r="M1" s="47" t="s">
        <v>37</v>
      </c>
      <c r="N1" s="47"/>
      <c r="O1" s="47" t="s">
        <v>22</v>
      </c>
      <c r="P1" s="47"/>
      <c r="Q1" s="47" t="s">
        <v>23</v>
      </c>
      <c r="R1" s="47"/>
      <c r="S1" s="47" t="s">
        <v>24</v>
      </c>
      <c r="T1" s="47"/>
      <c r="U1" s="47" t="s">
        <v>25</v>
      </c>
      <c r="V1" s="47"/>
      <c r="W1" s="47" t="s">
        <v>26</v>
      </c>
      <c r="X1" s="47"/>
      <c r="Y1" s="47" t="s">
        <v>27</v>
      </c>
      <c r="Z1" s="47"/>
      <c r="AA1" s="47" t="s">
        <v>28</v>
      </c>
      <c r="AB1" s="47"/>
      <c r="AC1" s="47" t="s">
        <v>29</v>
      </c>
      <c r="AD1" s="47"/>
      <c r="AE1" s="47" t="s">
        <v>30</v>
      </c>
    </row>
    <row r="2" spans="1:31" x14ac:dyDescent="0.3">
      <c r="A2" s="47" t="s">
        <v>19</v>
      </c>
      <c r="B2" s="73">
        <v>0.497</v>
      </c>
      <c r="C2" s="72">
        <v>0.438</v>
      </c>
      <c r="D2" s="72">
        <v>0.41099999999999998</v>
      </c>
      <c r="E2" s="73">
        <v>0.42299999999999999</v>
      </c>
      <c r="F2" s="72">
        <v>0.38</v>
      </c>
      <c r="G2" s="39">
        <v>0.377</v>
      </c>
      <c r="H2" s="72">
        <v>0.373</v>
      </c>
      <c r="I2" s="72">
        <v>0.36699999999999999</v>
      </c>
      <c r="J2" s="72">
        <v>0.36599999999999999</v>
      </c>
      <c r="K2" s="72">
        <v>0.33100000000000002</v>
      </c>
      <c r="L2" s="47" t="s">
        <v>19</v>
      </c>
      <c r="M2" s="47">
        <f>AVERAGE(B2:B3)</f>
        <v>0.4995</v>
      </c>
      <c r="N2" s="47"/>
      <c r="O2" s="47">
        <f>AVERAGE(C2:C4)</f>
        <v>0.45500000000000002</v>
      </c>
      <c r="P2" s="47"/>
      <c r="Q2" s="47">
        <f>AVERAGE(D2:D4)</f>
        <v>0.441</v>
      </c>
      <c r="R2" s="47"/>
      <c r="S2" s="47">
        <f>AVERAGE(E2:E3)</f>
        <v>0.439</v>
      </c>
      <c r="T2" s="47"/>
      <c r="U2" s="47">
        <f>AVERAGE(F2:F4)</f>
        <v>0.39733333333333332</v>
      </c>
      <c r="V2" s="47"/>
      <c r="W2" s="47">
        <f>AVERAGE(G2:G4)</f>
        <v>0.38966666666666666</v>
      </c>
      <c r="X2" s="47"/>
      <c r="Y2" s="47">
        <f>AVERAGE(H2:H4)</f>
        <v>0.38700000000000001</v>
      </c>
      <c r="Z2" s="47"/>
      <c r="AA2" s="47">
        <f>AVERAGE(I2:I4)</f>
        <v>0.37866666666666671</v>
      </c>
      <c r="AB2" s="47"/>
      <c r="AC2" s="47">
        <f>AVERAGE(J2:J3)</f>
        <v>0.36849999999999999</v>
      </c>
      <c r="AD2" s="47"/>
      <c r="AE2" s="47">
        <f>AVERAGE(K2:K4)</f>
        <v>0.35166666666666663</v>
      </c>
    </row>
    <row r="3" spans="1:31" x14ac:dyDescent="0.3">
      <c r="A3" s="47" t="s">
        <v>19</v>
      </c>
      <c r="B3" s="73">
        <v>0.502</v>
      </c>
      <c r="C3" s="73">
        <v>0.45700000000000002</v>
      </c>
      <c r="D3" s="73">
        <v>0.44400000000000001</v>
      </c>
      <c r="E3" s="73">
        <v>0.45500000000000002</v>
      </c>
      <c r="F3" s="73">
        <v>0.39900000000000002</v>
      </c>
      <c r="G3" s="40">
        <v>0.38300000000000001</v>
      </c>
      <c r="H3" s="73">
        <v>0.38700000000000001</v>
      </c>
      <c r="I3" s="73">
        <v>0.38</v>
      </c>
      <c r="J3" s="73">
        <v>0.371</v>
      </c>
      <c r="K3" s="73">
        <v>0.35899999999999999</v>
      </c>
      <c r="L3" s="47" t="s">
        <v>20</v>
      </c>
      <c r="M3" s="47">
        <f>AVERAGE(B3:B4)</f>
        <v>0.503</v>
      </c>
      <c r="N3" s="47"/>
      <c r="O3" s="47">
        <f>AVERAGE(C5:C7)</f>
        <v>0.51933333333333342</v>
      </c>
      <c r="P3" s="47"/>
      <c r="Q3" s="47">
        <f>AVERAGE(D4:D6)</f>
        <v>0.49333333333333335</v>
      </c>
      <c r="R3" s="47"/>
      <c r="S3" s="47">
        <f>AVERAGE(E4:E5)</f>
        <v>0.47</v>
      </c>
      <c r="T3" s="47"/>
      <c r="U3" s="47">
        <f>AVERAGE(F5:F7)</f>
        <v>0.46533333333333332</v>
      </c>
      <c r="V3" s="47"/>
      <c r="W3" s="47">
        <f>AVERAGE(G5:G7)</f>
        <v>0.439</v>
      </c>
      <c r="X3" s="47"/>
      <c r="Y3" s="47">
        <f>AVERAGE(H5:H7)</f>
        <v>0.41466666666666668</v>
      </c>
      <c r="Z3" s="47"/>
      <c r="AA3" s="47">
        <f>AVERAGE(I4:I6)</f>
        <v>0.40066666666666667</v>
      </c>
      <c r="AB3" s="47"/>
      <c r="AC3" s="47">
        <f>AVERAGE(J4:J6)</f>
        <v>0.38400000000000001</v>
      </c>
      <c r="AD3" s="47"/>
      <c r="AE3" s="47">
        <f>AVERAGE(K5:K7)</f>
        <v>0.38100000000000001</v>
      </c>
    </row>
    <row r="4" spans="1:31" x14ac:dyDescent="0.3">
      <c r="A4" s="47" t="s">
        <v>19</v>
      </c>
      <c r="B4" s="73">
        <v>0.504</v>
      </c>
      <c r="C4" s="73">
        <v>0.47</v>
      </c>
      <c r="D4" s="73">
        <v>0.46800000000000003</v>
      </c>
      <c r="E4" s="73">
        <v>0.45800000000000002</v>
      </c>
      <c r="F4" s="73">
        <v>0.41299999999999998</v>
      </c>
      <c r="G4" s="40">
        <v>0.40899999999999997</v>
      </c>
      <c r="H4" s="73">
        <v>0.40100000000000002</v>
      </c>
      <c r="I4" s="73">
        <v>0.38900000000000001</v>
      </c>
      <c r="J4" s="73">
        <v>0.373</v>
      </c>
      <c r="K4" s="73">
        <v>0.36499999999999999</v>
      </c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</row>
    <row r="5" spans="1:31" x14ac:dyDescent="0.3">
      <c r="A5" s="47" t="s">
        <v>20</v>
      </c>
      <c r="C5" s="73">
        <v>0.48899999999999999</v>
      </c>
      <c r="D5" s="73">
        <v>0.47699999999999998</v>
      </c>
      <c r="E5" s="73">
        <v>0.48199999999999998</v>
      </c>
      <c r="F5" s="73">
        <v>0.439</v>
      </c>
      <c r="G5" s="40">
        <v>0.42599999999999999</v>
      </c>
      <c r="H5" s="73">
        <v>0.40400000000000003</v>
      </c>
      <c r="I5" s="73">
        <v>0.40200000000000002</v>
      </c>
      <c r="J5" s="73">
        <v>0.39500000000000002</v>
      </c>
      <c r="K5" s="73">
        <v>0.378</v>
      </c>
      <c r="L5" s="47"/>
      <c r="M5" s="47" t="s">
        <v>19</v>
      </c>
      <c r="N5" s="47" t="s">
        <v>36</v>
      </c>
      <c r="O5" s="47" t="s">
        <v>20</v>
      </c>
      <c r="P5" s="47" t="s">
        <v>36</v>
      </c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</row>
    <row r="6" spans="1:31" x14ac:dyDescent="0.3">
      <c r="A6" s="47" t="s">
        <v>20</v>
      </c>
      <c r="C6" s="73">
        <v>0.52600000000000002</v>
      </c>
      <c r="D6" s="73">
        <v>0.53500000000000003</v>
      </c>
      <c r="F6" s="73">
        <v>0.46700000000000003</v>
      </c>
      <c r="G6" s="40">
        <v>0.434</v>
      </c>
      <c r="H6" s="73">
        <v>0.41099999999999998</v>
      </c>
      <c r="I6" s="73">
        <v>0.41099999999999998</v>
      </c>
      <c r="J6" s="73"/>
      <c r="K6" s="73">
        <v>0.38</v>
      </c>
      <c r="L6" s="47"/>
      <c r="M6" s="47" t="s">
        <v>40</v>
      </c>
      <c r="N6" s="47"/>
      <c r="O6" s="47" t="s">
        <v>40</v>
      </c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</row>
    <row r="7" spans="1:31" x14ac:dyDescent="0.3">
      <c r="A7" s="47" t="s">
        <v>20</v>
      </c>
      <c r="C7" s="73">
        <v>0.54300000000000004</v>
      </c>
      <c r="D7" s="73"/>
      <c r="F7" s="73">
        <v>0.49</v>
      </c>
      <c r="G7" s="40">
        <v>0.45700000000000002</v>
      </c>
      <c r="H7" s="73">
        <v>0.42899999999999999</v>
      </c>
      <c r="I7" s="47"/>
      <c r="J7" s="73"/>
      <c r="K7" s="73">
        <v>0.38500000000000001</v>
      </c>
      <c r="L7" s="47"/>
      <c r="M7" s="47">
        <v>30</v>
      </c>
      <c r="N7" s="47">
        <f>LN(O2/M2)</f>
        <v>-9.3310179137657781E-2</v>
      </c>
      <c r="O7" s="47">
        <v>30</v>
      </c>
      <c r="P7" s="47">
        <f>LN(O3/M3)</f>
        <v>3.1955767662844754E-2</v>
      </c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</row>
    <row r="8" spans="1:31" x14ac:dyDescent="0.3">
      <c r="L8" s="47"/>
      <c r="M8" s="47">
        <v>60</v>
      </c>
      <c r="N8" s="47">
        <f>LN(Q2/M2)</f>
        <v>-0.12456272264176224</v>
      </c>
      <c r="O8" s="47">
        <v>60</v>
      </c>
      <c r="P8" s="47">
        <f>LN(Q3/M3)</f>
        <v>-1.9405092009688173E-2</v>
      </c>
      <c r="Q8" s="47"/>
      <c r="R8" s="47"/>
      <c r="S8" s="14">
        <v>-1.2999999999999999E-3</v>
      </c>
      <c r="T8" s="12">
        <f>LN(0.5/0.0013)</f>
        <v>5.952243833954701</v>
      </c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</row>
    <row r="9" spans="1:31" x14ac:dyDescent="0.3">
      <c r="L9" s="47"/>
      <c r="M9" s="47">
        <v>90</v>
      </c>
      <c r="N9" s="47">
        <f>LN(S2/M2)</f>
        <v>-0.1291081850134369</v>
      </c>
      <c r="O9" s="47">
        <v>90</v>
      </c>
      <c r="P9" s="47">
        <f>LN(S3/M3)</f>
        <v>-6.7857475395634997E-2</v>
      </c>
      <c r="Q9" s="47"/>
      <c r="R9" s="47"/>
      <c r="S9" s="14">
        <v>-1.1000000000000001E-3</v>
      </c>
      <c r="T9" s="12">
        <f>LN(0.5/0.001)</f>
        <v>6.2146080984221914</v>
      </c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</row>
    <row r="10" spans="1:31" x14ac:dyDescent="0.3">
      <c r="L10" s="47"/>
      <c r="M10" s="47">
        <v>120</v>
      </c>
      <c r="N10" s="47">
        <f>LN(U2/M2)</f>
        <v>-0.22883203913142289</v>
      </c>
      <c r="O10" s="47">
        <v>120</v>
      </c>
      <c r="P10" s="47">
        <f>LN(U3/M3)</f>
        <v>-7.7836175445531189E-2</v>
      </c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</row>
    <row r="11" spans="1:31" x14ac:dyDescent="0.3">
      <c r="L11" s="47"/>
      <c r="M11" s="47">
        <v>150</v>
      </c>
      <c r="N11" s="47">
        <f>LN(W2/M2)</f>
        <v>-0.24831592528464955</v>
      </c>
      <c r="O11" s="47">
        <v>150</v>
      </c>
      <c r="P11" s="47">
        <f>LN(W3/M3)</f>
        <v>-0.1360907570245678</v>
      </c>
      <c r="Q11" s="47"/>
      <c r="R11" s="47" t="s">
        <v>60</v>
      </c>
      <c r="S11" s="12">
        <f>AVERAGE(S8:S9)*1000</f>
        <v>-1.2000000000000002</v>
      </c>
      <c r="T11" s="12">
        <f>AVERAGE(T8:T9)</f>
        <v>6.0834259661884467</v>
      </c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</row>
    <row r="12" spans="1:31" x14ac:dyDescent="0.3">
      <c r="L12" s="47"/>
      <c r="M12" s="47">
        <v>180</v>
      </c>
      <c r="N12" s="47">
        <f>LN(Y2/M2)</f>
        <v>-0.25518290505882646</v>
      </c>
      <c r="O12" s="47">
        <v>180</v>
      </c>
      <c r="P12" s="47">
        <f>LN(Y3/M3)</f>
        <v>-0.19311518546872417</v>
      </c>
      <c r="Q12" s="47"/>
      <c r="R12" s="47" t="s">
        <v>61</v>
      </c>
      <c r="S12" s="12">
        <f>_xlfn.STDEV.P(S8:S9)*1000</f>
        <v>9.9999999999999936E-2</v>
      </c>
      <c r="T12" s="12">
        <f>_xlfn.STDEV.P(T8:T9)</f>
        <v>0.1311821322337452</v>
      </c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</row>
    <row r="13" spans="1:31" x14ac:dyDescent="0.3">
      <c r="L13" s="47"/>
      <c r="M13" s="47">
        <v>210</v>
      </c>
      <c r="N13" s="47">
        <f>LN(AA2/M2)</f>
        <v>-0.27695128747562109</v>
      </c>
      <c r="O13" s="47">
        <v>210</v>
      </c>
      <c r="P13" s="47">
        <f>LN(AA3/M3)</f>
        <v>-0.22746034367269607</v>
      </c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</row>
    <row r="14" spans="1:31" x14ac:dyDescent="0.3">
      <c r="L14" s="47"/>
      <c r="M14" s="47">
        <v>240</v>
      </c>
      <c r="N14" s="47">
        <f>LN(AC2/M2)</f>
        <v>-0.30416688645921686</v>
      </c>
      <c r="O14" s="47">
        <v>240</v>
      </c>
      <c r="P14" s="47">
        <f>LN(AC3/M3)</f>
        <v>-0.26994761751201241</v>
      </c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</row>
    <row r="15" spans="1:31" x14ac:dyDescent="0.3">
      <c r="L15" s="47"/>
      <c r="M15" s="47">
        <v>270</v>
      </c>
      <c r="N15" s="47">
        <f>LN(AE2/M2)</f>
        <v>-0.35092384084655115</v>
      </c>
      <c r="O15" s="47">
        <v>270</v>
      </c>
      <c r="P15" s="47">
        <f>LN(AE3/M3)</f>
        <v>-0.27779079497303821</v>
      </c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</row>
    <row r="18" spans="1:31" x14ac:dyDescent="0.3">
      <c r="A18" s="74">
        <v>80</v>
      </c>
      <c r="B18" s="47" t="s">
        <v>21</v>
      </c>
      <c r="C18" s="47" t="s">
        <v>22</v>
      </c>
      <c r="D18" s="47" t="s">
        <v>23</v>
      </c>
      <c r="E18" s="47" t="s">
        <v>24</v>
      </c>
      <c r="F18" s="47" t="s">
        <v>25</v>
      </c>
      <c r="G18" s="47" t="s">
        <v>26</v>
      </c>
      <c r="H18" s="47" t="s">
        <v>27</v>
      </c>
      <c r="I18" s="47" t="s">
        <v>28</v>
      </c>
      <c r="J18" s="47" t="s">
        <v>29</v>
      </c>
      <c r="K18" s="47" t="s">
        <v>30</v>
      </c>
      <c r="L18" s="47" t="s">
        <v>38</v>
      </c>
      <c r="M18" s="47" t="s">
        <v>37</v>
      </c>
      <c r="N18" s="47"/>
      <c r="O18" s="47" t="s">
        <v>22</v>
      </c>
      <c r="P18" s="47"/>
      <c r="Q18" s="47" t="s">
        <v>23</v>
      </c>
      <c r="R18" s="47"/>
      <c r="S18" s="47" t="s">
        <v>24</v>
      </c>
      <c r="T18" s="47"/>
      <c r="U18" s="47" t="s">
        <v>25</v>
      </c>
      <c r="V18" s="47"/>
      <c r="W18" s="47" t="s">
        <v>26</v>
      </c>
      <c r="X18" s="47"/>
      <c r="Y18" s="47" t="s">
        <v>27</v>
      </c>
      <c r="Z18" s="47"/>
      <c r="AA18" s="47" t="s">
        <v>28</v>
      </c>
      <c r="AB18" s="47"/>
      <c r="AC18" s="47" t="s">
        <v>29</v>
      </c>
      <c r="AD18" s="47"/>
      <c r="AE18" s="47" t="s">
        <v>30</v>
      </c>
    </row>
    <row r="19" spans="1:31" x14ac:dyDescent="0.3">
      <c r="A19" s="47" t="s">
        <v>19</v>
      </c>
      <c r="B19" s="72">
        <v>0.40500000000000003</v>
      </c>
      <c r="C19" s="72">
        <v>0.39900000000000002</v>
      </c>
      <c r="D19" s="39">
        <v>0.379</v>
      </c>
      <c r="E19" s="72">
        <v>0.34799999999999998</v>
      </c>
      <c r="F19" s="73">
        <v>0.28399999999999997</v>
      </c>
      <c r="G19" s="73">
        <v>0.26800000000000002</v>
      </c>
      <c r="H19" s="72">
        <v>0.251</v>
      </c>
      <c r="I19" s="72">
        <v>0.24299999999999999</v>
      </c>
      <c r="J19" s="39">
        <v>0.23100000000000001</v>
      </c>
      <c r="K19" s="72">
        <v>0.21199999999999999</v>
      </c>
      <c r="L19" s="47" t="s">
        <v>19</v>
      </c>
      <c r="M19" s="47">
        <f>AVERAGE(B19:B21)</f>
        <v>0.44566666666666671</v>
      </c>
      <c r="N19" s="47"/>
      <c r="O19" s="47">
        <f>AVERAGE(C19:C21)</f>
        <v>0.41399999999999998</v>
      </c>
      <c r="P19" s="47"/>
      <c r="Q19" s="47">
        <f>AVERAGE(D19:D21)</f>
        <v>0.39799999999999996</v>
      </c>
      <c r="R19" s="47"/>
      <c r="S19" s="47">
        <f>AVERAGE(E19:E21)</f>
        <v>0.36299999999999999</v>
      </c>
      <c r="T19" s="47"/>
      <c r="U19" s="47">
        <f>AVERAGE(F19:F21)</f>
        <v>0.28866666666666663</v>
      </c>
      <c r="V19" s="47"/>
      <c r="W19" s="47">
        <f>AVERAGE(G19:G21)</f>
        <v>0.27400000000000002</v>
      </c>
      <c r="X19" s="47"/>
      <c r="Y19" s="47">
        <f>AVERAGE(H19:H21)</f>
        <v>0.25600000000000001</v>
      </c>
      <c r="Z19" s="47"/>
      <c r="AA19" s="47">
        <f>AVERAGE(I19:I21)</f>
        <v>0.245</v>
      </c>
      <c r="AB19" s="47"/>
      <c r="AC19" s="47">
        <f>AVERAGE(J19:J21)</f>
        <v>0.23466666666666666</v>
      </c>
      <c r="AD19" s="47"/>
      <c r="AE19" s="47">
        <f>AVERAGE(K19:K21)</f>
        <v>0.218</v>
      </c>
    </row>
    <row r="20" spans="1:31" x14ac:dyDescent="0.3">
      <c r="A20" s="47" t="s">
        <v>19</v>
      </c>
      <c r="B20" s="73">
        <v>0.435</v>
      </c>
      <c r="C20" s="73">
        <v>0.41599999999999998</v>
      </c>
      <c r="D20" s="40">
        <v>0.38600000000000001</v>
      </c>
      <c r="E20" s="73">
        <v>0.36799999999999999</v>
      </c>
      <c r="F20" s="73">
        <v>0.29099999999999998</v>
      </c>
      <c r="G20" s="73">
        <v>0.27500000000000002</v>
      </c>
      <c r="H20" s="73">
        <v>0.25600000000000001</v>
      </c>
      <c r="I20" s="73">
        <v>0.24399999999999999</v>
      </c>
      <c r="J20" s="40">
        <v>0.23300000000000001</v>
      </c>
      <c r="K20" s="73">
        <v>0.216</v>
      </c>
      <c r="L20" s="47" t="s">
        <v>20</v>
      </c>
      <c r="M20" s="47">
        <f>AVERAGE(B21:B23)</f>
        <v>0.501</v>
      </c>
      <c r="N20" s="47"/>
      <c r="O20" s="47">
        <f>AVERAGE(C21:C23)</f>
        <v>0.44266666666666671</v>
      </c>
      <c r="P20" s="47"/>
      <c r="Q20" s="47">
        <f>AVERAGE(D20:D22)</f>
        <v>0.41733333333333333</v>
      </c>
      <c r="R20" s="47"/>
      <c r="S20" s="47">
        <f>AVERAGE(E21:E23)</f>
        <v>0.38400000000000006</v>
      </c>
      <c r="T20" s="47"/>
      <c r="U20" s="47">
        <f>AVERAGE(F20:F22)</f>
        <v>0.29799999999999999</v>
      </c>
      <c r="V20" s="47"/>
      <c r="W20" s="47">
        <f>AVERAGE(G21:G23)</f>
        <v>0.29033333333333333</v>
      </c>
      <c r="X20" s="47"/>
      <c r="Y20" s="47">
        <f>AVERAGE(H22:H24)</f>
        <v>0.27333333333333337</v>
      </c>
      <c r="Z20" s="47"/>
      <c r="AA20" s="47">
        <f>AVERAGE(I22:I24)</f>
        <v>0.25766666666666665</v>
      </c>
      <c r="AB20" s="47"/>
      <c r="AC20" s="47">
        <f>AVERAGE(J22:J24)</f>
        <v>0.24266666666666667</v>
      </c>
      <c r="AD20" s="47"/>
      <c r="AE20" s="47">
        <f>AVERAGE(K22:K24)</f>
        <v>0.23399999999999999</v>
      </c>
    </row>
    <row r="21" spans="1:31" x14ac:dyDescent="0.3">
      <c r="A21" s="47" t="s">
        <v>19</v>
      </c>
      <c r="B21" s="73">
        <v>0.497</v>
      </c>
      <c r="C21" s="73">
        <v>0.42699999999999999</v>
      </c>
      <c r="D21" s="40">
        <v>0.42899999999999999</v>
      </c>
      <c r="E21" s="73">
        <v>0.373</v>
      </c>
      <c r="F21" s="73">
        <v>0.29099999999999998</v>
      </c>
      <c r="G21" s="73">
        <v>0.27900000000000003</v>
      </c>
      <c r="H21" s="73">
        <v>0.26100000000000001</v>
      </c>
      <c r="I21" s="73">
        <v>0.248</v>
      </c>
      <c r="J21" s="40">
        <v>0.24</v>
      </c>
      <c r="K21" s="73">
        <v>0.22600000000000001</v>
      </c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</row>
    <row r="22" spans="1:31" x14ac:dyDescent="0.3">
      <c r="A22" s="47" t="s">
        <v>20</v>
      </c>
      <c r="B22" s="73">
        <v>0.502</v>
      </c>
      <c r="C22" s="73">
        <v>0.44700000000000001</v>
      </c>
      <c r="D22" s="40">
        <v>0.437</v>
      </c>
      <c r="E22" s="73">
        <v>0.38900000000000001</v>
      </c>
      <c r="F22" s="73">
        <v>0.312</v>
      </c>
      <c r="G22" s="73">
        <v>0.29299999999999998</v>
      </c>
      <c r="H22" s="73">
        <v>0.26500000000000001</v>
      </c>
      <c r="I22" s="73">
        <v>0.251</v>
      </c>
      <c r="J22" s="40">
        <v>0.24</v>
      </c>
      <c r="K22" s="73">
        <v>0.22900000000000001</v>
      </c>
      <c r="L22" s="47"/>
      <c r="M22" s="47" t="s">
        <v>19</v>
      </c>
      <c r="N22" s="47" t="s">
        <v>36</v>
      </c>
      <c r="O22" s="47" t="s">
        <v>20</v>
      </c>
      <c r="P22" s="47" t="s">
        <v>36</v>
      </c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</row>
    <row r="23" spans="1:31" x14ac:dyDescent="0.3">
      <c r="A23" s="47" t="s">
        <v>20</v>
      </c>
      <c r="B23" s="73">
        <v>0.504</v>
      </c>
      <c r="C23" s="73">
        <v>0.45400000000000001</v>
      </c>
      <c r="D23" s="40"/>
      <c r="E23" s="73">
        <v>0.39</v>
      </c>
      <c r="G23" s="73">
        <v>0.29899999999999999</v>
      </c>
      <c r="H23" s="73">
        <v>0.26800000000000002</v>
      </c>
      <c r="I23" s="73">
        <v>0.253</v>
      </c>
      <c r="J23" s="40">
        <v>0.24</v>
      </c>
      <c r="K23" s="73">
        <v>0.23499999999999999</v>
      </c>
      <c r="L23" s="47"/>
      <c r="M23" s="47" t="s">
        <v>40</v>
      </c>
      <c r="N23" s="47"/>
      <c r="O23" s="47" t="s">
        <v>40</v>
      </c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</row>
    <row r="24" spans="1:31" x14ac:dyDescent="0.3">
      <c r="A24" s="47" t="s">
        <v>20</v>
      </c>
      <c r="B24" s="73"/>
      <c r="C24" s="73"/>
      <c r="D24" s="40"/>
      <c r="E24" s="73"/>
      <c r="H24" s="73">
        <v>0.28699999999999998</v>
      </c>
      <c r="I24" s="73">
        <v>0.26900000000000002</v>
      </c>
      <c r="J24" s="40">
        <v>0.248</v>
      </c>
      <c r="K24" s="73">
        <v>0.23799999999999999</v>
      </c>
      <c r="L24" s="47"/>
      <c r="M24" s="47">
        <v>30</v>
      </c>
      <c r="N24" s="47">
        <f>LN(O19/M19)</f>
        <v>-7.3705314608519257E-2</v>
      </c>
      <c r="O24" s="47">
        <v>30</v>
      </c>
      <c r="P24" s="47">
        <f>LN(O20/M20)</f>
        <v>-0.12378905971659529</v>
      </c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</row>
    <row r="25" spans="1:31" x14ac:dyDescent="0.3">
      <c r="L25" s="47"/>
      <c r="M25" s="47">
        <v>60</v>
      </c>
      <c r="N25" s="47">
        <f>LN(Q19/M19)</f>
        <v>-0.11311928314939595</v>
      </c>
      <c r="O25" s="47">
        <v>60</v>
      </c>
      <c r="P25" s="47">
        <f>LN(Q20/M20)</f>
        <v>-0.18272083809293063</v>
      </c>
      <c r="Q25" s="47"/>
      <c r="R25" s="47"/>
      <c r="S25" s="47">
        <v>-2.8E-3</v>
      </c>
      <c r="T25" s="47">
        <f>LN(0.5/0.0028)</f>
        <v>5.184988681241034</v>
      </c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</row>
    <row r="26" spans="1:31" x14ac:dyDescent="0.3">
      <c r="L26" s="47"/>
      <c r="M26" s="47">
        <v>90</v>
      </c>
      <c r="N26" s="47">
        <f>LN(S19/M19)</f>
        <v>-0.2051684541689828</v>
      </c>
      <c r="O26" s="47">
        <v>90</v>
      </c>
      <c r="P26" s="47">
        <f>LN(S20/M20)</f>
        <v>-0.26596354849713771</v>
      </c>
      <c r="Q26" s="47"/>
      <c r="R26" s="47"/>
      <c r="S26" s="47">
        <v>-2.8E-3</v>
      </c>
      <c r="T26" s="47">
        <f>LN(0.5/0.0028)</f>
        <v>5.184988681241034</v>
      </c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</row>
    <row r="27" spans="1:31" x14ac:dyDescent="0.3">
      <c r="L27" s="47"/>
      <c r="M27" s="47">
        <v>120</v>
      </c>
      <c r="N27" s="47">
        <f>LN(U19/M19)</f>
        <v>-0.43429866853950827</v>
      </c>
      <c r="O27" s="47">
        <v>120</v>
      </c>
      <c r="P27" s="47">
        <f>LN(U20/M20)</f>
        <v>-0.51951261457946041</v>
      </c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</row>
    <row r="28" spans="1:31" x14ac:dyDescent="0.3">
      <c r="L28" s="47"/>
      <c r="M28" s="47">
        <v>150</v>
      </c>
      <c r="N28" s="47">
        <f>LN(W19/M19)</f>
        <v>-0.48644318204576331</v>
      </c>
      <c r="O28" s="47">
        <v>150</v>
      </c>
      <c r="P28" s="47">
        <f>LN(W20/M20)</f>
        <v>-0.54557641290047176</v>
      </c>
      <c r="Q28" s="47"/>
      <c r="R28" s="47" t="s">
        <v>60</v>
      </c>
      <c r="S28" s="12">
        <f>AVERAGE(S25:S26)*1000</f>
        <v>-2.8</v>
      </c>
      <c r="T28" s="12">
        <f>AVERAGE(T25:T26)</f>
        <v>5.184988681241034</v>
      </c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</row>
    <row r="29" spans="1:31" x14ac:dyDescent="0.3">
      <c r="L29" s="47"/>
      <c r="M29" s="47">
        <v>180</v>
      </c>
      <c r="N29" s="47">
        <f>LN(Y19/M19)</f>
        <v>-0.55439384395427105</v>
      </c>
      <c r="O29" s="47">
        <v>180</v>
      </c>
      <c r="P29" s="47">
        <f>LN(Y20/M20)</f>
        <v>-0.60591404949467553</v>
      </c>
      <c r="Q29" s="47"/>
      <c r="R29" s="47" t="s">
        <v>61</v>
      </c>
      <c r="S29" s="12">
        <f>_xlfn.STDEV.P(S25:S26)*1000</f>
        <v>0</v>
      </c>
      <c r="T29" s="12">
        <f>_xlfn.STDEV.P(T25:T26)</f>
        <v>0</v>
      </c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</row>
    <row r="30" spans="1:31" x14ac:dyDescent="0.3">
      <c r="L30" s="47"/>
      <c r="M30" s="47">
        <v>210</v>
      </c>
      <c r="N30" s="47">
        <f>LN(AA19/M19)</f>
        <v>-0.59831307788910659</v>
      </c>
      <c r="O30" s="47">
        <v>210</v>
      </c>
      <c r="P30" s="47">
        <f>LN(AA20/M20)</f>
        <v>-0.66493934116555264</v>
      </c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</row>
    <row r="31" spans="1:31" x14ac:dyDescent="0.3">
      <c r="L31" s="47"/>
      <c r="M31" s="47">
        <v>240</v>
      </c>
      <c r="N31" s="47">
        <f>LN(AC19/M19)</f>
        <v>-0.64140522094390096</v>
      </c>
      <c r="O31" s="47">
        <v>240</v>
      </c>
      <c r="P31" s="47">
        <f>LN(AC20/M20)</f>
        <v>-0.72491734155628851</v>
      </c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</row>
    <row r="32" spans="1:31" x14ac:dyDescent="0.3">
      <c r="L32" s="47"/>
      <c r="M32" s="47">
        <v>270</v>
      </c>
      <c r="N32" s="47">
        <f>LN(AE19/M19)</f>
        <v>-0.7150762256447446</v>
      </c>
      <c r="O32" s="47">
        <v>270</v>
      </c>
      <c r="P32" s="47">
        <f>LN(AE20/M20)</f>
        <v>-0.76128498572716341</v>
      </c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</row>
    <row r="36" spans="1:22" x14ac:dyDescent="0.3">
      <c r="A36" s="74">
        <v>90</v>
      </c>
      <c r="B36" s="47" t="s">
        <v>21</v>
      </c>
      <c r="C36" s="47" t="s">
        <v>22</v>
      </c>
      <c r="D36" s="47" t="s">
        <v>23</v>
      </c>
      <c r="E36" s="47" t="s">
        <v>24</v>
      </c>
      <c r="F36" s="47" t="s">
        <v>25</v>
      </c>
      <c r="G36" s="47" t="s">
        <v>26</v>
      </c>
      <c r="H36" s="47" t="s">
        <v>27</v>
      </c>
      <c r="I36" s="47" t="s">
        <v>38</v>
      </c>
      <c r="J36" s="47" t="s">
        <v>37</v>
      </c>
      <c r="K36" s="47"/>
      <c r="L36" s="47" t="s">
        <v>22</v>
      </c>
      <c r="M36" s="47"/>
      <c r="N36" s="47" t="s">
        <v>23</v>
      </c>
      <c r="O36" s="47"/>
      <c r="P36" s="47" t="s">
        <v>24</v>
      </c>
      <c r="Q36" s="47"/>
      <c r="R36" s="47" t="s">
        <v>25</v>
      </c>
      <c r="S36" s="47"/>
      <c r="T36" s="47" t="s">
        <v>26</v>
      </c>
      <c r="U36" s="47"/>
      <c r="V36" s="47" t="s">
        <v>27</v>
      </c>
    </row>
    <row r="37" spans="1:22" x14ac:dyDescent="0.3">
      <c r="A37" s="47" t="s">
        <v>19</v>
      </c>
      <c r="B37" s="72">
        <v>0.45</v>
      </c>
      <c r="C37" s="72">
        <v>0.35199999999999998</v>
      </c>
      <c r="D37" s="72">
        <v>0.25800000000000001</v>
      </c>
      <c r="E37" s="72">
        <v>0.17399999999999999</v>
      </c>
      <c r="F37" s="72">
        <v>0.157</v>
      </c>
      <c r="G37" s="72">
        <v>0.153</v>
      </c>
      <c r="H37" s="72">
        <v>0.13600000000000001</v>
      </c>
      <c r="I37" s="47" t="s">
        <v>19</v>
      </c>
      <c r="J37" s="47">
        <f>AVERAGE(B37:B38)</f>
        <v>0.48150000000000004</v>
      </c>
      <c r="K37" s="47"/>
      <c r="L37" s="47">
        <f>AVERAGE(C37:C39)</f>
        <v>0.36066666666666664</v>
      </c>
      <c r="M37" s="47"/>
      <c r="N37" s="47">
        <f>AVERAGE(D37:D39)</f>
        <v>0.26333333333333336</v>
      </c>
      <c r="O37" s="47"/>
      <c r="P37" s="47">
        <f>AVERAGE(E37:E39)</f>
        <v>0.19433333333333333</v>
      </c>
      <c r="Q37" s="47"/>
      <c r="R37" s="47">
        <f>AVERAGE(F37:F39)</f>
        <v>0.17266666666666666</v>
      </c>
      <c r="S37" s="47"/>
      <c r="T37" s="47">
        <f>AVERAGE(G37:G39)</f>
        <v>0.15333333333333332</v>
      </c>
      <c r="U37" s="47"/>
      <c r="V37" s="47">
        <f>AVERAGE(H37:H39)</f>
        <v>0.13833333333333334</v>
      </c>
    </row>
    <row r="38" spans="1:22" x14ac:dyDescent="0.3">
      <c r="A38" s="47" t="s">
        <v>19</v>
      </c>
      <c r="B38" s="73">
        <v>0.51300000000000001</v>
      </c>
      <c r="C38" s="73">
        <v>0.35699999999999998</v>
      </c>
      <c r="D38" s="73">
        <v>0.26400000000000001</v>
      </c>
      <c r="E38" s="73">
        <v>0.19600000000000001</v>
      </c>
      <c r="F38" s="73">
        <v>0.17899999999999999</v>
      </c>
      <c r="G38" s="73">
        <v>0.153</v>
      </c>
      <c r="H38" s="73">
        <v>0.13700000000000001</v>
      </c>
      <c r="I38" s="47" t="s">
        <v>20</v>
      </c>
      <c r="J38" s="47">
        <f>AVERAGE(B39:B40)</f>
        <v>0.53350000000000009</v>
      </c>
      <c r="K38" s="47"/>
      <c r="L38" s="47">
        <f>AVERAGE(C40:C42)</f>
        <v>0.41133333333333333</v>
      </c>
      <c r="M38" s="47"/>
      <c r="N38" s="47">
        <f>AVERAGE(D40:D42)</f>
        <v>0.29833333333333334</v>
      </c>
      <c r="O38" s="47"/>
      <c r="P38" s="47">
        <f>AVERAGE(E40:E42)</f>
        <v>0.22466666666666668</v>
      </c>
      <c r="Q38" s="47"/>
      <c r="R38" s="47">
        <f>AVERAGE(F40:F42)</f>
        <v>0.19933333333333333</v>
      </c>
      <c r="S38" s="47"/>
      <c r="T38" s="47">
        <f>AVERAGE(G40:G42)</f>
        <v>0.157</v>
      </c>
      <c r="U38" s="47"/>
      <c r="V38" s="47">
        <f>AVERAGE(H40:H42)</f>
        <v>0.14366666666666664</v>
      </c>
    </row>
    <row r="39" spans="1:22" x14ac:dyDescent="0.3">
      <c r="A39" s="47" t="s">
        <v>19</v>
      </c>
      <c r="B39" s="73">
        <v>0.52300000000000002</v>
      </c>
      <c r="C39" s="73">
        <v>0.373</v>
      </c>
      <c r="D39" s="73">
        <v>0.26800000000000002</v>
      </c>
      <c r="E39" s="73">
        <v>0.21299999999999999</v>
      </c>
      <c r="F39" s="73">
        <v>0.182</v>
      </c>
      <c r="G39" s="73">
        <v>0.154</v>
      </c>
      <c r="H39" s="73">
        <v>0.14199999999999999</v>
      </c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</row>
    <row r="40" spans="1:22" x14ac:dyDescent="0.3">
      <c r="A40" s="47" t="s">
        <v>20</v>
      </c>
      <c r="B40" s="73">
        <v>0.54400000000000004</v>
      </c>
      <c r="C40" s="73">
        <v>0.39200000000000002</v>
      </c>
      <c r="D40" s="73">
        <v>0.27200000000000002</v>
      </c>
      <c r="E40" s="73">
        <v>0.216</v>
      </c>
      <c r="F40" s="73">
        <v>0.19</v>
      </c>
      <c r="G40" s="73">
        <v>0.155</v>
      </c>
      <c r="H40" s="73">
        <v>0.14299999999999999</v>
      </c>
      <c r="I40" s="47"/>
      <c r="J40" s="47" t="s">
        <v>19</v>
      </c>
      <c r="K40" s="47" t="s">
        <v>36</v>
      </c>
      <c r="L40" s="47" t="s">
        <v>20</v>
      </c>
      <c r="M40" s="47" t="s">
        <v>36</v>
      </c>
      <c r="N40" s="47"/>
      <c r="O40" s="47"/>
      <c r="P40" s="47"/>
      <c r="Q40" s="47"/>
      <c r="R40" s="47"/>
      <c r="S40" s="47"/>
      <c r="T40" s="47"/>
      <c r="U40" s="47"/>
      <c r="V40" s="47"/>
    </row>
    <row r="41" spans="1:22" x14ac:dyDescent="0.3">
      <c r="A41" s="47" t="s">
        <v>20</v>
      </c>
      <c r="B41" s="73"/>
      <c r="C41" s="73">
        <v>0.41699999999999998</v>
      </c>
      <c r="D41" s="73">
        <v>0.308</v>
      </c>
      <c r="E41" s="73">
        <v>0.22900000000000001</v>
      </c>
      <c r="F41" s="73">
        <v>0.191</v>
      </c>
      <c r="G41" s="73">
        <v>0.155</v>
      </c>
      <c r="H41" s="73">
        <v>0.14299999999999999</v>
      </c>
      <c r="I41" s="47"/>
      <c r="J41" s="47" t="s">
        <v>40</v>
      </c>
      <c r="K41" s="47"/>
      <c r="L41" s="47" t="s">
        <v>40</v>
      </c>
      <c r="M41" s="47"/>
      <c r="N41" s="47"/>
      <c r="O41" s="47"/>
      <c r="P41" s="47"/>
      <c r="Q41" s="47"/>
      <c r="R41" s="47"/>
      <c r="S41" s="47"/>
      <c r="T41" s="47"/>
      <c r="U41" s="47"/>
      <c r="V41" s="47"/>
    </row>
    <row r="42" spans="1:22" x14ac:dyDescent="0.3">
      <c r="A42" s="47" t="s">
        <v>20</v>
      </c>
      <c r="B42" s="73"/>
      <c r="C42" s="73">
        <v>0.42499999999999999</v>
      </c>
      <c r="D42" s="73">
        <v>0.315</v>
      </c>
      <c r="E42" s="73">
        <v>0.22900000000000001</v>
      </c>
      <c r="F42" s="73">
        <v>0.217</v>
      </c>
      <c r="G42" s="73">
        <v>0.161</v>
      </c>
      <c r="H42" s="73">
        <v>0.14499999999999999</v>
      </c>
      <c r="I42" s="47"/>
      <c r="J42" s="47">
        <v>30</v>
      </c>
      <c r="K42" s="47">
        <f>LN(L37/J37)</f>
        <v>-0.28895206049986327</v>
      </c>
      <c r="L42" s="47">
        <v>30</v>
      </c>
      <c r="M42" s="47">
        <f>LN(L38/J38)</f>
        <v>-0.26005515494458481</v>
      </c>
      <c r="N42" s="47"/>
      <c r="O42" s="47"/>
      <c r="Q42" s="47"/>
      <c r="R42" s="47"/>
      <c r="S42" s="47"/>
      <c r="T42" s="47"/>
      <c r="U42" s="47"/>
      <c r="V42" s="47"/>
    </row>
    <row r="43" spans="1:22" x14ac:dyDescent="0.3">
      <c r="I43" s="47"/>
      <c r="J43" s="47">
        <v>60</v>
      </c>
      <c r="K43" s="47">
        <f>LN(N37/J37)</f>
        <v>-0.60348557444522266</v>
      </c>
      <c r="L43" s="47">
        <v>60</v>
      </c>
      <c r="M43" s="47">
        <f>LN(N38/J38)</f>
        <v>-0.58124764113506255</v>
      </c>
      <c r="N43" s="47"/>
      <c r="O43" s="47"/>
      <c r="P43" s="47">
        <v>-7.0000000000000001E-3</v>
      </c>
      <c r="Q43" s="12">
        <f>LN(0.5/0.007)</f>
        <v>4.2686979493668789</v>
      </c>
      <c r="R43" s="47"/>
      <c r="S43" s="47"/>
      <c r="T43" s="47"/>
      <c r="U43" s="47"/>
      <c r="V43" s="47"/>
    </row>
    <row r="44" spans="1:22" x14ac:dyDescent="0.3">
      <c r="I44" s="47"/>
      <c r="J44" s="47">
        <v>90</v>
      </c>
      <c r="K44" s="47">
        <f>LN(P37/J37)</f>
        <v>-0.90733133355579765</v>
      </c>
      <c r="L44" s="47">
        <v>90</v>
      </c>
      <c r="M44" s="47">
        <f>LN(P38/J38)</f>
        <v>-0.86484124849761079</v>
      </c>
      <c r="N44" s="47"/>
      <c r="O44" s="47"/>
      <c r="P44" s="47">
        <v>-6.1999999999999998E-3</v>
      </c>
      <c r="Q44" s="12">
        <f>LN(0.5/0.0062)</f>
        <v>4.3900588063711456</v>
      </c>
      <c r="R44" s="47"/>
      <c r="S44" s="47"/>
      <c r="T44" s="47"/>
      <c r="U44" s="47"/>
      <c r="V44" s="47"/>
    </row>
    <row r="45" spans="1:22" x14ac:dyDescent="0.3">
      <c r="I45" s="47"/>
      <c r="J45" s="47">
        <v>120</v>
      </c>
      <c r="K45" s="47">
        <f>LN(R37/J37)</f>
        <v>-1.025543277646807</v>
      </c>
      <c r="L45" s="47">
        <v>120</v>
      </c>
      <c r="M45" s="47">
        <f>LN(R38/J38)</f>
        <v>-0.98448060545928617</v>
      </c>
      <c r="N45" s="47"/>
      <c r="O45" s="47"/>
      <c r="P45" s="47"/>
      <c r="Q45" s="47"/>
      <c r="R45" s="47"/>
      <c r="S45" s="47"/>
      <c r="T45" s="47"/>
      <c r="U45" s="47"/>
      <c r="V45" s="47"/>
    </row>
    <row r="46" spans="1:22" x14ac:dyDescent="0.3">
      <c r="I46" s="47"/>
      <c r="J46" s="47">
        <v>150</v>
      </c>
      <c r="K46" s="47">
        <f>LN(T37/J37)</f>
        <v>-1.1442920304231494</v>
      </c>
      <c r="L46" s="47">
        <v>150</v>
      </c>
      <c r="M46" s="47">
        <f>LN(T38/J38)</f>
        <v>-1.2232132653935002</v>
      </c>
      <c r="N46" s="47"/>
      <c r="O46" s="47" t="s">
        <v>60</v>
      </c>
      <c r="P46" s="12">
        <f>AVERAGE(P43:P44)*1000</f>
        <v>-6.6</v>
      </c>
      <c r="Q46" s="12">
        <f>AVERAGE(Q43:Q44)</f>
        <v>4.3293783778690127</v>
      </c>
      <c r="R46" s="47"/>
      <c r="S46" s="47"/>
      <c r="T46" s="47"/>
      <c r="U46" s="47"/>
      <c r="V46" s="47"/>
    </row>
    <row r="47" spans="1:22" x14ac:dyDescent="0.3">
      <c r="I47" s="47"/>
      <c r="J47" s="47">
        <v>180</v>
      </c>
      <c r="K47" s="47">
        <f>LN(V37/J37)</f>
        <v>-1.2472399996755916</v>
      </c>
      <c r="L47" s="47">
        <v>180</v>
      </c>
      <c r="M47" s="47">
        <f>LN(V38/J38)</f>
        <v>-1.3119632693061705</v>
      </c>
      <c r="N47" s="47"/>
      <c r="O47" s="47" t="s">
        <v>61</v>
      </c>
      <c r="P47" s="12">
        <f>_xlfn.STDEV.P(P43:P44)*1000</f>
        <v>0.40000000000000019</v>
      </c>
      <c r="Q47" s="12">
        <f>_xlfn.STDEV.P(Q43:Q44)</f>
        <v>6.0680428502133399E-2</v>
      </c>
      <c r="R47" s="47"/>
      <c r="S47" s="47"/>
      <c r="T47" s="47"/>
      <c r="U47" s="47"/>
      <c r="V47" s="47"/>
    </row>
    <row r="48" spans="1:22" x14ac:dyDescent="0.3"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</row>
    <row r="49" spans="9:22" x14ac:dyDescent="0.3"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</row>
    <row r="50" spans="9:22" x14ac:dyDescent="0.3"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</row>
  </sheetData>
  <sortState xmlns:xlrd2="http://schemas.microsoft.com/office/spreadsheetml/2017/richdata2" ref="H37:H42">
    <sortCondition ref="H37:H42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F879B-191A-4EA6-9C61-8985AA8977ED}">
  <dimension ref="A1:AE49"/>
  <sheetViews>
    <sheetView tabSelected="1" workbookViewId="0">
      <selection activeCell="J12" sqref="J12"/>
    </sheetView>
  </sheetViews>
  <sheetFormatPr defaultRowHeight="14.4" x14ac:dyDescent="0.3"/>
  <sheetData>
    <row r="1" spans="1:31" x14ac:dyDescent="0.3">
      <c r="A1" s="74">
        <v>70</v>
      </c>
      <c r="B1" s="47" t="s">
        <v>21</v>
      </c>
      <c r="C1" s="47" t="s">
        <v>22</v>
      </c>
      <c r="D1" s="47" t="s">
        <v>23</v>
      </c>
      <c r="E1" s="47" t="s">
        <v>24</v>
      </c>
      <c r="F1" s="47" t="s">
        <v>25</v>
      </c>
      <c r="G1" s="47" t="s">
        <v>26</v>
      </c>
      <c r="H1" s="47" t="s">
        <v>27</v>
      </c>
      <c r="I1" s="47" t="s">
        <v>28</v>
      </c>
      <c r="J1" s="47" t="s">
        <v>29</v>
      </c>
      <c r="K1" s="47" t="s">
        <v>30</v>
      </c>
      <c r="L1" s="47" t="s">
        <v>62</v>
      </c>
      <c r="M1" s="47" t="s">
        <v>37</v>
      </c>
      <c r="N1" s="47"/>
      <c r="O1" s="47" t="s">
        <v>22</v>
      </c>
      <c r="P1" s="47"/>
      <c r="Q1" s="47" t="s">
        <v>23</v>
      </c>
      <c r="R1" s="47"/>
      <c r="S1" s="47" t="s">
        <v>24</v>
      </c>
      <c r="T1" s="47"/>
      <c r="U1" s="47" t="s">
        <v>25</v>
      </c>
      <c r="V1" s="47"/>
      <c r="W1" s="47" t="s">
        <v>26</v>
      </c>
      <c r="X1" s="47"/>
      <c r="Y1" s="47" t="s">
        <v>27</v>
      </c>
      <c r="Z1" s="47"/>
      <c r="AA1" s="47" t="s">
        <v>28</v>
      </c>
      <c r="AB1" s="47"/>
      <c r="AC1" s="47" t="s">
        <v>29</v>
      </c>
      <c r="AD1" s="47"/>
      <c r="AE1" s="47" t="s">
        <v>30</v>
      </c>
    </row>
    <row r="2" spans="1:31" x14ac:dyDescent="0.3">
      <c r="A2" s="47" t="s">
        <v>52</v>
      </c>
      <c r="B2" s="62">
        <v>0.14000000000000001</v>
      </c>
      <c r="C2" s="72">
        <v>0.13</v>
      </c>
      <c r="D2" s="72">
        <v>0.121</v>
      </c>
      <c r="E2" s="72">
        <v>0.13600000000000001</v>
      </c>
      <c r="F2" s="72">
        <v>0.13500000000000001</v>
      </c>
      <c r="G2" s="72">
        <v>0.13200000000000001</v>
      </c>
      <c r="H2" s="72">
        <v>0.13100000000000001</v>
      </c>
      <c r="I2" s="72">
        <v>0.122</v>
      </c>
      <c r="J2" s="72">
        <v>0.114</v>
      </c>
      <c r="K2" s="72">
        <v>0.11899999999999999</v>
      </c>
      <c r="L2" s="47" t="s">
        <v>63</v>
      </c>
      <c r="M2" s="47">
        <f>AVERAGE(B2:B3)</f>
        <v>0.15550000000000003</v>
      </c>
      <c r="N2" s="47"/>
      <c r="O2" s="47">
        <f>AVERAGE(C2:C4)</f>
        <v>0.14266666666666669</v>
      </c>
      <c r="P2" s="47"/>
      <c r="Q2" s="47">
        <f>AVERAGE(D2:D4)</f>
        <v>0.13633333333333333</v>
      </c>
      <c r="R2" s="47"/>
      <c r="S2" s="47">
        <f>AVERAGE(E2:E4)</f>
        <v>0.14166666666666669</v>
      </c>
      <c r="T2" s="47"/>
      <c r="U2" s="47">
        <f>AVERAGE(F2:F4)</f>
        <v>0.13866666666666669</v>
      </c>
      <c r="V2" s="47"/>
      <c r="W2" s="47">
        <f>AVERAGE(G2:G4)</f>
        <v>0.13633333333333333</v>
      </c>
      <c r="X2" s="47"/>
      <c r="Y2" s="47">
        <f>AVERAGE(H2:H4)</f>
        <v>0.13500000000000001</v>
      </c>
      <c r="Z2" s="47"/>
      <c r="AA2" s="47">
        <f>AVERAGE(I2:I3)</f>
        <v>0.13</v>
      </c>
      <c r="AB2" s="47"/>
      <c r="AC2" s="47">
        <f>AVERAGE(J2:J3)</f>
        <v>0.11550000000000001</v>
      </c>
      <c r="AD2" s="47"/>
      <c r="AE2" s="47">
        <f>AVERAGE(K2:K4)</f>
        <v>0.126</v>
      </c>
    </row>
    <row r="3" spans="1:31" x14ac:dyDescent="0.3">
      <c r="A3" s="47" t="s">
        <v>52</v>
      </c>
      <c r="B3" s="63">
        <v>0.17100000000000001</v>
      </c>
      <c r="C3" s="73">
        <v>0.14499999999999999</v>
      </c>
      <c r="D3" s="73">
        <v>0.14199999999999999</v>
      </c>
      <c r="E3" s="73">
        <v>0.14199999999999999</v>
      </c>
      <c r="F3" s="73">
        <v>0.13700000000000001</v>
      </c>
      <c r="G3" s="73">
        <v>0.13800000000000001</v>
      </c>
      <c r="H3" s="73">
        <v>0.13600000000000001</v>
      </c>
      <c r="I3" s="73">
        <v>0.13800000000000001</v>
      </c>
      <c r="J3" s="73">
        <v>0.11700000000000001</v>
      </c>
      <c r="K3" s="73">
        <v>0.123</v>
      </c>
      <c r="L3" s="47" t="s">
        <v>64</v>
      </c>
      <c r="M3" s="47">
        <f>AVERAGE(B4:B5)</f>
        <v>0.17199999999999999</v>
      </c>
      <c r="N3" s="47"/>
      <c r="O3" s="47">
        <f>AVERAGE(C5:C7)</f>
        <v>0.17733333333333334</v>
      </c>
      <c r="P3" s="47"/>
      <c r="Q3" s="47">
        <f>AVERAGE(D5:D7)</f>
        <v>0.17133333333333334</v>
      </c>
      <c r="R3" s="47"/>
      <c r="S3" s="47">
        <f>AVERAGE(E5:E7)</f>
        <v>0.16266666666666665</v>
      </c>
      <c r="T3" s="47"/>
      <c r="U3" s="47">
        <f>AVERAGE(F4:F6)</f>
        <v>0.158</v>
      </c>
      <c r="V3" s="47"/>
      <c r="W3" s="47">
        <f>AVERAGE(G5:G7)</f>
        <v>0.15433333333333332</v>
      </c>
      <c r="X3" s="47"/>
      <c r="Y3" s="47">
        <f>AVERAGE(H4:H6)</f>
        <v>0.1496666666666667</v>
      </c>
      <c r="Z3" s="47"/>
      <c r="AA3" s="47">
        <f>AVERAGE(I4:I5)</f>
        <v>0.1515</v>
      </c>
      <c r="AB3" s="47"/>
      <c r="AC3" s="47">
        <f>AVERAGE(J4:J6)</f>
        <v>0.15333333333333332</v>
      </c>
      <c r="AD3" s="47"/>
      <c r="AE3" s="47">
        <f>AVERAGE(K5:K7)</f>
        <v>0.14799999999999999</v>
      </c>
    </row>
    <row r="4" spans="1:31" x14ac:dyDescent="0.3">
      <c r="A4" s="47" t="s">
        <v>52</v>
      </c>
      <c r="B4" s="63">
        <v>0.17199999999999999</v>
      </c>
      <c r="C4" s="73">
        <v>0.153</v>
      </c>
      <c r="D4" s="73">
        <v>0.14599999999999999</v>
      </c>
      <c r="E4" s="73">
        <v>0.14699999999999999</v>
      </c>
      <c r="F4" s="73">
        <v>0.14399999999999999</v>
      </c>
      <c r="G4" s="73">
        <v>0.13900000000000001</v>
      </c>
      <c r="H4" s="73">
        <v>0.13800000000000001</v>
      </c>
      <c r="I4" s="73">
        <v>0.14699999999999999</v>
      </c>
      <c r="J4" s="73">
        <v>0.14799999999999999</v>
      </c>
      <c r="K4" s="73">
        <v>0.13600000000000001</v>
      </c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</row>
    <row r="5" spans="1:31" x14ac:dyDescent="0.3">
      <c r="A5" s="47" t="s">
        <v>53</v>
      </c>
      <c r="B5" s="63">
        <v>0.17199999999999999</v>
      </c>
      <c r="C5" s="73">
        <v>0.157</v>
      </c>
      <c r="D5" s="73">
        <v>0.153</v>
      </c>
      <c r="E5" s="73">
        <v>0.15</v>
      </c>
      <c r="F5" s="73">
        <v>0.16200000000000001</v>
      </c>
      <c r="G5" s="73">
        <v>0.14099999999999999</v>
      </c>
      <c r="H5" s="73">
        <v>0.155</v>
      </c>
      <c r="I5" s="73">
        <v>0.156</v>
      </c>
      <c r="J5" s="73">
        <v>0.155</v>
      </c>
      <c r="K5" s="73">
        <v>0.14099999999999999</v>
      </c>
      <c r="L5" s="47"/>
      <c r="M5" s="47" t="s">
        <v>63</v>
      </c>
      <c r="N5" s="47" t="s">
        <v>36</v>
      </c>
      <c r="O5" s="47" t="s">
        <v>64</v>
      </c>
      <c r="P5" s="47" t="s">
        <v>36</v>
      </c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</row>
    <row r="6" spans="1:31" x14ac:dyDescent="0.3">
      <c r="A6" s="47" t="s">
        <v>54</v>
      </c>
      <c r="B6" s="63"/>
      <c r="C6" s="73">
        <v>0.185</v>
      </c>
      <c r="D6" s="73">
        <v>0.18</v>
      </c>
      <c r="E6" s="73">
        <v>0.16700000000000001</v>
      </c>
      <c r="F6" s="73">
        <v>0.16800000000000001</v>
      </c>
      <c r="G6" s="73">
        <v>0.158</v>
      </c>
      <c r="H6" s="73">
        <v>0.156</v>
      </c>
      <c r="I6" s="73"/>
      <c r="J6" s="73">
        <v>0.157</v>
      </c>
      <c r="K6" s="73">
        <v>0.15</v>
      </c>
      <c r="L6" s="47"/>
      <c r="M6" s="47" t="s">
        <v>40</v>
      </c>
      <c r="N6" s="47"/>
      <c r="O6" s="47" t="s">
        <v>40</v>
      </c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</row>
    <row r="7" spans="1:31" x14ac:dyDescent="0.3">
      <c r="A7" s="47" t="s">
        <v>54</v>
      </c>
      <c r="B7" s="63"/>
      <c r="C7" s="73">
        <v>0.19</v>
      </c>
      <c r="D7" s="73">
        <v>0.18099999999999999</v>
      </c>
      <c r="E7" s="73">
        <v>0.17100000000000001</v>
      </c>
      <c r="F7" s="73"/>
      <c r="G7" s="73">
        <v>0.16400000000000001</v>
      </c>
      <c r="H7" s="73"/>
      <c r="I7" s="73"/>
      <c r="J7" s="73"/>
      <c r="K7" s="73">
        <v>0.153</v>
      </c>
      <c r="L7" s="47">
        <f>AVERAGE(N7,P7)</f>
        <v>-2.7799050422760006E-2</v>
      </c>
      <c r="M7" s="47">
        <v>30</v>
      </c>
      <c r="N7" s="47">
        <f>LN(O2/M2)</f>
        <v>-8.6134824705601715E-2</v>
      </c>
      <c r="O7" s="47">
        <v>30</v>
      </c>
      <c r="P7" s="47">
        <f>LN(O3/M3)</f>
        <v>3.0536723860081702E-2</v>
      </c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</row>
    <row r="8" spans="1:31" x14ac:dyDescent="0.3">
      <c r="L8" s="47">
        <f t="shared" ref="L8:L15" si="0">AVERAGE(N8,P8)</f>
        <v>-6.7713182135497249E-2</v>
      </c>
      <c r="M8" s="47">
        <v>60</v>
      </c>
      <c r="N8" s="47">
        <f>LN(Q2/M2)</f>
        <v>-0.13154286424459696</v>
      </c>
      <c r="O8" s="47">
        <v>60</v>
      </c>
      <c r="P8" s="47">
        <f>LN(Q3/M3)</f>
        <v>-3.8835000263975216E-3</v>
      </c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</row>
    <row r="9" spans="1:31" x14ac:dyDescent="0.3">
      <c r="L9" s="47">
        <f t="shared" si="0"/>
        <v>-7.448010549569864E-2</v>
      </c>
      <c r="M9" s="47">
        <v>90</v>
      </c>
      <c r="N9" s="47">
        <f>LN(S2/M2)</f>
        <v>-9.3168851362981725E-2</v>
      </c>
      <c r="O9" s="47">
        <v>90</v>
      </c>
      <c r="P9" s="47">
        <f>LN(S3/M3)</f>
        <v>-5.5791359628415541E-2</v>
      </c>
      <c r="Q9" s="47"/>
      <c r="R9" s="47"/>
      <c r="S9" s="47">
        <v>-6.9999999999999999E-4</v>
      </c>
      <c r="T9" s="47">
        <f>LN(0.5/0.0007)</f>
        <v>6.5712830423609239</v>
      </c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</row>
    <row r="10" spans="1:31" x14ac:dyDescent="0.3">
      <c r="L10" s="47">
        <f t="shared" si="0"/>
        <v>-9.9736101906310742E-2</v>
      </c>
      <c r="M10" s="47">
        <v>120</v>
      </c>
      <c r="N10" s="47">
        <f>LN(U2/M2)</f>
        <v>-0.11457276002613531</v>
      </c>
      <c r="O10" s="47">
        <v>120</v>
      </c>
      <c r="P10" s="47">
        <f>LN(U3/M3)</f>
        <v>-8.4899443786486159E-2</v>
      </c>
      <c r="Q10" s="47"/>
      <c r="R10" s="47"/>
      <c r="S10" s="47">
        <v>-6.9999999999999999E-4</v>
      </c>
      <c r="T10" s="47">
        <f>LN(0.5/0.0007)</f>
        <v>6.5712830423609239</v>
      </c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</row>
    <row r="11" spans="1:31" x14ac:dyDescent="0.3">
      <c r="L11" s="47">
        <f t="shared" si="0"/>
        <v>-0.11996128781996279</v>
      </c>
      <c r="M11" s="47">
        <v>150</v>
      </c>
      <c r="N11" s="47">
        <f>LN(W2/M2)</f>
        <v>-0.13154286424459696</v>
      </c>
      <c r="O11" s="47">
        <v>150</v>
      </c>
      <c r="P11" s="47">
        <f>LN(W3/M3)</f>
        <v>-0.10837971139532862</v>
      </c>
      <c r="Q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</row>
    <row r="12" spans="1:31" x14ac:dyDescent="0.3">
      <c r="L12" s="47">
        <f t="shared" si="0"/>
        <v>-0.14022741546008385</v>
      </c>
      <c r="M12" s="47">
        <v>180</v>
      </c>
      <c r="N12" s="47">
        <f>LN(Y2/M2)</f>
        <v>-0.14137095318085952</v>
      </c>
      <c r="O12" s="47">
        <v>180</v>
      </c>
      <c r="P12" s="47">
        <f>LN(Y3/M3)</f>
        <v>-0.13908387773930819</v>
      </c>
      <c r="Q12" s="47"/>
      <c r="R12" s="47" t="s">
        <v>60</v>
      </c>
      <c r="S12" s="12">
        <f>AVERAGE(S8:S9)*1000</f>
        <v>-0.7</v>
      </c>
      <c r="T12" s="12">
        <f>AVERAGE(T9:T10)</f>
        <v>6.5712830423609239</v>
      </c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</row>
    <row r="13" spans="1:31" x14ac:dyDescent="0.3">
      <c r="L13" s="47">
        <f t="shared" si="0"/>
        <v>-0.15301006651386789</v>
      </c>
      <c r="M13" s="47">
        <v>210</v>
      </c>
      <c r="N13" s="47">
        <f>LN(AA2/M2)</f>
        <v>-0.17911128116370656</v>
      </c>
      <c r="O13" s="47">
        <v>210</v>
      </c>
      <c r="P13" s="47">
        <f>LN(AA3/M3)</f>
        <v>-0.1269088518640292</v>
      </c>
      <c r="Q13" s="47"/>
      <c r="R13" s="47" t="s">
        <v>61</v>
      </c>
      <c r="S13" s="12">
        <f>_xlfn.STDEV.P(S8:S9)*1000</f>
        <v>0</v>
      </c>
      <c r="T13" s="12">
        <f>_xlfn.STDEV.P(T9:T10)</f>
        <v>0</v>
      </c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</row>
    <row r="14" spans="1:31" x14ac:dyDescent="0.3">
      <c r="L14" s="47">
        <f t="shared" si="0"/>
        <v>-0.20612773882793139</v>
      </c>
      <c r="M14" s="47">
        <v>240</v>
      </c>
      <c r="N14" s="47">
        <f>LN(AC2/M2)</f>
        <v>-0.29737520165744075</v>
      </c>
      <c r="O14" s="47">
        <v>240</v>
      </c>
      <c r="P14" s="47">
        <f>LN(AC3/M3)</f>
        <v>-0.11488027599842202</v>
      </c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</row>
    <row r="15" spans="1:31" x14ac:dyDescent="0.3">
      <c r="L15" s="47">
        <f t="shared" si="0"/>
        <v>-0.18032301385857447</v>
      </c>
      <c r="M15" s="47">
        <v>270</v>
      </c>
      <c r="N15" s="47">
        <f>LN(AE2/M2)</f>
        <v>-0.21036382466781095</v>
      </c>
      <c r="O15" s="47">
        <v>270</v>
      </c>
      <c r="P15" s="47">
        <f>LN(AE3/M3)</f>
        <v>-0.15028220304933801</v>
      </c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</row>
    <row r="20" spans="1:31" x14ac:dyDescent="0.3">
      <c r="A20" s="74">
        <v>80</v>
      </c>
      <c r="B20" s="47" t="s">
        <v>21</v>
      </c>
      <c r="C20" s="47" t="s">
        <v>22</v>
      </c>
      <c r="D20" s="47" t="s">
        <v>23</v>
      </c>
      <c r="E20" s="47" t="s">
        <v>24</v>
      </c>
      <c r="F20" s="47" t="s">
        <v>25</v>
      </c>
      <c r="G20" s="47" t="s">
        <v>26</v>
      </c>
      <c r="H20" s="47" t="s">
        <v>27</v>
      </c>
      <c r="I20" s="47" t="s">
        <v>28</v>
      </c>
      <c r="J20" s="47" t="s">
        <v>29</v>
      </c>
      <c r="K20" s="47" t="s">
        <v>30</v>
      </c>
      <c r="L20" s="47" t="s">
        <v>62</v>
      </c>
      <c r="M20" s="47" t="s">
        <v>37</v>
      </c>
      <c r="N20" s="47"/>
      <c r="O20" s="47" t="s">
        <v>22</v>
      </c>
      <c r="P20" s="47"/>
      <c r="Q20" s="47" t="s">
        <v>23</v>
      </c>
      <c r="R20" s="47"/>
      <c r="S20" s="47" t="s">
        <v>24</v>
      </c>
      <c r="T20" s="47"/>
      <c r="U20" s="47" t="s">
        <v>25</v>
      </c>
      <c r="V20" s="47"/>
      <c r="W20" s="47" t="s">
        <v>26</v>
      </c>
      <c r="X20" s="47"/>
      <c r="Y20" s="47" t="s">
        <v>27</v>
      </c>
      <c r="Z20" s="47"/>
      <c r="AA20" s="47" t="s">
        <v>28</v>
      </c>
      <c r="AB20" s="47"/>
      <c r="AC20" s="47" t="s">
        <v>29</v>
      </c>
      <c r="AD20" s="47"/>
      <c r="AE20" s="47" t="s">
        <v>30</v>
      </c>
    </row>
    <row r="21" spans="1:31" x14ac:dyDescent="0.3">
      <c r="A21" s="47" t="s">
        <v>52</v>
      </c>
      <c r="B21" s="62">
        <v>0.13500000000000001</v>
      </c>
      <c r="C21" s="72">
        <v>0.129</v>
      </c>
      <c r="D21" s="72">
        <v>0.113</v>
      </c>
      <c r="E21" s="72">
        <v>0.113</v>
      </c>
      <c r="F21" s="72">
        <v>0.11</v>
      </c>
      <c r="G21" s="72">
        <v>0.115</v>
      </c>
      <c r="H21" s="62">
        <v>0.11</v>
      </c>
      <c r="I21" s="72">
        <v>9.9000000000000005E-2</v>
      </c>
      <c r="J21" s="72">
        <v>9.6000000000000002E-2</v>
      </c>
      <c r="K21" s="72">
        <v>9.9000000000000005E-2</v>
      </c>
      <c r="L21" s="47" t="s">
        <v>63</v>
      </c>
      <c r="M21" s="47">
        <f>AVERAGE(B21:B23)</f>
        <v>0.13700000000000001</v>
      </c>
      <c r="N21" s="47"/>
      <c r="O21" s="47">
        <f>AVERAGE(C21:C23)</f>
        <v>0.13566666666666669</v>
      </c>
      <c r="P21" s="47"/>
      <c r="Q21" s="47">
        <f>AVERAGE(D21:D23)</f>
        <v>0.12466666666666666</v>
      </c>
      <c r="R21" s="47"/>
      <c r="S21" s="47">
        <f>AVERAGE(E21:E23)</f>
        <v>0.121</v>
      </c>
      <c r="T21" s="47"/>
      <c r="U21" s="47">
        <f>AVERAGE(F21:F23)</f>
        <v>0.11733333333333333</v>
      </c>
      <c r="V21" s="47"/>
      <c r="W21" s="47">
        <f>AVERAGE(G21:G23)</f>
        <v>0.11566666666666668</v>
      </c>
      <c r="X21" s="47"/>
      <c r="Y21" s="47">
        <f>AVERAGE(H21:H23)</f>
        <v>0.11066666666666668</v>
      </c>
      <c r="Z21" s="47"/>
      <c r="AA21" s="47">
        <f>AVERAGE(I21:I23)</f>
        <v>0.10166666666666667</v>
      </c>
      <c r="AB21" s="47"/>
      <c r="AC21" s="47">
        <f>AVERAGE(J21:J23)</f>
        <v>0.10099999999999999</v>
      </c>
      <c r="AD21" s="47"/>
      <c r="AE21" s="47">
        <f>AVERAGE(K21:K23)</f>
        <v>0.10199999999999999</v>
      </c>
    </row>
    <row r="22" spans="1:31" x14ac:dyDescent="0.3">
      <c r="A22" s="47" t="s">
        <v>52</v>
      </c>
      <c r="B22" s="63">
        <v>0.13600000000000001</v>
      </c>
      <c r="C22" s="73">
        <v>0.13900000000000001</v>
      </c>
      <c r="D22" s="73">
        <v>0.129</v>
      </c>
      <c r="E22" s="73">
        <v>0.123</v>
      </c>
      <c r="F22" s="73">
        <v>0.11899999999999999</v>
      </c>
      <c r="G22" s="73">
        <v>0.115</v>
      </c>
      <c r="H22" s="63">
        <v>0.11</v>
      </c>
      <c r="I22" s="73">
        <v>0.10299999999999999</v>
      </c>
      <c r="J22" s="73">
        <v>0.10100000000000001</v>
      </c>
      <c r="K22" s="73">
        <v>0.10100000000000001</v>
      </c>
      <c r="L22" s="47" t="s">
        <v>64</v>
      </c>
      <c r="M22" s="47">
        <f>AVERAGE(B24:B26)</f>
        <v>0.14966666666666664</v>
      </c>
      <c r="N22" s="47"/>
      <c r="O22" s="47">
        <f>AVERAGE(C24:C26)</f>
        <v>0.14366666666666664</v>
      </c>
      <c r="P22" s="47"/>
      <c r="Q22" s="47">
        <f>AVERAGE(D24:D26)</f>
        <v>0.14100000000000001</v>
      </c>
      <c r="R22" s="47"/>
      <c r="S22" s="47">
        <f>AVERAGE(E24:E26)</f>
        <v>0.13833333333333334</v>
      </c>
      <c r="T22" s="47"/>
      <c r="U22" s="47">
        <f>AVERAGE(F23:F25)</f>
        <v>0.13600000000000001</v>
      </c>
      <c r="V22" s="47"/>
      <c r="W22" s="47">
        <f>AVERAGE(G24:G26)</f>
        <v>0.121</v>
      </c>
      <c r="X22" s="47"/>
      <c r="Y22" s="47">
        <f>AVERAGE(H24:H26)</f>
        <v>0.11833333333333333</v>
      </c>
      <c r="Z22" s="47"/>
      <c r="AA22" s="47">
        <f>AVERAGE(I24:I26)</f>
        <v>0.11366666666666668</v>
      </c>
      <c r="AB22" s="47"/>
      <c r="AC22" s="47">
        <f>AVERAGE(J23:J25)</f>
        <v>0.10666666666666667</v>
      </c>
      <c r="AD22" s="47"/>
      <c r="AE22" s="47">
        <f>AVERAGE(K24:K26)</f>
        <v>0.10733333333333334</v>
      </c>
    </row>
    <row r="23" spans="1:31" x14ac:dyDescent="0.3">
      <c r="A23" s="47" t="s">
        <v>52</v>
      </c>
      <c r="B23" s="63">
        <v>0.14000000000000001</v>
      </c>
      <c r="C23" s="73">
        <v>0.13900000000000001</v>
      </c>
      <c r="D23" s="73">
        <v>0.13200000000000001</v>
      </c>
      <c r="E23" s="73">
        <v>0.127</v>
      </c>
      <c r="F23" s="73">
        <v>0.123</v>
      </c>
      <c r="G23" s="73">
        <v>0.11700000000000001</v>
      </c>
      <c r="H23" s="63">
        <v>0.112</v>
      </c>
      <c r="I23" s="73">
        <v>0.10299999999999999</v>
      </c>
      <c r="J23" s="73">
        <v>0.106</v>
      </c>
      <c r="K23" s="73">
        <v>0.106</v>
      </c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</row>
    <row r="24" spans="1:31" x14ac:dyDescent="0.3">
      <c r="A24" s="47" t="s">
        <v>53</v>
      </c>
      <c r="B24" s="63">
        <v>0.14099999999999999</v>
      </c>
      <c r="C24" s="73">
        <v>0.14099999999999999</v>
      </c>
      <c r="D24" s="73">
        <v>0.13700000000000001</v>
      </c>
      <c r="E24" s="73">
        <v>0.128</v>
      </c>
      <c r="F24" s="73">
        <v>0.13600000000000001</v>
      </c>
      <c r="G24" s="73">
        <v>0.11899999999999999</v>
      </c>
      <c r="H24" s="63">
        <v>0.113</v>
      </c>
      <c r="I24" s="73">
        <v>0.112</v>
      </c>
      <c r="J24" s="73">
        <v>0.107</v>
      </c>
      <c r="K24" s="73">
        <v>0.106</v>
      </c>
      <c r="L24" s="47"/>
      <c r="M24" s="47" t="s">
        <v>63</v>
      </c>
      <c r="N24" s="47" t="s">
        <v>36</v>
      </c>
      <c r="O24" s="47" t="s">
        <v>64</v>
      </c>
      <c r="P24" s="47" t="s">
        <v>36</v>
      </c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</row>
    <row r="25" spans="1:31" x14ac:dyDescent="0.3">
      <c r="A25" s="47" t="s">
        <v>54</v>
      </c>
      <c r="B25" s="63">
        <v>0.15</v>
      </c>
      <c r="C25" s="73">
        <v>0.14499999999999999</v>
      </c>
      <c r="D25" s="73">
        <v>0.14299999999999999</v>
      </c>
      <c r="E25" s="73">
        <v>0.13400000000000001</v>
      </c>
      <c r="F25" s="73">
        <v>0.14899999999999999</v>
      </c>
      <c r="G25" s="73">
        <v>0.12</v>
      </c>
      <c r="H25" s="63">
        <v>0.11600000000000001</v>
      </c>
      <c r="I25" s="73">
        <v>0.113</v>
      </c>
      <c r="J25" s="73">
        <v>0.107</v>
      </c>
      <c r="K25" s="73">
        <v>0.106</v>
      </c>
      <c r="L25" s="47"/>
      <c r="M25" s="47" t="s">
        <v>40</v>
      </c>
      <c r="N25" s="47"/>
      <c r="O25" s="47" t="s">
        <v>40</v>
      </c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</row>
    <row r="26" spans="1:31" x14ac:dyDescent="0.3">
      <c r="A26" s="47" t="s">
        <v>54</v>
      </c>
      <c r="B26" s="63">
        <v>0.158</v>
      </c>
      <c r="C26" s="73">
        <v>0.14499999999999999</v>
      </c>
      <c r="D26" s="73">
        <v>0.14299999999999999</v>
      </c>
      <c r="E26" s="73">
        <v>0.153</v>
      </c>
      <c r="F26" s="73"/>
      <c r="G26" s="73">
        <v>0.124</v>
      </c>
      <c r="H26" s="63">
        <v>0.126</v>
      </c>
      <c r="I26" s="73">
        <v>0.11600000000000001</v>
      </c>
      <c r="J26" s="73"/>
      <c r="K26" s="73">
        <v>0.11</v>
      </c>
      <c r="L26" s="47">
        <f>AVERAGE(N26,P26)</f>
        <v>-2.5347413346073086E-2</v>
      </c>
      <c r="M26" s="47">
        <v>30</v>
      </c>
      <c r="N26" s="47">
        <f>LN(O21/M21)</f>
        <v>-9.7800290536396058E-3</v>
      </c>
      <c r="O26" s="47">
        <v>30</v>
      </c>
      <c r="P26" s="47">
        <f>LN(O22/M22)</f>
        <v>-4.091479763850657E-2</v>
      </c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</row>
    <row r="27" spans="1:31" x14ac:dyDescent="0.3">
      <c r="L27" s="47">
        <f t="shared" ref="L27:L34" si="1">AVERAGE(N27,P27)</f>
        <v>-7.6994062888839421E-2</v>
      </c>
      <c r="M27" s="47">
        <v>60</v>
      </c>
      <c r="N27" s="47">
        <f>LN(Q21/M21)</f>
        <v>-9.433741708170279E-2</v>
      </c>
      <c r="O27" s="47">
        <v>60</v>
      </c>
      <c r="P27" s="47">
        <f>LN(Q22/M22)</f>
        <v>-5.9650708695976058E-2</v>
      </c>
      <c r="Q27" s="47"/>
      <c r="R27" s="47"/>
      <c r="S27" s="47">
        <v>-1.1999999999999999E-3</v>
      </c>
      <c r="T27" s="12">
        <f>LN(0.5/0.0012)</f>
        <v>6.0322865416282374</v>
      </c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</row>
    <row r="28" spans="1:31" x14ac:dyDescent="0.3">
      <c r="L28" s="47">
        <f t="shared" si="1"/>
        <v>-0.1014673738714699</v>
      </c>
      <c r="M28" s="47">
        <v>90</v>
      </c>
      <c r="N28" s="47">
        <f>LN(S21/M21)</f>
        <v>-0.12419038023138392</v>
      </c>
      <c r="O28" s="47">
        <v>90</v>
      </c>
      <c r="P28" s="47">
        <f>LN(S22/M22)</f>
        <v>-7.8744367511555863E-2</v>
      </c>
      <c r="Q28" s="47"/>
      <c r="R28" s="47"/>
      <c r="S28" s="47">
        <v>-1.4E-3</v>
      </c>
      <c r="T28" s="12">
        <f>LN(0.5/0.0014)</f>
        <v>5.8781358618009785</v>
      </c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</row>
    <row r="29" spans="1:31" x14ac:dyDescent="0.3">
      <c r="L29" s="47">
        <f t="shared" si="1"/>
        <v>-0.12535887611811497</v>
      </c>
      <c r="M29" s="47">
        <v>120</v>
      </c>
      <c r="N29" s="47">
        <f>LN(U21/M21)</f>
        <v>-0.15496203889813756</v>
      </c>
      <c r="O29" s="47">
        <v>120</v>
      </c>
      <c r="P29" s="47">
        <f>LN(U22/M22)</f>
        <v>-9.5755713338092394E-2</v>
      </c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</row>
    <row r="30" spans="1:31" x14ac:dyDescent="0.3">
      <c r="L30" s="47">
        <f t="shared" si="1"/>
        <v>-0.19094424401338939</v>
      </c>
      <c r="M30" s="47">
        <v>150</v>
      </c>
      <c r="N30" s="47">
        <f>LN(W21/M21)</f>
        <v>-0.16926843454937532</v>
      </c>
      <c r="O30" s="47">
        <v>150</v>
      </c>
      <c r="P30" s="47">
        <f>LN(W22/M22)</f>
        <v>-0.21262005347740343</v>
      </c>
      <c r="Q30" s="47"/>
      <c r="R30" s="47" t="s">
        <v>60</v>
      </c>
      <c r="S30" s="12">
        <f>AVERAGE(S27:S28)*1000</f>
        <v>-1.3</v>
      </c>
      <c r="T30" s="12">
        <f>AVERAGE(T27:T28)</f>
        <v>5.9552112017146079</v>
      </c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</row>
    <row r="31" spans="1:31" x14ac:dyDescent="0.3">
      <c r="L31" s="47">
        <f t="shared" si="1"/>
        <v>-0.22418167192329216</v>
      </c>
      <c r="M31" s="47">
        <v>180</v>
      </c>
      <c r="N31" s="47">
        <f>LN(Y21/M21)</f>
        <v>-0.21345824557974605</v>
      </c>
      <c r="O31" s="47">
        <v>180</v>
      </c>
      <c r="P31" s="47">
        <f>LN(Y22/M22)</f>
        <v>-0.23490509826683828</v>
      </c>
      <c r="Q31" s="47"/>
      <c r="R31" s="47" t="s">
        <v>61</v>
      </c>
      <c r="S31" s="12">
        <f>_xlfn.STDEV.P(S27:S28)*1000</f>
        <v>0.10000000000000005</v>
      </c>
      <c r="T31" s="12">
        <f>_xlfn.STDEV.P(T27:T28)</f>
        <v>7.707533991362947E-2</v>
      </c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</row>
    <row r="32" spans="1:31" x14ac:dyDescent="0.3">
      <c r="L32" s="47">
        <f t="shared" si="1"/>
        <v>-0.28671092417378014</v>
      </c>
      <c r="M32" s="47">
        <v>210</v>
      </c>
      <c r="N32" s="47">
        <f>LN(AA21/M21)</f>
        <v>-0.298281437888823</v>
      </c>
      <c r="O32" s="47">
        <v>210</v>
      </c>
      <c r="P32" s="47">
        <f>LN(AA22/M22)</f>
        <v>-0.27514041045873727</v>
      </c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</row>
    <row r="33" spans="1:31" x14ac:dyDescent="0.3">
      <c r="L33" s="47">
        <f t="shared" si="1"/>
        <v>-0.32178115046767375</v>
      </c>
      <c r="M33" s="47">
        <v>240</v>
      </c>
      <c r="N33" s="47">
        <f>LN(AC21/M21)</f>
        <v>-0.30486040898686562</v>
      </c>
      <c r="O33" s="47">
        <v>240</v>
      </c>
      <c r="P33" s="47">
        <f>LN(AC22/M22)</f>
        <v>-0.33870189194848194</v>
      </c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</row>
    <row r="34" spans="1:31" x14ac:dyDescent="0.3">
      <c r="L34" s="47">
        <f t="shared" si="1"/>
        <v>-0.31373972737084987</v>
      </c>
      <c r="M34" s="47">
        <v>270</v>
      </c>
      <c r="N34" s="47">
        <f>LN(AE21/M21)</f>
        <v>-0.29500811254385401</v>
      </c>
      <c r="O34" s="47">
        <v>270</v>
      </c>
      <c r="P34" s="47">
        <f>LN(AE22/M22)</f>
        <v>-0.3324713421978458</v>
      </c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</row>
    <row r="38" spans="1:31" x14ac:dyDescent="0.3">
      <c r="A38" s="74">
        <v>90</v>
      </c>
      <c r="B38" s="47" t="s">
        <v>21</v>
      </c>
      <c r="C38" s="47" t="s">
        <v>22</v>
      </c>
      <c r="D38" s="47" t="s">
        <v>23</v>
      </c>
      <c r="E38" s="47" t="s">
        <v>24</v>
      </c>
      <c r="F38" s="47" t="s">
        <v>25</v>
      </c>
      <c r="G38" s="47" t="s">
        <v>26</v>
      </c>
      <c r="H38" s="47" t="s">
        <v>27</v>
      </c>
      <c r="I38" s="47" t="s">
        <v>62</v>
      </c>
      <c r="J38" s="47" t="s">
        <v>37</v>
      </c>
      <c r="K38" s="47"/>
      <c r="L38" s="47" t="s">
        <v>22</v>
      </c>
      <c r="M38" s="47"/>
      <c r="N38" s="47" t="s">
        <v>23</v>
      </c>
      <c r="O38" s="47"/>
      <c r="P38" s="47" t="s">
        <v>24</v>
      </c>
      <c r="Q38" s="47"/>
      <c r="R38" s="47" t="s">
        <v>25</v>
      </c>
      <c r="S38" s="47"/>
      <c r="T38" s="47" t="s">
        <v>26</v>
      </c>
      <c r="U38" s="47"/>
      <c r="V38" s="47" t="s">
        <v>27</v>
      </c>
    </row>
    <row r="39" spans="1:31" x14ac:dyDescent="0.3">
      <c r="A39" s="47" t="s">
        <v>52</v>
      </c>
      <c r="B39" s="62">
        <v>0.13400000000000001</v>
      </c>
      <c r="C39" s="72">
        <v>0.114</v>
      </c>
      <c r="D39" s="72">
        <v>0.115</v>
      </c>
      <c r="E39" s="72">
        <v>0.10100000000000001</v>
      </c>
      <c r="F39" s="72">
        <v>8.6999999999999994E-2</v>
      </c>
      <c r="G39" s="72">
        <v>9.0999999999999998E-2</v>
      </c>
      <c r="H39" s="72">
        <v>0.08</v>
      </c>
      <c r="I39" s="47" t="s">
        <v>63</v>
      </c>
      <c r="J39" s="47">
        <f>AVERAGE(B39:B41)</f>
        <v>0.13500000000000001</v>
      </c>
      <c r="K39" s="47"/>
      <c r="L39" s="47">
        <f>AVERAGE(C39:C41)</f>
        <v>0.125</v>
      </c>
      <c r="M39" s="47"/>
      <c r="N39" s="47">
        <f>AVERAGE(D39:D41)</f>
        <v>0.11766666666666666</v>
      </c>
      <c r="O39" s="47"/>
      <c r="P39" s="47">
        <f>AVERAGE(E39:E41)</f>
        <v>0.10466666666666667</v>
      </c>
      <c r="Q39" s="47"/>
      <c r="R39" s="47">
        <f>AVERAGE(F39:F41)</f>
        <v>9.6666666666666665E-2</v>
      </c>
      <c r="S39" s="47"/>
      <c r="T39" s="47">
        <f>AVERAGE(G39:G41)</f>
        <v>9.3333333333333338E-2</v>
      </c>
      <c r="U39" s="47"/>
      <c r="V39" s="47">
        <f>AVERAGE(H39:H41)</f>
        <v>8.1000000000000003E-2</v>
      </c>
    </row>
    <row r="40" spans="1:31" x14ac:dyDescent="0.3">
      <c r="A40" s="47" t="s">
        <v>52</v>
      </c>
      <c r="B40" s="63">
        <v>0.13500000000000001</v>
      </c>
      <c r="C40" s="73">
        <v>0.129</v>
      </c>
      <c r="D40" s="73">
        <v>0.11899999999999999</v>
      </c>
      <c r="E40" s="73">
        <v>0.105</v>
      </c>
      <c r="F40" s="73">
        <v>0.1</v>
      </c>
      <c r="G40" s="73">
        <v>9.0999999999999998E-2</v>
      </c>
      <c r="H40" s="73">
        <v>8.1000000000000003E-2</v>
      </c>
      <c r="I40" s="47" t="s">
        <v>64</v>
      </c>
      <c r="J40" s="47">
        <f>AVERAGE(B42:B44)</f>
        <v>0.14933333333333335</v>
      </c>
      <c r="K40" s="47"/>
      <c r="L40" s="47">
        <f>AVERAGE(C42:C44)</f>
        <v>0.14300000000000002</v>
      </c>
      <c r="M40" s="47"/>
      <c r="N40" s="47">
        <f>AVERAGE(D42:D44)</f>
        <v>0.125</v>
      </c>
      <c r="O40" s="47"/>
      <c r="P40" s="47">
        <f>AVERAGE(E42:E44)</f>
        <v>0.11599999999999999</v>
      </c>
      <c r="Q40" s="47"/>
      <c r="R40" s="47">
        <f>AVERAGE(F42:F44)</f>
        <v>0.10833333333333334</v>
      </c>
      <c r="S40" s="47"/>
      <c r="T40" s="47">
        <f>AVERAGE(G42:G44)</f>
        <v>0.11333333333333334</v>
      </c>
      <c r="U40" s="47"/>
      <c r="V40" s="47">
        <f>AVERAGE(H42:H44)</f>
        <v>8.6000000000000007E-2</v>
      </c>
    </row>
    <row r="41" spans="1:31" x14ac:dyDescent="0.3">
      <c r="A41" s="47" t="s">
        <v>52</v>
      </c>
      <c r="B41" s="63">
        <v>0.13600000000000001</v>
      </c>
      <c r="C41" s="73">
        <v>0.13200000000000001</v>
      </c>
      <c r="D41" s="73">
        <v>0.11899999999999999</v>
      </c>
      <c r="E41" s="73">
        <v>0.108</v>
      </c>
      <c r="F41" s="73">
        <v>0.10299999999999999</v>
      </c>
      <c r="G41" s="73">
        <v>9.8000000000000004E-2</v>
      </c>
      <c r="H41" s="73">
        <v>8.2000000000000003E-2</v>
      </c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</row>
    <row r="42" spans="1:31" x14ac:dyDescent="0.3">
      <c r="A42" s="47" t="s">
        <v>53</v>
      </c>
      <c r="B42" s="63">
        <v>0.13700000000000001</v>
      </c>
      <c r="C42" s="73">
        <v>0.13900000000000001</v>
      </c>
      <c r="D42" s="73">
        <v>0.122</v>
      </c>
      <c r="E42" s="73">
        <v>0.112</v>
      </c>
      <c r="F42" s="73">
        <v>0.106</v>
      </c>
      <c r="G42" s="73">
        <v>0.10100000000000001</v>
      </c>
      <c r="H42" s="73">
        <v>8.3000000000000004E-2</v>
      </c>
      <c r="I42" s="47"/>
      <c r="J42" s="47" t="s">
        <v>63</v>
      </c>
      <c r="K42" s="47" t="s">
        <v>36</v>
      </c>
      <c r="L42" s="47" t="s">
        <v>64</v>
      </c>
      <c r="M42" s="47" t="s">
        <v>36</v>
      </c>
      <c r="N42" s="47"/>
      <c r="O42" s="47"/>
      <c r="P42" s="47"/>
      <c r="Q42" s="47"/>
      <c r="R42" s="47"/>
      <c r="S42" s="47"/>
      <c r="T42" s="47"/>
      <c r="U42" s="47"/>
      <c r="V42" s="47"/>
    </row>
    <row r="43" spans="1:31" x14ac:dyDescent="0.3">
      <c r="A43" s="47" t="s">
        <v>54</v>
      </c>
      <c r="B43" s="63">
        <v>0.155</v>
      </c>
      <c r="C43" s="73">
        <v>0.14299999999999999</v>
      </c>
      <c r="D43" s="73">
        <v>0.125</v>
      </c>
      <c r="E43" s="73">
        <v>0.11700000000000001</v>
      </c>
      <c r="F43" s="73">
        <v>0.106</v>
      </c>
      <c r="G43" s="73">
        <v>0.107</v>
      </c>
      <c r="H43" s="73">
        <v>8.5999999999999993E-2</v>
      </c>
      <c r="I43" s="47"/>
      <c r="J43" s="47" t="s">
        <v>40</v>
      </c>
      <c r="K43" s="47"/>
      <c r="L43" s="47" t="s">
        <v>40</v>
      </c>
      <c r="M43" s="47"/>
      <c r="N43" s="47"/>
      <c r="O43" s="47"/>
      <c r="P43" s="47"/>
      <c r="Q43" s="47"/>
      <c r="R43" s="47"/>
      <c r="S43" s="47"/>
      <c r="T43" s="47"/>
      <c r="U43" s="47"/>
      <c r="V43" s="47"/>
    </row>
    <row r="44" spans="1:31" x14ac:dyDescent="0.3">
      <c r="A44" s="47" t="s">
        <v>54</v>
      </c>
      <c r="B44" s="63">
        <v>0.156</v>
      </c>
      <c r="C44" s="73">
        <v>0.14699999999999999</v>
      </c>
      <c r="D44" s="73">
        <v>0.128</v>
      </c>
      <c r="E44" s="73">
        <v>0.11899999999999999</v>
      </c>
      <c r="F44" s="73">
        <v>0.113</v>
      </c>
      <c r="G44" s="73">
        <v>0.13200000000000001</v>
      </c>
      <c r="H44" s="73">
        <v>8.8999999999999996E-2</v>
      </c>
      <c r="I44" s="47">
        <f>AVERAGE(K44,M44)</f>
        <v>-6.0148677311548326E-2</v>
      </c>
      <c r="J44" s="47">
        <v>30</v>
      </c>
      <c r="K44" s="47">
        <f>LN(L39/J39)</f>
        <v>-7.6961041136128436E-2</v>
      </c>
      <c r="L44" s="47">
        <v>30</v>
      </c>
      <c r="M44" s="47">
        <f>LN(L40/J40)</f>
        <v>-4.333631348696821E-2</v>
      </c>
      <c r="N44" s="47"/>
      <c r="O44" s="47"/>
      <c r="P44" s="47"/>
      <c r="Q44" s="47"/>
      <c r="R44" s="47"/>
      <c r="S44" s="47"/>
      <c r="T44" s="47"/>
      <c r="U44" s="47"/>
      <c r="V44" s="47"/>
    </row>
    <row r="45" spans="1:31" x14ac:dyDescent="0.3">
      <c r="I45" s="47">
        <f t="shared" ref="I45:I49" si="2">AVERAGE(K45,M45)</f>
        <v>-0.15764310830890846</v>
      </c>
      <c r="J45" s="47">
        <v>60</v>
      </c>
      <c r="K45" s="47">
        <f>LN(N39/J39)</f>
        <v>-0.13741901017324254</v>
      </c>
      <c r="L45" s="47">
        <v>60</v>
      </c>
      <c r="M45" s="47">
        <f>LN(N40/J40)</f>
        <v>-0.17786720644457438</v>
      </c>
      <c r="N45" s="47"/>
      <c r="O45" s="47"/>
      <c r="P45" s="47">
        <v>-2.8E-3</v>
      </c>
      <c r="Q45" s="12">
        <f>LN(0.5/0.0028)</f>
        <v>5.184988681241034</v>
      </c>
      <c r="R45" s="47"/>
      <c r="S45" s="47"/>
      <c r="T45" s="47"/>
      <c r="U45" s="47"/>
      <c r="V45" s="47"/>
    </row>
    <row r="46" spans="1:31" x14ac:dyDescent="0.3">
      <c r="I46" s="47">
        <f t="shared" si="2"/>
        <v>-0.25354241691939838</v>
      </c>
      <c r="J46" s="47">
        <v>90</v>
      </c>
      <c r="K46" s="47">
        <f>LN(P39/J39)</f>
        <v>-0.25449408119828587</v>
      </c>
      <c r="L46" s="47">
        <v>90</v>
      </c>
      <c r="M46" s="47">
        <f>LN(P40/J40)</f>
        <v>-0.25259075264051095</v>
      </c>
      <c r="N46" s="47"/>
      <c r="O46" s="47"/>
      <c r="P46" s="47">
        <v>-2.8E-3</v>
      </c>
      <c r="Q46" s="12">
        <f>LN(0.5/0.0028)</f>
        <v>5.184988681241034</v>
      </c>
      <c r="R46" s="47"/>
      <c r="S46" s="47"/>
      <c r="T46" s="47"/>
      <c r="U46" s="47"/>
      <c r="V46" s="47"/>
    </row>
    <row r="47" spans="1:31" x14ac:dyDescent="0.3">
      <c r="I47" s="47">
        <f t="shared" si="2"/>
        <v>-0.32748709710563362</v>
      </c>
      <c r="J47" s="47">
        <v>120</v>
      </c>
      <c r="K47" s="47">
        <f>LN(R39/J39)</f>
        <v>-0.33400614412601948</v>
      </c>
      <c r="L47" s="47">
        <v>120</v>
      </c>
      <c r="M47" s="47">
        <f>LN(R40/J40)</f>
        <v>-0.32096805008524776</v>
      </c>
      <c r="N47" s="47"/>
      <c r="O47" s="47"/>
      <c r="P47" s="47"/>
      <c r="Q47" s="12"/>
      <c r="R47" s="47"/>
      <c r="S47" s="47"/>
      <c r="T47" s="47"/>
      <c r="U47" s="47"/>
      <c r="V47" s="47"/>
    </row>
    <row r="48" spans="1:31" x14ac:dyDescent="0.3">
      <c r="I48" s="47">
        <f t="shared" si="2"/>
        <v>-0.32247253937103387</v>
      </c>
      <c r="J48" s="47">
        <v>150</v>
      </c>
      <c r="K48" s="47">
        <f>LN(T39/J39)</f>
        <v>-0.36909746393728959</v>
      </c>
      <c r="L48" s="47">
        <v>150</v>
      </c>
      <c r="M48" s="47">
        <f>LN(T40/J40)</f>
        <v>-0.27584761480477815</v>
      </c>
      <c r="N48" s="47"/>
      <c r="O48" s="47" t="s">
        <v>60</v>
      </c>
      <c r="P48" s="12">
        <f>AVERAGE(P45:P46)*1000</f>
        <v>-2.8</v>
      </c>
      <c r="Q48" s="12">
        <f>AVERAGE(Q45:Q46)</f>
        <v>5.184988681241034</v>
      </c>
      <c r="R48" s="47"/>
      <c r="S48" s="47"/>
      <c r="T48" s="47"/>
      <c r="U48" s="47"/>
      <c r="V48" s="47"/>
    </row>
    <row r="49" spans="9:22" x14ac:dyDescent="0.3">
      <c r="I49" s="47">
        <f t="shared" si="2"/>
        <v>-0.53132963562967928</v>
      </c>
      <c r="J49" s="47">
        <v>180</v>
      </c>
      <c r="K49" s="47">
        <f>LN(V39/J39)</f>
        <v>-0.51082562376599072</v>
      </c>
      <c r="L49" s="47">
        <v>180</v>
      </c>
      <c r="M49" s="47">
        <f>LN(V40/J40)</f>
        <v>-0.55183364749336783</v>
      </c>
      <c r="N49" s="47"/>
      <c r="O49" s="47" t="s">
        <v>61</v>
      </c>
      <c r="P49" s="12">
        <f>_xlfn.STDEV.P(P45:P46)*1000</f>
        <v>0</v>
      </c>
      <c r="Q49" s="12">
        <f>_xlfn.STDEV.P(Q45:Q46)</f>
        <v>0</v>
      </c>
      <c r="R49" s="47"/>
      <c r="S49" s="47"/>
      <c r="T49" s="47"/>
      <c r="U49" s="47"/>
      <c r="V49" s="47"/>
    </row>
  </sheetData>
  <sortState xmlns:xlrd2="http://schemas.microsoft.com/office/spreadsheetml/2017/richdata2" ref="H39:H44">
    <sortCondition ref="H39:H44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0DC56-4DBB-4FB4-89E7-B82E6DE60DB0}">
  <dimension ref="A1:AE46"/>
  <sheetViews>
    <sheetView workbookViewId="0">
      <selection activeCell="K11" sqref="K11"/>
    </sheetView>
  </sheetViews>
  <sheetFormatPr defaultRowHeight="14.4" x14ac:dyDescent="0.3"/>
  <sheetData>
    <row r="1" spans="1:31" x14ac:dyDescent="0.3">
      <c r="A1" s="74">
        <v>70</v>
      </c>
      <c r="B1" s="47" t="s">
        <v>21</v>
      </c>
      <c r="C1" s="47" t="s">
        <v>22</v>
      </c>
      <c r="D1" s="47" t="s">
        <v>23</v>
      </c>
      <c r="E1" s="47" t="s">
        <v>24</v>
      </c>
      <c r="F1" s="47" t="s">
        <v>25</v>
      </c>
      <c r="G1" s="47" t="s">
        <v>26</v>
      </c>
      <c r="H1" s="47" t="s">
        <v>27</v>
      </c>
      <c r="I1" s="47" t="s">
        <v>28</v>
      </c>
      <c r="J1" s="47" t="s">
        <v>29</v>
      </c>
      <c r="K1" s="47" t="s">
        <v>30</v>
      </c>
      <c r="L1" s="47" t="s">
        <v>65</v>
      </c>
      <c r="M1" s="47" t="s">
        <v>37</v>
      </c>
      <c r="N1" s="47"/>
      <c r="O1" s="47" t="s">
        <v>22</v>
      </c>
      <c r="P1" s="47"/>
      <c r="Q1" s="47" t="s">
        <v>23</v>
      </c>
      <c r="R1" s="47"/>
      <c r="S1" s="47" t="s">
        <v>24</v>
      </c>
      <c r="T1" s="47"/>
      <c r="U1" s="47" t="s">
        <v>25</v>
      </c>
      <c r="V1" s="47"/>
      <c r="W1" s="47" t="s">
        <v>26</v>
      </c>
      <c r="X1" s="47"/>
      <c r="Y1" s="47" t="s">
        <v>27</v>
      </c>
      <c r="Z1" s="47"/>
      <c r="AA1" s="47" t="s">
        <v>28</v>
      </c>
      <c r="AB1" s="47"/>
      <c r="AC1" s="47" t="s">
        <v>29</v>
      </c>
      <c r="AD1" s="47"/>
      <c r="AE1" s="47" t="s">
        <v>30</v>
      </c>
    </row>
    <row r="2" spans="1:31" x14ac:dyDescent="0.3">
      <c r="A2" s="47" t="s">
        <v>42</v>
      </c>
      <c r="B2" s="62">
        <v>9.0999999999999998E-2</v>
      </c>
      <c r="C2" s="72">
        <v>8.4000000000000005E-2</v>
      </c>
      <c r="D2" s="72">
        <v>9.1999999999999998E-2</v>
      </c>
      <c r="E2" s="72">
        <v>8.7999999999999995E-2</v>
      </c>
      <c r="F2" s="72">
        <v>8.4000000000000005E-2</v>
      </c>
      <c r="G2" s="72">
        <v>8.5000000000000006E-2</v>
      </c>
      <c r="H2" s="62">
        <v>8.5000000000000006E-2</v>
      </c>
      <c r="I2" s="72"/>
      <c r="J2" s="72">
        <v>8.5999999999999993E-2</v>
      </c>
      <c r="K2" s="72">
        <v>8.3000000000000004E-2</v>
      </c>
      <c r="L2" s="47" t="s">
        <v>66</v>
      </c>
      <c r="M2" s="47">
        <f>AVERAGE(B2:B3)</f>
        <v>9.1999999999999998E-2</v>
      </c>
      <c r="N2" s="47"/>
      <c r="O2" s="47">
        <f>AVERAGE(C2:C4)</f>
        <v>9.1666666666666674E-2</v>
      </c>
      <c r="P2" s="47"/>
      <c r="Q2" s="47">
        <f>AVERAGE(D2:D3)</f>
        <v>9.0499999999999997E-2</v>
      </c>
      <c r="R2" s="47"/>
      <c r="S2" s="47">
        <f>AVERAGE(E2:E4)</f>
        <v>8.9666666666666672E-2</v>
      </c>
      <c r="T2" s="47"/>
      <c r="U2" s="47">
        <f>AVERAGE(F2:F4)</f>
        <v>9.0666666666666673E-2</v>
      </c>
      <c r="V2" s="47"/>
      <c r="W2" s="47">
        <f>AVERAGE(G2:G3)</f>
        <v>8.5999999999999993E-2</v>
      </c>
      <c r="X2" s="47"/>
      <c r="Y2" s="47">
        <f>AVERAGE(H2:H5)</f>
        <v>8.8000000000000009E-2</v>
      </c>
      <c r="Z2" s="47"/>
      <c r="AA2" s="47">
        <f>AVERAGE(I3:I4)</f>
        <v>8.8499999999999995E-2</v>
      </c>
      <c r="AB2" s="47"/>
      <c r="AC2" s="47">
        <f>AVERAGE(J2:J3)</f>
        <v>8.4499999999999992E-2</v>
      </c>
      <c r="AD2" s="47"/>
      <c r="AE2" s="47">
        <f>AVERAGE(K2:K4)</f>
        <v>8.2000000000000003E-2</v>
      </c>
    </row>
    <row r="3" spans="1:31" x14ac:dyDescent="0.3">
      <c r="A3" s="47" t="s">
        <v>42</v>
      </c>
      <c r="B3" s="63">
        <v>9.2999999999999999E-2</v>
      </c>
      <c r="C3" s="73">
        <v>9.5000000000000001E-2</v>
      </c>
      <c r="D3" s="73">
        <v>8.8999999999999996E-2</v>
      </c>
      <c r="E3" s="73">
        <v>9.0999999999999998E-2</v>
      </c>
      <c r="F3" s="73">
        <v>9.1999999999999998E-2</v>
      </c>
      <c r="G3" s="73">
        <v>8.6999999999999994E-2</v>
      </c>
      <c r="H3" s="63"/>
      <c r="I3" s="73">
        <v>8.7999999999999995E-2</v>
      </c>
      <c r="J3" s="73">
        <v>8.3000000000000004E-2</v>
      </c>
      <c r="K3" s="73">
        <v>8.1000000000000003E-2</v>
      </c>
      <c r="L3" s="47" t="s">
        <v>67</v>
      </c>
      <c r="M3" s="47">
        <f>AVERAGE(B3:B4)</f>
        <v>9.2499999999999999E-2</v>
      </c>
      <c r="N3" s="47"/>
      <c r="O3" s="47">
        <f>AVERAGE(C4:C6)</f>
        <v>0.10033333333333333</v>
      </c>
      <c r="P3" s="47"/>
      <c r="Q3" s="47">
        <f>AVERAGE(D4:D5)</f>
        <v>9.9500000000000005E-2</v>
      </c>
      <c r="R3" s="47"/>
      <c r="S3" s="47">
        <f>AVERAGE(E5:E7)</f>
        <v>9.6666666666666679E-2</v>
      </c>
      <c r="T3" s="47"/>
      <c r="U3" s="47">
        <f>AVERAGE(F4:F7)</f>
        <v>9.6500000000000002E-2</v>
      </c>
      <c r="V3" s="47"/>
      <c r="W3" s="47">
        <f>AVERAGE(G4:G6)</f>
        <v>9.6000000000000016E-2</v>
      </c>
      <c r="X3" s="47"/>
      <c r="Y3" s="47">
        <f>AVERAGE(H6:H7)</f>
        <v>9.1999999999999998E-2</v>
      </c>
      <c r="Z3" s="47"/>
      <c r="AA3" s="47">
        <f>AVERAGE(I6:I7)</f>
        <v>0.09</v>
      </c>
      <c r="AB3" s="47"/>
      <c r="AC3" s="47">
        <f>AVERAGE(J3:J4)</f>
        <v>8.7499999999999994E-2</v>
      </c>
      <c r="AD3" s="47"/>
      <c r="AE3" s="47">
        <f>AVERAGE(K5:K7)</f>
        <v>9.0666666666666673E-2</v>
      </c>
    </row>
    <row r="4" spans="1:31" x14ac:dyDescent="0.3">
      <c r="A4" s="47" t="s">
        <v>42</v>
      </c>
      <c r="B4" s="63">
        <v>9.1999999999999998E-2</v>
      </c>
      <c r="C4" s="73">
        <v>9.6000000000000002E-2</v>
      </c>
      <c r="D4" s="73">
        <v>0.105</v>
      </c>
      <c r="E4" s="73">
        <v>0.09</v>
      </c>
      <c r="F4" s="73">
        <v>9.6000000000000002E-2</v>
      </c>
      <c r="G4" s="73">
        <v>0.10299999999999999</v>
      </c>
      <c r="H4" s="63">
        <v>9.1999999999999998E-2</v>
      </c>
      <c r="I4" s="73">
        <v>8.8999999999999996E-2</v>
      </c>
      <c r="J4" s="73">
        <v>9.1999999999999998E-2</v>
      </c>
      <c r="K4" s="73">
        <v>8.2000000000000003E-2</v>
      </c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</row>
    <row r="5" spans="1:31" x14ac:dyDescent="0.3">
      <c r="A5" s="47" t="s">
        <v>43</v>
      </c>
      <c r="B5" s="63"/>
      <c r="C5" s="73">
        <v>9.7000000000000003E-2</v>
      </c>
      <c r="D5" s="73">
        <v>9.4E-2</v>
      </c>
      <c r="E5" s="73">
        <v>9.2999999999999999E-2</v>
      </c>
      <c r="F5" s="73"/>
      <c r="G5" s="73">
        <v>9.1999999999999998E-2</v>
      </c>
      <c r="H5" s="63">
        <v>8.6999999999999994E-2</v>
      </c>
      <c r="I5" s="73"/>
      <c r="J5" s="73"/>
      <c r="K5" s="73">
        <v>8.5999999999999993E-2</v>
      </c>
      <c r="L5" s="47"/>
      <c r="M5" s="47" t="s">
        <v>66</v>
      </c>
      <c r="N5" s="47" t="s">
        <v>36</v>
      </c>
      <c r="O5" s="47" t="s">
        <v>67</v>
      </c>
      <c r="P5" s="47" t="s">
        <v>36</v>
      </c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</row>
    <row r="6" spans="1:31" x14ac:dyDescent="0.3">
      <c r="A6" s="47" t="s">
        <v>43</v>
      </c>
      <c r="B6" s="47"/>
      <c r="C6" s="73">
        <v>0.108</v>
      </c>
      <c r="D6" s="47"/>
      <c r="E6" s="73">
        <v>0.10299999999999999</v>
      </c>
      <c r="F6" s="73"/>
      <c r="G6" s="73">
        <v>9.2999999999999999E-2</v>
      </c>
      <c r="H6" s="63">
        <v>9.6000000000000002E-2</v>
      </c>
      <c r="I6" s="73">
        <v>9.1999999999999998E-2</v>
      </c>
      <c r="J6" s="73"/>
      <c r="K6" s="73">
        <v>8.7999999999999995E-2</v>
      </c>
      <c r="L6" s="47" t="s">
        <v>74</v>
      </c>
      <c r="M6" s="47" t="s">
        <v>40</v>
      </c>
      <c r="N6" s="47"/>
      <c r="O6" s="47" t="s">
        <v>40</v>
      </c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</row>
    <row r="7" spans="1:31" x14ac:dyDescent="0.3">
      <c r="A7" s="47" t="s">
        <v>43</v>
      </c>
      <c r="B7" s="47"/>
      <c r="C7" s="73"/>
      <c r="D7" s="47"/>
      <c r="E7" s="73">
        <v>9.4E-2</v>
      </c>
      <c r="F7" s="73">
        <v>9.7000000000000003E-2</v>
      </c>
      <c r="G7" s="47"/>
      <c r="H7" s="63">
        <v>8.7999999999999995E-2</v>
      </c>
      <c r="I7" s="73">
        <v>8.7999999999999995E-2</v>
      </c>
      <c r="J7" s="47"/>
      <c r="K7" s="73">
        <v>9.8000000000000004E-2</v>
      </c>
      <c r="L7" s="47">
        <f>AVERAGE(N7,P7)</f>
        <v>3.8829781755903965E-2</v>
      </c>
      <c r="M7" s="47">
        <v>30</v>
      </c>
      <c r="N7" s="47">
        <f>LN(O2/M2)</f>
        <v>-3.6297680505786127E-3</v>
      </c>
      <c r="O7" s="47">
        <v>30</v>
      </c>
      <c r="P7" s="47">
        <f>LN(O3/M3)</f>
        <v>8.1289331562386546E-2</v>
      </c>
      <c r="Q7" s="47"/>
      <c r="R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</row>
    <row r="8" spans="1:31" x14ac:dyDescent="0.3">
      <c r="L8" s="47">
        <f t="shared" ref="L8:L15" si="0">AVERAGE(N8,P8)</f>
        <v>2.8255136651503927E-2</v>
      </c>
      <c r="M8" s="47">
        <v>60</v>
      </c>
      <c r="N8" s="47">
        <f>LN(Q2/M2)</f>
        <v>-1.6438726343159835E-2</v>
      </c>
      <c r="O8" s="47">
        <v>60</v>
      </c>
      <c r="P8" s="47">
        <f>LN(Q3/M3)</f>
        <v>7.2948999646167689E-2</v>
      </c>
      <c r="Q8" s="47"/>
      <c r="R8" s="47"/>
      <c r="S8" s="47">
        <v>-4.0000000000000002E-4</v>
      </c>
      <c r="T8" s="12">
        <f>LN(0.5/0.0004)</f>
        <v>7.1308988302963465</v>
      </c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</row>
    <row r="9" spans="1:31" x14ac:dyDescent="0.3">
      <c r="L9" s="47">
        <f t="shared" si="0"/>
        <v>9.1852518393599637E-3</v>
      </c>
      <c r="M9" s="47">
        <v>90</v>
      </c>
      <c r="N9" s="47">
        <f>LN(S2/M2)</f>
        <v>-2.5689486115310783E-2</v>
      </c>
      <c r="O9" s="47">
        <v>90</v>
      </c>
      <c r="P9" s="47">
        <f>LN(S3/M3)</f>
        <v>4.405998979403071E-2</v>
      </c>
      <c r="Q9" s="47"/>
      <c r="R9" s="47"/>
      <c r="S9" s="47">
        <v>-5.0000000000000001E-4</v>
      </c>
      <c r="T9" s="12">
        <f>LN(0.5/0.0005)</f>
        <v>6.9077552789821368</v>
      </c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</row>
    <row r="10" spans="1:31" x14ac:dyDescent="0.3">
      <c r="L10" s="47">
        <f t="shared" si="0"/>
        <v>1.386778220270405E-2</v>
      </c>
      <c r="M10" s="47">
        <v>120</v>
      </c>
      <c r="N10" s="47">
        <f>LN(U2/M2)</f>
        <v>-1.4598799421152636E-2</v>
      </c>
      <c r="O10" s="47">
        <v>120</v>
      </c>
      <c r="P10" s="47">
        <f>LN(U3/M3)</f>
        <v>4.2334363826560736E-2</v>
      </c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</row>
    <row r="11" spans="1:31" x14ac:dyDescent="0.3">
      <c r="L11" s="47">
        <f t="shared" si="0"/>
        <v>-1.5150866923037822E-2</v>
      </c>
      <c r="M11" s="47">
        <v>150</v>
      </c>
      <c r="N11" s="47">
        <f>LN(W2/M2)</f>
        <v>-6.7441280795532646E-2</v>
      </c>
      <c r="O11" s="47">
        <v>150</v>
      </c>
      <c r="P11" s="47">
        <f>LN(W3/M3)</f>
        <v>3.7139546949457002E-2</v>
      </c>
      <c r="Q11" s="47"/>
      <c r="R11" s="47" t="s">
        <v>60</v>
      </c>
      <c r="S11" s="12">
        <f>AVERAGE(S8:S9)*1000</f>
        <v>-0.45</v>
      </c>
      <c r="T11" s="12">
        <f>AVERAGE(T8:T9)</f>
        <v>7.0193270546392412</v>
      </c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</row>
    <row r="12" spans="1:31" x14ac:dyDescent="0.3">
      <c r="L12" s="47">
        <f t="shared" si="0"/>
        <v>-2.4935915020086474E-2</v>
      </c>
      <c r="M12" s="47">
        <v>180</v>
      </c>
      <c r="N12" s="47">
        <f>LN(Y2/M2)</f>
        <v>-4.4451762570833692E-2</v>
      </c>
      <c r="O12" s="47">
        <v>180</v>
      </c>
      <c r="P12" s="47">
        <f>LN(Y3/M3)</f>
        <v>-5.4200674693392556E-3</v>
      </c>
      <c r="Q12" s="47"/>
      <c r="R12" s="47" t="s">
        <v>61</v>
      </c>
      <c r="S12" s="12">
        <f>_xlfn.STDEV.P(S8:S9)*1000</f>
        <v>4.9999999999999996E-2</v>
      </c>
      <c r="T12" s="12">
        <f>_xlfn.STDEV.P(T8:T9)</f>
        <v>0.11157177565710485</v>
      </c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</row>
    <row r="13" spans="1:31" x14ac:dyDescent="0.3">
      <c r="L13" s="47">
        <f t="shared" si="0"/>
        <v>-3.3092499611635517E-2</v>
      </c>
      <c r="M13" s="47">
        <v>210</v>
      </c>
      <c r="N13" s="47">
        <f>LN(AA2/M2)</f>
        <v>-3.8786025035156539E-2</v>
      </c>
      <c r="O13" s="47">
        <v>210</v>
      </c>
      <c r="P13" s="47">
        <f>LN(AA3/M3)</f>
        <v>-2.7398974188114503E-2</v>
      </c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</row>
    <row r="14" spans="1:31" x14ac:dyDescent="0.3">
      <c r="L14" s="47">
        <f t="shared" si="0"/>
        <v>-7.0303446920361473E-2</v>
      </c>
      <c r="M14" s="47">
        <v>240</v>
      </c>
      <c r="N14" s="47">
        <f>LN(AC2/M2)</f>
        <v>-8.5037042685912181E-2</v>
      </c>
      <c r="O14" s="47">
        <v>240</v>
      </c>
      <c r="P14" s="47">
        <f>LN(AC3/M3)</f>
        <v>-5.5569851154810765E-2</v>
      </c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</row>
    <row r="15" spans="1:31" x14ac:dyDescent="0.3">
      <c r="L15" s="47">
        <f t="shared" si="0"/>
        <v>-6.7544098337639455E-2</v>
      </c>
      <c r="M15" s="47">
        <v>270</v>
      </c>
      <c r="N15" s="47">
        <f>LN(AE2/M2)</f>
        <v>-0.11506932978478711</v>
      </c>
      <c r="O15" s="47">
        <v>270</v>
      </c>
      <c r="P15" s="47">
        <f>LN(AE3/M3)</f>
        <v>-2.0018866890491791E-2</v>
      </c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</row>
    <row r="18" spans="1:31" x14ac:dyDescent="0.3">
      <c r="A18" s="74">
        <v>80</v>
      </c>
      <c r="B18" s="47" t="s">
        <v>21</v>
      </c>
      <c r="C18" s="47" t="s">
        <v>22</v>
      </c>
      <c r="D18" s="47" t="s">
        <v>23</v>
      </c>
      <c r="E18" s="47" t="s">
        <v>24</v>
      </c>
      <c r="F18" s="47" t="s">
        <v>25</v>
      </c>
      <c r="G18" s="47" t="s">
        <v>26</v>
      </c>
      <c r="H18" s="47" t="s">
        <v>27</v>
      </c>
      <c r="I18" s="47" t="s">
        <v>28</v>
      </c>
      <c r="J18" s="47" t="s">
        <v>29</v>
      </c>
      <c r="K18" s="47" t="s">
        <v>30</v>
      </c>
      <c r="L18" s="47" t="s">
        <v>65</v>
      </c>
      <c r="M18" s="47" t="s">
        <v>37</v>
      </c>
      <c r="N18" s="47"/>
      <c r="O18" s="47" t="s">
        <v>22</v>
      </c>
      <c r="P18" s="47"/>
      <c r="Q18" s="47" t="s">
        <v>23</v>
      </c>
      <c r="R18" s="47"/>
      <c r="S18" s="47" t="s">
        <v>24</v>
      </c>
      <c r="T18" s="47"/>
      <c r="U18" s="47" t="s">
        <v>25</v>
      </c>
      <c r="V18" s="47"/>
      <c r="W18" s="47" t="s">
        <v>26</v>
      </c>
      <c r="X18" s="47"/>
      <c r="Y18" s="47" t="s">
        <v>27</v>
      </c>
      <c r="Z18" s="47"/>
      <c r="AA18" s="47" t="s">
        <v>28</v>
      </c>
      <c r="AB18" s="47"/>
      <c r="AC18" s="47" t="s">
        <v>29</v>
      </c>
      <c r="AD18" s="47"/>
      <c r="AE18" s="47" t="s">
        <v>30</v>
      </c>
    </row>
    <row r="19" spans="1:31" x14ac:dyDescent="0.3">
      <c r="A19" s="47" t="s">
        <v>42</v>
      </c>
      <c r="B19" s="72">
        <v>7.8E-2</v>
      </c>
      <c r="C19" s="72">
        <v>6.9000000000000006E-2</v>
      </c>
      <c r="D19" s="72">
        <v>7.0999999999999994E-2</v>
      </c>
      <c r="E19" s="72">
        <v>7.2999999999999995E-2</v>
      </c>
      <c r="F19" s="72"/>
      <c r="G19" s="62">
        <v>7.0000000000000007E-2</v>
      </c>
      <c r="H19" s="72">
        <v>7.0999999999999994E-2</v>
      </c>
      <c r="I19" s="73">
        <v>6.8000000000000005E-2</v>
      </c>
      <c r="J19" s="72"/>
      <c r="K19" s="72"/>
      <c r="L19" s="47" t="s">
        <v>66</v>
      </c>
      <c r="M19" s="47">
        <f>AVERAGE(B19:B21)</f>
        <v>8.0666666666666664E-2</v>
      </c>
      <c r="N19" s="47"/>
      <c r="O19" s="47">
        <f>AVERAGE(C19:C21)</f>
        <v>7.6666666666666675E-2</v>
      </c>
      <c r="P19" s="47"/>
      <c r="Q19" s="47">
        <f>AVERAGE(D19:D21)</f>
        <v>7.5333333333333322E-2</v>
      </c>
      <c r="R19" s="47"/>
      <c r="S19" s="47">
        <f>AVERAGE(E19:E20)</f>
        <v>7.4499999999999997E-2</v>
      </c>
      <c r="T19" s="47"/>
      <c r="U19" s="47">
        <f>AVERAGE(F20:F21)</f>
        <v>7.4499999999999997E-2</v>
      </c>
      <c r="V19" s="47"/>
      <c r="W19" s="47">
        <f>AVERAGE(G19:G20)</f>
        <v>7.0500000000000007E-2</v>
      </c>
      <c r="X19" s="47"/>
      <c r="Y19" s="47">
        <f>AVERAGE(H19:H20)</f>
        <v>7.0999999999999994E-2</v>
      </c>
      <c r="Z19" s="47"/>
      <c r="AA19" s="47">
        <f>AVERAGE(I19:I20)</f>
        <v>6.8500000000000005E-2</v>
      </c>
      <c r="AB19" s="47"/>
      <c r="AC19" s="47">
        <f>AVERAGE(J20:J21)</f>
        <v>6.25E-2</v>
      </c>
      <c r="AD19" s="47"/>
      <c r="AE19" s="47">
        <f>AVERAGE(K20:K21)</f>
        <v>6.5000000000000002E-2</v>
      </c>
    </row>
    <row r="20" spans="1:31" x14ac:dyDescent="0.3">
      <c r="A20" s="47" t="s">
        <v>42</v>
      </c>
      <c r="B20" s="73">
        <v>8.1000000000000003E-2</v>
      </c>
      <c r="C20" s="73">
        <v>7.9000000000000001E-2</v>
      </c>
      <c r="D20" s="73">
        <v>7.4999999999999997E-2</v>
      </c>
      <c r="E20" s="73">
        <v>7.5999999999999998E-2</v>
      </c>
      <c r="F20" s="73">
        <v>7.2999999999999995E-2</v>
      </c>
      <c r="G20" s="63">
        <v>7.0999999999999994E-2</v>
      </c>
      <c r="H20" s="73">
        <v>7.0999999999999994E-2</v>
      </c>
      <c r="I20" s="73">
        <v>6.9000000000000006E-2</v>
      </c>
      <c r="J20" s="73">
        <v>0.06</v>
      </c>
      <c r="K20" s="73">
        <v>6.5000000000000002E-2</v>
      </c>
      <c r="L20" s="47" t="s">
        <v>67</v>
      </c>
      <c r="M20" s="47">
        <f>AVERAGE(B22:B23)</f>
        <v>8.8499999999999995E-2</v>
      </c>
      <c r="N20" s="47"/>
      <c r="O20" s="47">
        <f>AVERAGE(C22:C23)</f>
        <v>8.5499999999999993E-2</v>
      </c>
      <c r="P20" s="47"/>
      <c r="Q20" s="47">
        <f>AVERAGE(D22:D23)</f>
        <v>8.2000000000000003E-2</v>
      </c>
      <c r="R20" s="47"/>
      <c r="S20" s="47">
        <f>AVERAGE(E20:E21)</f>
        <v>7.6999999999999999E-2</v>
      </c>
      <c r="T20" s="47"/>
      <c r="U20" s="47">
        <f>AVERAGE(F21:F22)</f>
        <v>7.6999999999999999E-2</v>
      </c>
      <c r="V20" s="47"/>
      <c r="W20" s="47">
        <f>AVERAGE(G21:G22)</f>
        <v>7.6499999999999999E-2</v>
      </c>
      <c r="X20" s="47"/>
      <c r="Y20" s="47">
        <f>AVERAGE(H20:H21)</f>
        <v>7.1499999999999994E-2</v>
      </c>
      <c r="Z20" s="47"/>
      <c r="AA20" s="47">
        <f>AVERAGE(I21:I22)</f>
        <v>7.0000000000000007E-2</v>
      </c>
      <c r="AB20" s="47"/>
      <c r="AC20" s="47">
        <f>AVERAGE(J21:J22)</f>
        <v>6.5500000000000003E-2</v>
      </c>
      <c r="AD20" s="47"/>
      <c r="AE20" s="47">
        <f>AVERAGE(K21:K22)</f>
        <v>6.5500000000000003E-2</v>
      </c>
    </row>
    <row r="21" spans="1:31" x14ac:dyDescent="0.3">
      <c r="A21" s="47" t="s">
        <v>42</v>
      </c>
      <c r="B21" s="73">
        <v>8.3000000000000004E-2</v>
      </c>
      <c r="C21" s="73">
        <v>8.2000000000000003E-2</v>
      </c>
      <c r="D21" s="73">
        <v>0.08</v>
      </c>
      <c r="E21" s="73">
        <v>7.8E-2</v>
      </c>
      <c r="F21" s="73">
        <v>7.5999999999999998E-2</v>
      </c>
      <c r="G21" s="63">
        <v>7.1999999999999995E-2</v>
      </c>
      <c r="H21" s="73">
        <v>7.1999999999999995E-2</v>
      </c>
      <c r="I21" s="73">
        <v>7.0000000000000007E-2</v>
      </c>
      <c r="J21" s="73">
        <v>6.5000000000000002E-2</v>
      </c>
      <c r="K21" s="73">
        <v>6.5000000000000002E-2</v>
      </c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</row>
    <row r="22" spans="1:31" x14ac:dyDescent="0.3">
      <c r="A22" s="47" t="s">
        <v>43</v>
      </c>
      <c r="B22" s="73">
        <v>8.5999999999999993E-2</v>
      </c>
      <c r="C22" s="73">
        <v>8.4000000000000005E-2</v>
      </c>
      <c r="D22" s="73">
        <v>8.1000000000000003E-2</v>
      </c>
      <c r="E22" s="73"/>
      <c r="F22" s="73">
        <v>7.8E-2</v>
      </c>
      <c r="G22" s="63">
        <v>8.1000000000000003E-2</v>
      </c>
      <c r="H22" s="73"/>
      <c r="I22" s="73">
        <v>7.0000000000000007E-2</v>
      </c>
      <c r="J22" s="73">
        <v>6.6000000000000003E-2</v>
      </c>
      <c r="K22" s="73">
        <v>6.6000000000000003E-2</v>
      </c>
      <c r="L22" s="47"/>
      <c r="M22" s="47" t="s">
        <v>66</v>
      </c>
      <c r="N22" s="47" t="s">
        <v>36</v>
      </c>
      <c r="O22" s="47" t="s">
        <v>67</v>
      </c>
      <c r="P22" s="47" t="s">
        <v>36</v>
      </c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</row>
    <row r="23" spans="1:31" x14ac:dyDescent="0.3">
      <c r="A23" s="47" t="s">
        <v>43</v>
      </c>
      <c r="B23" s="73">
        <v>9.0999999999999998E-2</v>
      </c>
      <c r="C23" s="73">
        <v>8.6999999999999994E-2</v>
      </c>
      <c r="D23" s="73">
        <v>8.3000000000000004E-2</v>
      </c>
      <c r="E23" s="73"/>
      <c r="F23" s="73"/>
      <c r="G23" s="63"/>
      <c r="H23" s="47"/>
      <c r="I23" s="47"/>
      <c r="J23" s="73"/>
      <c r="K23" s="73"/>
      <c r="L23" s="47"/>
      <c r="M23" s="47" t="s">
        <v>40</v>
      </c>
      <c r="N23" s="47"/>
      <c r="O23" s="47" t="s">
        <v>40</v>
      </c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</row>
    <row r="24" spans="1:31" x14ac:dyDescent="0.3">
      <c r="A24" s="47" t="s">
        <v>43</v>
      </c>
      <c r="B24" s="73"/>
      <c r="C24" s="73"/>
      <c r="D24" s="47"/>
      <c r="E24" s="73"/>
      <c r="F24" s="47"/>
      <c r="G24" s="47"/>
      <c r="H24" s="47"/>
      <c r="I24" s="73"/>
      <c r="J24" s="73"/>
      <c r="K24" s="73"/>
      <c r="L24" s="47">
        <f>AVERAGE(N24,P24)</f>
        <v>-4.2672296652330084E-2</v>
      </c>
      <c r="M24" s="47">
        <v>30</v>
      </c>
      <c r="N24" s="47">
        <f>LN(O19/M19)</f>
        <v>-5.0858417233490848E-2</v>
      </c>
      <c r="O24" s="47">
        <v>30</v>
      </c>
      <c r="P24" s="47">
        <f>LN(O20/M20)</f>
        <v>-3.4486176071169321E-2</v>
      </c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</row>
    <row r="25" spans="1:31" x14ac:dyDescent="0.3">
      <c r="A25" s="47"/>
      <c r="B25" s="47"/>
      <c r="C25" s="47"/>
      <c r="D25" s="73"/>
      <c r="E25" s="47"/>
      <c r="F25" s="47"/>
      <c r="G25" s="47"/>
      <c r="H25" s="47"/>
      <c r="I25" s="47"/>
      <c r="J25" s="47"/>
      <c r="K25" s="47"/>
      <c r="L25" s="47">
        <f t="shared" ref="L25:L32" si="1">AVERAGE(N25,P25)</f>
        <v>-7.2343015817015618E-2</v>
      </c>
      <c r="M25" s="47">
        <v>60</v>
      </c>
      <c r="N25" s="47">
        <f>LN(Q19/M19)</f>
        <v>-6.8402726884400647E-2</v>
      </c>
      <c r="O25" s="47">
        <v>60</v>
      </c>
      <c r="P25" s="47">
        <f>LN(Q20/M20)</f>
        <v>-7.628330474963059E-2</v>
      </c>
      <c r="Q25" s="47"/>
      <c r="R25" s="47"/>
      <c r="S25" s="47">
        <v>-1.1000000000000001E-3</v>
      </c>
      <c r="T25" s="12">
        <f>LN(0.5/0.0011)</f>
        <v>6.1192979186178666</v>
      </c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</row>
    <row r="26" spans="1:31" x14ac:dyDescent="0.3">
      <c r="L26" s="47">
        <f t="shared" si="1"/>
        <v>-0.1093617211316314</v>
      </c>
      <c r="M26" s="47">
        <v>90</v>
      </c>
      <c r="N26" s="47">
        <f>LN(S19/M19)</f>
        <v>-7.9526312103062893E-2</v>
      </c>
      <c r="O26" s="47">
        <v>90</v>
      </c>
      <c r="P26" s="47">
        <f>LN(S20/M20)</f>
        <v>-0.13919713016019988</v>
      </c>
      <c r="Q26" s="47"/>
      <c r="R26" s="47"/>
      <c r="S26" s="47">
        <v>-8.0000000000000004E-4</v>
      </c>
      <c r="T26" s="12">
        <f>LN(0.5/0.0008)</f>
        <v>6.4377516497364011</v>
      </c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</row>
    <row r="27" spans="1:31" x14ac:dyDescent="0.3">
      <c r="L27" s="47">
        <f t="shared" si="1"/>
        <v>-0.1093617211316314</v>
      </c>
      <c r="M27" s="47">
        <v>120</v>
      </c>
      <c r="N27" s="47">
        <f>LN(U19/M19)</f>
        <v>-7.9526312103062893E-2</v>
      </c>
      <c r="O27" s="47">
        <v>120</v>
      </c>
      <c r="P27" s="47">
        <f>LN(U20/M20)</f>
        <v>-0.13919713016019988</v>
      </c>
      <c r="Q27" s="47"/>
      <c r="R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</row>
    <row r="28" spans="1:31" x14ac:dyDescent="0.3">
      <c r="L28" s="47">
        <f t="shared" si="1"/>
        <v>-0.14021226942587361</v>
      </c>
      <c r="M28" s="47">
        <v>150</v>
      </c>
      <c r="N28" s="47">
        <f>LN(W19/M19)</f>
        <v>-0.13471272767035358</v>
      </c>
      <c r="O28" s="47">
        <v>150</v>
      </c>
      <c r="P28" s="47">
        <f>LN(W20/M20)</f>
        <v>-0.14571181118139365</v>
      </c>
      <c r="Q28" s="47"/>
      <c r="R28" s="47" t="s">
        <v>60</v>
      </c>
      <c r="S28" s="12">
        <f>AVERAGE(S25:S26)*1000</f>
        <v>-0.95000000000000007</v>
      </c>
      <c r="T28" s="12">
        <f>AVERAGE(T25:T26)</f>
        <v>6.2785247841771339</v>
      </c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</row>
    <row r="29" spans="1:31" x14ac:dyDescent="0.3">
      <c r="L29" s="47">
        <f t="shared" si="1"/>
        <v>-0.17047533138059159</v>
      </c>
      <c r="M29" s="47">
        <v>180</v>
      </c>
      <c r="N29" s="47">
        <f>LN(Y19/M19)</f>
        <v>-0.12764556044726133</v>
      </c>
      <c r="O29" s="47">
        <v>180</v>
      </c>
      <c r="P29" s="47">
        <f>LN(Y20/M20)</f>
        <v>-0.21330510231392186</v>
      </c>
      <c r="Q29" s="47"/>
      <c r="R29" s="47" t="s">
        <v>61</v>
      </c>
      <c r="S29" s="12">
        <f>_xlfn.STDEV.P(S25:S26)*1000</f>
        <v>0.15000000000000002</v>
      </c>
      <c r="T29" s="12">
        <f>_xlfn.STDEV.P(T25:T26)</f>
        <v>0.15922686555926724</v>
      </c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</row>
    <row r="30" spans="1:31" x14ac:dyDescent="0.3">
      <c r="L30" s="47">
        <f t="shared" si="1"/>
        <v>-0.19899950109246081</v>
      </c>
      <c r="M30" s="47">
        <v>210</v>
      </c>
      <c r="N30" s="47">
        <f>LN(AA19/M19)</f>
        <v>-0.16349169222039697</v>
      </c>
      <c r="O30" s="47">
        <v>210</v>
      </c>
      <c r="P30" s="47">
        <f>LN(AA20/M20)</f>
        <v>-0.23450730996452465</v>
      </c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</row>
    <row r="31" spans="1:31" x14ac:dyDescent="0.3">
      <c r="L31" s="47">
        <f t="shared" si="1"/>
        <v>-0.27805564505944919</v>
      </c>
      <c r="M31" s="47">
        <v>240</v>
      </c>
      <c r="N31" s="47">
        <f>LN(AC19/M19)</f>
        <v>-0.25515888074622084</v>
      </c>
      <c r="O31" s="47">
        <v>240</v>
      </c>
      <c r="P31" s="47">
        <f>LN(AC20/M20)</f>
        <v>-0.30095240937267753</v>
      </c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</row>
    <row r="32" spans="1:31" x14ac:dyDescent="0.3">
      <c r="L32" s="47">
        <f t="shared" si="1"/>
        <v>-0.25844528848280851</v>
      </c>
      <c r="M32" s="47">
        <v>270</v>
      </c>
      <c r="N32" s="47">
        <f>LN(AE19/M19)</f>
        <v>-0.21593816759293949</v>
      </c>
      <c r="O32" s="47">
        <v>270</v>
      </c>
      <c r="P32" s="47">
        <f>LN(AE20/M20)</f>
        <v>-0.30095240937267753</v>
      </c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</row>
    <row r="33" spans="1:31" x14ac:dyDescent="0.3"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</row>
    <row r="35" spans="1:31" x14ac:dyDescent="0.3">
      <c r="A35" s="74">
        <v>90</v>
      </c>
      <c r="B35" s="47" t="s">
        <v>21</v>
      </c>
      <c r="C35" s="47" t="s">
        <v>22</v>
      </c>
      <c r="D35" s="47" t="s">
        <v>23</v>
      </c>
      <c r="E35" s="47" t="s">
        <v>24</v>
      </c>
      <c r="F35" s="47" t="s">
        <v>25</v>
      </c>
      <c r="G35" s="47" t="s">
        <v>26</v>
      </c>
      <c r="H35" s="47" t="s">
        <v>27</v>
      </c>
      <c r="I35" s="47" t="s">
        <v>65</v>
      </c>
      <c r="J35" s="47" t="s">
        <v>37</v>
      </c>
      <c r="K35" s="47"/>
      <c r="L35" s="47" t="s">
        <v>22</v>
      </c>
      <c r="M35" s="47"/>
      <c r="N35" s="47" t="s">
        <v>23</v>
      </c>
      <c r="O35" s="47"/>
      <c r="P35" s="47" t="s">
        <v>24</v>
      </c>
      <c r="Q35" s="47"/>
      <c r="R35" s="47" t="s">
        <v>25</v>
      </c>
      <c r="S35" s="47"/>
      <c r="T35" s="47" t="s">
        <v>26</v>
      </c>
      <c r="U35" s="47"/>
      <c r="V35" s="47" t="s">
        <v>27</v>
      </c>
    </row>
    <row r="36" spans="1:31" x14ac:dyDescent="0.3">
      <c r="A36" s="47" t="s">
        <v>42</v>
      </c>
      <c r="B36" s="72">
        <v>6.6000000000000003E-2</v>
      </c>
      <c r="C36" s="72">
        <v>0.06</v>
      </c>
      <c r="D36" s="72">
        <v>5.2999999999999999E-2</v>
      </c>
      <c r="E36" s="72">
        <v>5.0999999999999997E-2</v>
      </c>
      <c r="F36" s="72">
        <v>4.9000000000000002E-2</v>
      </c>
      <c r="G36" s="62">
        <v>0.05</v>
      </c>
      <c r="H36" s="72"/>
      <c r="I36" s="47" t="s">
        <v>66</v>
      </c>
      <c r="J36" s="47">
        <f>AVERAGE(B36:B37)</f>
        <v>7.0000000000000007E-2</v>
      </c>
      <c r="K36" s="47"/>
      <c r="L36" s="47">
        <f>AVERAGE(C36:C37)</f>
        <v>6.4000000000000001E-2</v>
      </c>
      <c r="M36" s="47"/>
      <c r="N36" s="47">
        <f>AVERAGE(D36:D38)</f>
        <v>5.8999999999999997E-2</v>
      </c>
      <c r="O36" s="47"/>
      <c r="P36" s="47">
        <f>AVERAGE(E36:E38)</f>
        <v>5.4333333333333324E-2</v>
      </c>
      <c r="Q36" s="47"/>
      <c r="R36" s="47">
        <f>AVERAGE(F36:F38)</f>
        <v>5.3666666666666668E-2</v>
      </c>
      <c r="S36" s="47"/>
      <c r="T36" s="47">
        <f>AVERAGE(G36:G38)</f>
        <v>5.3999999999999999E-2</v>
      </c>
      <c r="U36" s="47"/>
      <c r="V36" s="47">
        <f>AVERAGE(H37:H39)</f>
        <v>5.3333333333333337E-2</v>
      </c>
    </row>
    <row r="37" spans="1:31" x14ac:dyDescent="0.3">
      <c r="A37" s="47" t="s">
        <v>42</v>
      </c>
      <c r="B37" s="73">
        <v>7.3999999999999996E-2</v>
      </c>
      <c r="C37" s="73">
        <v>6.8000000000000005E-2</v>
      </c>
      <c r="D37" s="73">
        <v>5.8999999999999997E-2</v>
      </c>
      <c r="E37" s="73">
        <v>5.2999999999999999E-2</v>
      </c>
      <c r="F37" s="73">
        <v>5.3999999999999999E-2</v>
      </c>
      <c r="G37" s="63">
        <v>5.1999999999999998E-2</v>
      </c>
      <c r="H37" s="73">
        <v>5.2999999999999999E-2</v>
      </c>
      <c r="I37" s="47" t="s">
        <v>67</v>
      </c>
      <c r="J37" s="47">
        <f>AVERAGE(B37:B38)</f>
        <v>7.9500000000000001E-2</v>
      </c>
      <c r="K37" s="47"/>
      <c r="L37" s="47">
        <f>AVERAGE(C38:C39)</f>
        <v>7.9000000000000001E-2</v>
      </c>
      <c r="M37" s="47"/>
      <c r="N37" s="47">
        <f>AVERAGE(D39:D41)</f>
        <v>7.7666666666666662E-2</v>
      </c>
      <c r="O37" s="47"/>
      <c r="P37" s="47">
        <f>AVERAGE(E38:E40)</f>
        <v>7.4333333333333335E-2</v>
      </c>
      <c r="Q37" s="47"/>
      <c r="R37" s="47">
        <f>AVERAGE(F38:F40)</f>
        <v>6.7666666666666667E-2</v>
      </c>
      <c r="S37" s="47"/>
      <c r="T37" s="47">
        <f>AVERAGE(G38:G40)</f>
        <v>6.1666666666666668E-2</v>
      </c>
      <c r="U37" s="47"/>
      <c r="V37" s="47">
        <f>AVERAGE(H38:H40)</f>
        <v>5.5333333333333325E-2</v>
      </c>
    </row>
    <row r="38" spans="1:31" x14ac:dyDescent="0.3">
      <c r="A38" s="47" t="s">
        <v>42</v>
      </c>
      <c r="B38" s="73">
        <v>8.5000000000000006E-2</v>
      </c>
      <c r="C38" s="73">
        <v>7.4999999999999997E-2</v>
      </c>
      <c r="D38" s="73">
        <v>6.5000000000000002E-2</v>
      </c>
      <c r="E38" s="73">
        <v>5.8999999999999997E-2</v>
      </c>
      <c r="F38" s="73">
        <v>5.8000000000000003E-2</v>
      </c>
      <c r="G38" s="63">
        <v>0.06</v>
      </c>
      <c r="H38" s="73">
        <v>5.2999999999999999E-2</v>
      </c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</row>
    <row r="39" spans="1:31" x14ac:dyDescent="0.3">
      <c r="A39" s="47" t="s">
        <v>43</v>
      </c>
      <c r="B39" s="47"/>
      <c r="C39" s="73">
        <v>8.3000000000000004E-2</v>
      </c>
      <c r="D39" s="73">
        <v>7.5999999999999998E-2</v>
      </c>
      <c r="E39" s="73">
        <v>7.0999999999999994E-2</v>
      </c>
      <c r="F39" s="73">
        <v>7.0000000000000007E-2</v>
      </c>
      <c r="G39" s="63">
        <v>6.2E-2</v>
      </c>
      <c r="H39" s="73">
        <v>5.3999999999999999E-2</v>
      </c>
      <c r="I39" s="47"/>
      <c r="J39" s="47" t="s">
        <v>66</v>
      </c>
      <c r="K39" s="47" t="s">
        <v>36</v>
      </c>
      <c r="L39" s="47" t="s">
        <v>67</v>
      </c>
      <c r="M39" s="47" t="s">
        <v>36</v>
      </c>
      <c r="N39" s="47"/>
      <c r="O39" s="47"/>
      <c r="P39" s="47"/>
      <c r="Q39" s="47"/>
      <c r="R39" s="47"/>
      <c r="S39" s="47"/>
      <c r="T39" s="47"/>
      <c r="U39" s="47"/>
      <c r="V39" s="47"/>
    </row>
    <row r="40" spans="1:31" x14ac:dyDescent="0.3">
      <c r="A40" s="47" t="s">
        <v>43</v>
      </c>
      <c r="B40" s="73"/>
      <c r="C40" s="47"/>
      <c r="D40" s="73">
        <v>7.8E-2</v>
      </c>
      <c r="E40" s="73">
        <v>9.2999999999999999E-2</v>
      </c>
      <c r="F40" s="73">
        <v>7.4999999999999997E-2</v>
      </c>
      <c r="G40" s="63">
        <v>6.3E-2</v>
      </c>
      <c r="H40" s="73">
        <v>5.8999999999999997E-2</v>
      </c>
      <c r="I40" s="47"/>
      <c r="J40" s="47" t="s">
        <v>40</v>
      </c>
      <c r="K40" s="47"/>
      <c r="L40" s="47" t="s">
        <v>40</v>
      </c>
      <c r="M40" s="47"/>
      <c r="N40" s="47"/>
      <c r="O40" s="47"/>
      <c r="P40" s="47"/>
      <c r="Q40" s="47"/>
      <c r="R40" s="47"/>
      <c r="S40" s="47"/>
      <c r="T40" s="47"/>
      <c r="U40" s="47"/>
      <c r="V40" s="47"/>
    </row>
    <row r="41" spans="1:31" x14ac:dyDescent="0.3">
      <c r="A41" s="47" t="s">
        <v>43</v>
      </c>
      <c r="B41" s="47"/>
      <c r="C41" s="73"/>
      <c r="D41" s="73">
        <v>7.9000000000000001E-2</v>
      </c>
      <c r="E41" s="73"/>
      <c r="F41" s="73"/>
      <c r="G41" s="63"/>
      <c r="H41" s="47"/>
      <c r="I41" s="47">
        <f>AVERAGE(K41,M41)</f>
        <v>-4.7960663941475946E-2</v>
      </c>
      <c r="J41" s="47">
        <v>30</v>
      </c>
      <c r="K41" s="47">
        <f>LN(L36/J36)</f>
        <v>-8.9612158689687166E-2</v>
      </c>
      <c r="L41" s="47">
        <v>30</v>
      </c>
      <c r="M41" s="47">
        <f>LN(L37/J37)</f>
        <v>-6.309169193264721E-3</v>
      </c>
      <c r="N41" s="47"/>
      <c r="O41" s="47"/>
      <c r="P41" s="47"/>
      <c r="Q41" s="47"/>
      <c r="R41" s="47"/>
      <c r="S41" s="47"/>
      <c r="T41" s="47"/>
      <c r="U41" s="47"/>
      <c r="V41" s="47"/>
    </row>
    <row r="42" spans="1:31" x14ac:dyDescent="0.3">
      <c r="I42" s="47">
        <f t="shared" ref="I42:I46" si="2">AVERAGE(K42,M42)</f>
        <v>-9.7144327453167548E-2</v>
      </c>
      <c r="J42" s="47">
        <v>60</v>
      </c>
      <c r="K42" s="47">
        <f>LN(N36/J36)</f>
        <v>-0.17095779814363968</v>
      </c>
      <c r="L42" s="47">
        <v>60</v>
      </c>
      <c r="M42" s="47">
        <f>LN(N37/J37)</f>
        <v>-2.3330856762695414E-2</v>
      </c>
      <c r="N42" s="47"/>
      <c r="O42" s="47"/>
      <c r="P42" s="47">
        <v>-1.1000000000000001E-3</v>
      </c>
      <c r="Q42" s="12">
        <f>LN(0.5/0.0011)</f>
        <v>6.1192979186178666</v>
      </c>
      <c r="R42" s="47"/>
      <c r="S42" s="47"/>
      <c r="T42" s="47"/>
      <c r="U42" s="47"/>
      <c r="V42" s="47"/>
    </row>
    <row r="43" spans="1:31" x14ac:dyDescent="0.3">
      <c r="I43" s="47">
        <f t="shared" si="2"/>
        <v>-0.16027743438949188</v>
      </c>
      <c r="J43" s="47">
        <v>90</v>
      </c>
      <c r="K43" s="47">
        <f>LN(P36/J36)</f>
        <v>-0.25335732991070659</v>
      </c>
      <c r="L43" s="47">
        <v>90</v>
      </c>
      <c r="M43" s="47">
        <f>LN(P37/J37)</f>
        <v>-6.7197538868277173E-2</v>
      </c>
      <c r="N43" s="47"/>
      <c r="O43" s="47"/>
      <c r="P43" s="47">
        <v>-2.3999999999999998E-3</v>
      </c>
      <c r="Q43" s="12">
        <f>LN(0.5/0.0024)</f>
        <v>5.339139361068292</v>
      </c>
      <c r="R43" s="47"/>
      <c r="S43" s="47"/>
      <c r="T43" s="47"/>
      <c r="U43" s="47"/>
      <c r="V43" s="47"/>
    </row>
    <row r="44" spans="1:31" x14ac:dyDescent="0.3">
      <c r="I44" s="47">
        <f t="shared" si="2"/>
        <v>-0.21343324850980722</v>
      </c>
      <c r="J44" s="47">
        <v>120</v>
      </c>
      <c r="K44" s="47">
        <f>LN(R36/J36)</f>
        <v>-0.26570316573300579</v>
      </c>
      <c r="L44" s="47">
        <v>120</v>
      </c>
      <c r="M44" s="47">
        <f>LN(R37/J37)</f>
        <v>-0.16116333128660862</v>
      </c>
      <c r="N44" s="47"/>
      <c r="O44" s="47"/>
      <c r="P44" s="47"/>
      <c r="Q44" s="47"/>
      <c r="R44" s="47"/>
      <c r="S44" s="47"/>
      <c r="T44" s="47"/>
      <c r="U44" s="47"/>
      <c r="V44" s="47"/>
    </row>
    <row r="45" spans="1:31" x14ac:dyDescent="0.3">
      <c r="I45" s="47">
        <f t="shared" si="2"/>
        <v>-0.25676234036757795</v>
      </c>
      <c r="J45" s="47">
        <v>150</v>
      </c>
      <c r="K45" s="47">
        <f>LN(T36/J36)</f>
        <v>-0.25951119548508472</v>
      </c>
      <c r="L45" s="47">
        <v>150</v>
      </c>
      <c r="M45" s="47">
        <f>LN(T37/J37)</f>
        <v>-0.25401348525007111</v>
      </c>
      <c r="N45" s="47"/>
      <c r="O45" s="47" t="s">
        <v>60</v>
      </c>
      <c r="P45" s="12">
        <f>AVERAGE(P42:P43)*1000</f>
        <v>-1.7499999999999998</v>
      </c>
      <c r="Q45" s="12">
        <f>AVERAGE(Q42:Q43)</f>
        <v>5.7292186398430793</v>
      </c>
      <c r="R45" s="47"/>
      <c r="S45" s="47"/>
      <c r="T45" s="47"/>
      <c r="U45" s="47"/>
      <c r="V45" s="47"/>
    </row>
    <row r="46" spans="1:31" x14ac:dyDescent="0.3">
      <c r="I46" s="47">
        <f t="shared" si="2"/>
        <v>-0.31715761872774728</v>
      </c>
      <c r="J46" s="47">
        <v>180</v>
      </c>
      <c r="K46" s="47">
        <f>LN(V36/J36)</f>
        <v>-0.27193371548364181</v>
      </c>
      <c r="L46" s="47">
        <v>180</v>
      </c>
      <c r="M46" s="47">
        <f>LN(V37/J37)</f>
        <v>-0.3623815219718528</v>
      </c>
      <c r="N46" s="47"/>
      <c r="O46" s="47" t="s">
        <v>61</v>
      </c>
      <c r="P46" s="12">
        <f>_xlfn.STDEV.P(P42:P43)*1000</f>
        <v>0.64999999999999991</v>
      </c>
      <c r="Q46" s="12">
        <f>_xlfn.STDEV.P(Q42:Q43)</f>
        <v>0.39007927877478732</v>
      </c>
      <c r="R46" s="47"/>
      <c r="S46" s="47"/>
      <c r="T46" s="47"/>
      <c r="U46" s="47"/>
      <c r="V46" s="47"/>
    </row>
  </sheetData>
  <sortState xmlns:xlrd2="http://schemas.microsoft.com/office/spreadsheetml/2017/richdata2" ref="H37:H40">
    <sortCondition ref="H37:H40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48D43-C5C1-46A0-A168-52E2A845AF36}">
  <dimension ref="A1:AE46"/>
  <sheetViews>
    <sheetView workbookViewId="0">
      <selection activeCell="K9" sqref="K9"/>
    </sheetView>
  </sheetViews>
  <sheetFormatPr defaultRowHeight="14.4" x14ac:dyDescent="0.3"/>
  <sheetData>
    <row r="1" spans="1:31" x14ac:dyDescent="0.3">
      <c r="A1" s="74">
        <v>70</v>
      </c>
      <c r="B1" s="47" t="s">
        <v>21</v>
      </c>
      <c r="C1" s="47" t="s">
        <v>22</v>
      </c>
      <c r="D1" s="47" t="s">
        <v>23</v>
      </c>
      <c r="E1" s="47" t="s">
        <v>24</v>
      </c>
      <c r="F1" s="47" t="s">
        <v>25</v>
      </c>
      <c r="G1" s="47" t="s">
        <v>26</v>
      </c>
      <c r="H1" s="47" t="s">
        <v>27</v>
      </c>
      <c r="I1" s="47" t="s">
        <v>28</v>
      </c>
      <c r="J1" s="47" t="s">
        <v>29</v>
      </c>
      <c r="K1" s="47" t="s">
        <v>30</v>
      </c>
      <c r="L1" s="47" t="s">
        <v>47</v>
      </c>
      <c r="M1" s="47" t="s">
        <v>37</v>
      </c>
      <c r="N1" s="47"/>
      <c r="O1" s="47" t="s">
        <v>22</v>
      </c>
      <c r="P1" s="47"/>
      <c r="Q1" s="47" t="s">
        <v>23</v>
      </c>
      <c r="R1" s="47"/>
      <c r="S1" s="47" t="s">
        <v>24</v>
      </c>
      <c r="T1" s="47"/>
      <c r="U1" s="47" t="s">
        <v>25</v>
      </c>
      <c r="V1" s="47"/>
      <c r="W1" s="47" t="s">
        <v>26</v>
      </c>
      <c r="X1" s="47"/>
      <c r="Y1" s="47" t="s">
        <v>27</v>
      </c>
      <c r="Z1" s="47"/>
      <c r="AA1" s="47" t="s">
        <v>28</v>
      </c>
      <c r="AB1" s="47"/>
      <c r="AC1" s="47" t="s">
        <v>29</v>
      </c>
      <c r="AD1" s="47"/>
      <c r="AE1" s="47" t="s">
        <v>30</v>
      </c>
    </row>
    <row r="2" spans="1:31" x14ac:dyDescent="0.3">
      <c r="A2" s="47" t="s">
        <v>45</v>
      </c>
      <c r="B2" s="73">
        <v>8.6999999999999994E-2</v>
      </c>
      <c r="C2" s="72">
        <v>5.8999999999999997E-2</v>
      </c>
      <c r="D2" s="72">
        <v>0.06</v>
      </c>
      <c r="E2" s="72">
        <v>0.06</v>
      </c>
      <c r="F2" s="73">
        <v>6.6000000000000003E-2</v>
      </c>
      <c r="G2" s="39">
        <v>5.6000000000000001E-2</v>
      </c>
      <c r="H2" s="72">
        <v>5.5E-2</v>
      </c>
      <c r="I2" s="72">
        <v>5.5E-2</v>
      </c>
      <c r="J2" s="72">
        <v>5.7000000000000002E-2</v>
      </c>
      <c r="K2" s="73">
        <v>0.06</v>
      </c>
      <c r="L2" s="47" t="s">
        <v>45</v>
      </c>
      <c r="M2" s="47">
        <f>AVERAGE(B2:B3)</f>
        <v>8.6999999999999994E-2</v>
      </c>
      <c r="N2" s="47"/>
      <c r="O2" s="47">
        <f>AVERAGE(C2:C4)</f>
        <v>6.2666666666666662E-2</v>
      </c>
      <c r="P2" s="47"/>
      <c r="Q2" s="47">
        <f>AVERAGE(D2:D4)</f>
        <v>6.133333333333333E-2</v>
      </c>
      <c r="R2" s="47"/>
      <c r="S2" s="47">
        <f>AVERAGE(E2:E4)</f>
        <v>6.1666666666666668E-2</v>
      </c>
      <c r="T2" s="47"/>
      <c r="U2" s="47">
        <f>AVERAGE(F2:F3)</f>
        <v>6.7000000000000004E-2</v>
      </c>
      <c r="V2" s="47"/>
      <c r="W2" s="47">
        <f>AVERAGE(G2:G3)</f>
        <v>5.7999999999999996E-2</v>
      </c>
      <c r="X2" s="47"/>
      <c r="Y2" s="47">
        <f>AVERAGE(H2:H3)</f>
        <v>5.8999999999999997E-2</v>
      </c>
      <c r="Z2" s="47"/>
      <c r="AA2" s="47">
        <f>AVERAGE(I2:I3)</f>
        <v>5.6999999999999995E-2</v>
      </c>
      <c r="AB2" s="47"/>
      <c r="AC2" s="47">
        <f>AVERAGE(J2:J3)</f>
        <v>5.7000000000000002E-2</v>
      </c>
      <c r="AD2" s="47"/>
      <c r="AE2" s="47">
        <f>AVERAGE(K2:K3)</f>
        <v>6.0499999999999998E-2</v>
      </c>
    </row>
    <row r="3" spans="1:31" x14ac:dyDescent="0.3">
      <c r="A3" s="47" t="s">
        <v>45</v>
      </c>
      <c r="B3" s="73">
        <v>8.6999999999999994E-2</v>
      </c>
      <c r="C3" s="73">
        <v>6.0999999999999999E-2</v>
      </c>
      <c r="D3" s="73">
        <v>0.06</v>
      </c>
      <c r="E3" s="73">
        <v>6.2E-2</v>
      </c>
      <c r="F3" s="73">
        <v>6.8000000000000005E-2</v>
      </c>
      <c r="G3" s="40">
        <v>0.06</v>
      </c>
      <c r="H3" s="73">
        <v>6.3E-2</v>
      </c>
      <c r="I3" s="73">
        <v>5.8999999999999997E-2</v>
      </c>
      <c r="J3" s="72">
        <v>5.7000000000000002E-2</v>
      </c>
      <c r="K3" s="73">
        <v>6.0999999999999999E-2</v>
      </c>
      <c r="L3" s="47" t="s">
        <v>46</v>
      </c>
      <c r="M3" s="47">
        <f>AVERAGE(B4:B5)</f>
        <v>0.1105</v>
      </c>
      <c r="N3" s="47"/>
      <c r="O3" s="47">
        <f>AVERAGE(C4:C6)</f>
        <v>7.5000000000000011E-2</v>
      </c>
      <c r="P3" s="47"/>
      <c r="Q3" s="47">
        <f>AVERAGE(D3:D5)</f>
        <v>6.9666666666666668E-2</v>
      </c>
      <c r="R3" s="47"/>
      <c r="S3" s="47">
        <f>AVERAGE(E3:E5)</f>
        <v>6.6000000000000003E-2</v>
      </c>
      <c r="T3" s="47"/>
      <c r="U3" s="47">
        <f>AVERAGE(F3:F5)</f>
        <v>6.8333333333333343E-2</v>
      </c>
      <c r="V3" s="47"/>
      <c r="W3" s="47">
        <f>AVERAGE(G3:G4)</f>
        <v>6.3500000000000001E-2</v>
      </c>
      <c r="X3" s="47"/>
      <c r="Y3" s="47">
        <f>AVERAGE(H3:H4)</f>
        <v>6.5000000000000002E-2</v>
      </c>
      <c r="Z3" s="47"/>
      <c r="AA3" s="47">
        <f>AVERAGE(I3:I4)</f>
        <v>6.0499999999999998E-2</v>
      </c>
      <c r="AB3" s="47"/>
      <c r="AC3" s="47">
        <f>AVERAGE(J3:J4)</f>
        <v>5.7999999999999996E-2</v>
      </c>
      <c r="AD3" s="47"/>
      <c r="AE3" s="47">
        <f>AVERAGE(K3:K4)</f>
        <v>6.25E-2</v>
      </c>
    </row>
    <row r="4" spans="1:31" x14ac:dyDescent="0.3">
      <c r="A4" s="47" t="s">
        <v>45</v>
      </c>
      <c r="B4" s="73">
        <v>0.105</v>
      </c>
      <c r="C4" s="73">
        <v>6.8000000000000005E-2</v>
      </c>
      <c r="D4" s="73">
        <v>6.4000000000000001E-2</v>
      </c>
      <c r="E4" s="73">
        <v>6.3E-2</v>
      </c>
      <c r="F4" s="73">
        <v>6.8000000000000005E-2</v>
      </c>
      <c r="G4" s="40">
        <v>6.7000000000000004E-2</v>
      </c>
      <c r="H4" s="73">
        <v>6.7000000000000004E-2</v>
      </c>
      <c r="I4" s="73">
        <v>6.2E-2</v>
      </c>
      <c r="J4" s="72">
        <v>5.8999999999999997E-2</v>
      </c>
      <c r="K4" s="73">
        <v>6.4000000000000001E-2</v>
      </c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</row>
    <row r="5" spans="1:31" x14ac:dyDescent="0.3">
      <c r="A5" s="47" t="s">
        <v>46</v>
      </c>
      <c r="B5" s="73">
        <v>0.11600000000000001</v>
      </c>
      <c r="C5" s="73">
        <v>7.4999999999999997E-2</v>
      </c>
      <c r="D5" s="73">
        <v>8.5000000000000006E-2</v>
      </c>
      <c r="E5" s="73">
        <v>7.2999999999999995E-2</v>
      </c>
      <c r="F5" s="73">
        <v>6.9000000000000006E-2</v>
      </c>
      <c r="G5" s="40"/>
      <c r="H5" s="73"/>
      <c r="I5" s="73"/>
      <c r="J5" s="73"/>
      <c r="L5" s="47"/>
      <c r="M5" s="47" t="s">
        <v>45</v>
      </c>
      <c r="N5" s="47" t="s">
        <v>36</v>
      </c>
      <c r="O5" s="47" t="s">
        <v>46</v>
      </c>
      <c r="P5" s="47" t="s">
        <v>36</v>
      </c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</row>
    <row r="6" spans="1:31" x14ac:dyDescent="0.3">
      <c r="A6" s="47" t="s">
        <v>46</v>
      </c>
      <c r="B6" s="47"/>
      <c r="C6" s="73">
        <v>8.2000000000000003E-2</v>
      </c>
      <c r="D6" s="73"/>
      <c r="E6" s="73"/>
      <c r="F6" s="47"/>
      <c r="G6" s="40"/>
      <c r="H6" s="73"/>
      <c r="I6" s="73"/>
      <c r="J6" s="73"/>
      <c r="K6" s="73"/>
      <c r="L6" s="47"/>
      <c r="M6" s="47" t="s">
        <v>40</v>
      </c>
      <c r="N6" s="47"/>
      <c r="O6" s="47" t="s">
        <v>40</v>
      </c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</row>
    <row r="7" spans="1:31" x14ac:dyDescent="0.3">
      <c r="A7" s="47" t="s">
        <v>46</v>
      </c>
      <c r="B7" s="47"/>
      <c r="C7" s="73"/>
      <c r="D7" s="47"/>
      <c r="E7" s="47"/>
      <c r="F7" s="47"/>
      <c r="G7" s="40"/>
      <c r="H7" s="73"/>
      <c r="I7" s="73"/>
      <c r="J7" s="73"/>
      <c r="K7" s="73"/>
      <c r="L7" s="47">
        <f>AVERAGE(N7,P7)</f>
        <v>-0.3578029259571206</v>
      </c>
      <c r="M7" s="47">
        <v>30</v>
      </c>
      <c r="N7" s="47">
        <f>LN(O2/M2)</f>
        <v>-0.32807844449274426</v>
      </c>
      <c r="O7" s="47">
        <v>30</v>
      </c>
      <c r="P7" s="47">
        <f>LN(O3/M3)</f>
        <v>-0.38752740742149688</v>
      </c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</row>
    <row r="8" spans="1:31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>
        <f t="shared" ref="L8:L15" si="0">AVERAGE(N8,P8)</f>
        <v>-0.40543910368740699</v>
      </c>
      <c r="M8" s="47">
        <v>60</v>
      </c>
      <c r="N8" s="47">
        <f>LN(Q2/M2)</f>
        <v>-0.34958464971370767</v>
      </c>
      <c r="O8" s="47">
        <v>60</v>
      </c>
      <c r="P8" s="47">
        <f>LN(Q3/M3)</f>
        <v>-0.46129355766110625</v>
      </c>
      <c r="Q8" s="47"/>
      <c r="R8" s="47"/>
      <c r="S8" s="47">
        <v>-4.0000000000000002E-4</v>
      </c>
      <c r="T8" s="12">
        <f>LN(0.5/0.0004)</f>
        <v>7.1308988302963465</v>
      </c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</row>
    <row r="9" spans="1:31" x14ac:dyDescent="0.3">
      <c r="L9" s="47">
        <f t="shared" si="0"/>
        <v>-0.42976268058787526</v>
      </c>
      <c r="M9" s="47">
        <v>90</v>
      </c>
      <c r="N9" s="47">
        <f>LN(S2/M2)</f>
        <v>-0.34416458224436847</v>
      </c>
      <c r="O9" s="47">
        <v>90</v>
      </c>
      <c r="P9" s="47">
        <f>LN(S3/M3)</f>
        <v>-0.51536077893138199</v>
      </c>
      <c r="Q9" s="47"/>
      <c r="R9" s="47"/>
      <c r="S9" s="47">
        <v>-8.0000000000000004E-4</v>
      </c>
      <c r="T9" s="12">
        <f>LN(0.5/0.0008)</f>
        <v>6.4377516497364011</v>
      </c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</row>
    <row r="10" spans="1:31" x14ac:dyDescent="0.3">
      <c r="L10" s="47">
        <f t="shared" si="0"/>
        <v>-0.37091666487556318</v>
      </c>
      <c r="M10" s="47">
        <v>120</v>
      </c>
      <c r="N10" s="47">
        <f>LN(U2/M2)</f>
        <v>-0.26121549926361759</v>
      </c>
      <c r="O10" s="47">
        <v>120</v>
      </c>
      <c r="P10" s="47">
        <f>LN(U3/M3)</f>
        <v>-0.48061783048750878</v>
      </c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</row>
    <row r="11" spans="1:31" x14ac:dyDescent="0.3">
      <c r="L11" s="47">
        <f t="shared" si="0"/>
        <v>-0.47972036158366305</v>
      </c>
      <c r="M11" s="47">
        <v>150</v>
      </c>
      <c r="N11" s="47">
        <f>LN(W2/M2)</f>
        <v>-0.40546510810816444</v>
      </c>
      <c r="O11" s="47">
        <v>150</v>
      </c>
      <c r="P11" s="47">
        <f>LN(W3/M3)</f>
        <v>-0.5539756150591616</v>
      </c>
      <c r="Q11" s="47"/>
      <c r="R11" s="47" t="s">
        <v>60</v>
      </c>
      <c r="S11" s="12">
        <f>AVERAGE(S8:S9)*1000</f>
        <v>-0.60000000000000009</v>
      </c>
      <c r="T11" s="12">
        <f>AVERAGE(T8:T9)</f>
        <v>6.7843252400163738</v>
      </c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</row>
    <row r="12" spans="1:31" x14ac:dyDescent="0.3">
      <c r="L12" s="47">
        <f t="shared" si="0"/>
        <v>-0.45949946290551724</v>
      </c>
      <c r="M12" s="47">
        <v>180</v>
      </c>
      <c r="N12" s="47">
        <f>LN(Y2/M2)</f>
        <v>-0.38837067474886416</v>
      </c>
      <c r="O12" s="47">
        <v>180</v>
      </c>
      <c r="P12" s="47">
        <f>LN(Y3/M3)</f>
        <v>-0.53062825106217038</v>
      </c>
      <c r="Q12" s="47"/>
      <c r="R12" s="47" t="s">
        <v>61</v>
      </c>
      <c r="S12" s="12">
        <f>_xlfn.STDEV.P(S8:S9)*1000</f>
        <v>0.2</v>
      </c>
      <c r="T12" s="12">
        <f>_xlfn.STDEV.P(T8:T9)</f>
        <v>0.3465735902799727</v>
      </c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</row>
    <row r="13" spans="1:31" x14ac:dyDescent="0.3">
      <c r="L13" s="47">
        <f t="shared" si="0"/>
        <v>-0.51261450337052272</v>
      </c>
      <c r="M13" s="47">
        <v>210</v>
      </c>
      <c r="N13" s="47">
        <f>LN(AA2/M2)</f>
        <v>-0.4228568508200336</v>
      </c>
      <c r="O13" s="47">
        <v>210</v>
      </c>
      <c r="P13" s="47">
        <f>LN(AA3/M3)</f>
        <v>-0.60237215592101179</v>
      </c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</row>
    <row r="14" spans="1:31" x14ac:dyDescent="0.3">
      <c r="L14" s="47">
        <f t="shared" si="0"/>
        <v>-0.53371468061571092</v>
      </c>
      <c r="M14" s="47">
        <v>240</v>
      </c>
      <c r="N14" s="47">
        <f>LN(AC2/M2)</f>
        <v>-0.42285685082003344</v>
      </c>
      <c r="O14" s="47">
        <v>240</v>
      </c>
      <c r="P14" s="47">
        <f>LN(AC3/M3)</f>
        <v>-0.6445725104113883</v>
      </c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</row>
    <row r="15" spans="1:31" x14ac:dyDescent="0.3">
      <c r="L15" s="47">
        <f t="shared" si="0"/>
        <v>-0.46655685891661985</v>
      </c>
      <c r="M15" s="47">
        <v>270</v>
      </c>
      <c r="N15" s="47">
        <f>LN(AE2/M2)</f>
        <v>-0.36326475361778798</v>
      </c>
      <c r="O15" s="47">
        <v>270</v>
      </c>
      <c r="P15" s="47">
        <f>LN(AE3/M3)</f>
        <v>-0.56984896421545173</v>
      </c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</row>
    <row r="18" spans="1:31" x14ac:dyDescent="0.3">
      <c r="A18" s="74">
        <v>80</v>
      </c>
      <c r="B18" s="47" t="s">
        <v>21</v>
      </c>
      <c r="C18" s="47" t="s">
        <v>22</v>
      </c>
      <c r="D18" s="47" t="s">
        <v>23</v>
      </c>
      <c r="E18" s="47" t="s">
        <v>24</v>
      </c>
      <c r="F18" s="47" t="s">
        <v>25</v>
      </c>
      <c r="G18" s="47" t="s">
        <v>26</v>
      </c>
      <c r="H18" s="47" t="s">
        <v>27</v>
      </c>
      <c r="I18" s="47" t="s">
        <v>28</v>
      </c>
      <c r="J18" s="47" t="s">
        <v>29</v>
      </c>
      <c r="K18" s="47" t="s">
        <v>30</v>
      </c>
      <c r="L18" s="47" t="s">
        <v>47</v>
      </c>
      <c r="M18" s="47" t="s">
        <v>37</v>
      </c>
      <c r="N18" s="47"/>
      <c r="O18" s="47" t="s">
        <v>22</v>
      </c>
      <c r="P18" s="47"/>
      <c r="Q18" s="47" t="s">
        <v>23</v>
      </c>
      <c r="R18" s="47"/>
      <c r="S18" s="47" t="s">
        <v>24</v>
      </c>
      <c r="T18" s="47"/>
      <c r="U18" s="47" t="s">
        <v>25</v>
      </c>
      <c r="V18" s="47"/>
      <c r="W18" s="47" t="s">
        <v>26</v>
      </c>
      <c r="X18" s="47"/>
      <c r="Y18" s="47" t="s">
        <v>27</v>
      </c>
      <c r="Z18" s="47"/>
      <c r="AA18" s="47" t="s">
        <v>28</v>
      </c>
      <c r="AB18" s="47"/>
      <c r="AC18" s="47" t="s">
        <v>29</v>
      </c>
      <c r="AD18" s="47"/>
      <c r="AE18" s="47" t="s">
        <v>30</v>
      </c>
    </row>
    <row r="19" spans="1:31" x14ac:dyDescent="0.3">
      <c r="A19" s="47" t="s">
        <v>45</v>
      </c>
      <c r="B19" s="73">
        <v>5.5E-2</v>
      </c>
      <c r="C19" s="73">
        <v>0.05</v>
      </c>
      <c r="D19" s="72">
        <v>5.1999999999999998E-2</v>
      </c>
      <c r="E19" s="72">
        <v>4.9000000000000002E-2</v>
      </c>
      <c r="F19" s="39">
        <v>4.5999999999999999E-2</v>
      </c>
      <c r="G19" s="73">
        <v>5.0999999999999997E-2</v>
      </c>
      <c r="H19" s="72">
        <v>4.8000000000000001E-2</v>
      </c>
      <c r="I19" s="73">
        <v>0.05</v>
      </c>
      <c r="J19" s="72">
        <v>4.8000000000000001E-2</v>
      </c>
      <c r="K19" s="73">
        <v>4.4999999999999998E-2</v>
      </c>
      <c r="L19" s="47" t="s">
        <v>45</v>
      </c>
      <c r="M19" s="47">
        <f>AVERAGE(B19:B20)</f>
        <v>5.5500000000000001E-2</v>
      </c>
      <c r="N19" s="47"/>
      <c r="O19" s="47">
        <f>AVERAGE(C19:C20)</f>
        <v>5.5E-2</v>
      </c>
      <c r="P19" s="47"/>
      <c r="Q19" s="47">
        <f>AVERAGE(D19:D20)</f>
        <v>5.5E-2</v>
      </c>
      <c r="R19" s="47"/>
      <c r="S19" s="47">
        <f>AVERAGE(E19:E21)</f>
        <v>5.0666666666666665E-2</v>
      </c>
      <c r="T19" s="47"/>
      <c r="U19" s="47">
        <f>AVERAGE(F19:F21)</f>
        <v>4.9666666666666665E-2</v>
      </c>
      <c r="V19" s="47"/>
      <c r="W19" s="47">
        <f>AVERAGE(G19:G21)</f>
        <v>5.2999999999999999E-2</v>
      </c>
      <c r="X19" s="47"/>
      <c r="Y19" s="47">
        <f>AVERAGE(H19:H21)</f>
        <v>4.9000000000000009E-2</v>
      </c>
      <c r="Z19" s="47"/>
      <c r="AA19" s="47">
        <f>AVERAGE(I19:I21)</f>
        <v>5.0333333333333334E-2</v>
      </c>
      <c r="AB19" s="47"/>
      <c r="AC19" s="47">
        <f>AVERAGE(J19:J21)</f>
        <v>5.0666666666666665E-2</v>
      </c>
      <c r="AD19" s="47"/>
      <c r="AE19" s="47">
        <f>AVERAGE(K19:K21)</f>
        <v>4.8999999999999995E-2</v>
      </c>
    </row>
    <row r="20" spans="1:31" x14ac:dyDescent="0.3">
      <c r="A20" s="47" t="s">
        <v>45</v>
      </c>
      <c r="B20" s="73">
        <v>5.6000000000000001E-2</v>
      </c>
      <c r="C20" s="73">
        <v>0.06</v>
      </c>
      <c r="D20" s="73">
        <v>5.8000000000000003E-2</v>
      </c>
      <c r="E20" s="73">
        <v>0.05</v>
      </c>
      <c r="F20" s="40">
        <v>4.7E-2</v>
      </c>
      <c r="G20" s="73">
        <v>5.1999999999999998E-2</v>
      </c>
      <c r="H20" s="73">
        <v>4.9000000000000002E-2</v>
      </c>
      <c r="I20" s="73">
        <v>0.05</v>
      </c>
      <c r="J20" s="73">
        <v>5.1999999999999998E-2</v>
      </c>
      <c r="K20" s="73">
        <v>4.8000000000000001E-2</v>
      </c>
      <c r="L20" s="47" t="s">
        <v>46</v>
      </c>
      <c r="M20" s="47">
        <f>AVERAGE(B21:B22)</f>
        <v>0.08</v>
      </c>
      <c r="N20" s="47"/>
      <c r="O20" s="47">
        <f>AVERAGE(C21:C22)</f>
        <v>6.9000000000000006E-2</v>
      </c>
      <c r="P20" s="47"/>
      <c r="Q20" s="47">
        <f>AVERAGE(D20:D21)</f>
        <v>6.3500000000000001E-2</v>
      </c>
      <c r="R20" s="47"/>
      <c r="S20" s="47">
        <f>AVERAGE(E22:E24)</f>
        <v>6.533333333333334E-2</v>
      </c>
      <c r="T20" s="47"/>
      <c r="U20" s="47">
        <f>AVERAGE(F22:F24)</f>
        <v>6.2666666666666662E-2</v>
      </c>
      <c r="V20" s="47"/>
      <c r="W20" s="47">
        <f>AVERAGE(G21:G23)</f>
        <v>5.7666666666666665E-2</v>
      </c>
      <c r="X20" s="47"/>
      <c r="Y20" s="47">
        <f>AVERAGE(H22:H24)</f>
        <v>5.4333333333333338E-2</v>
      </c>
      <c r="Z20" s="47"/>
      <c r="AA20" s="47">
        <f>AVERAGE(I21:I23)</f>
        <v>5.3999999999999999E-2</v>
      </c>
      <c r="AB20" s="47"/>
      <c r="AC20" s="47">
        <f>AVERAGE(J22:J24)</f>
        <v>5.3333333333333337E-2</v>
      </c>
      <c r="AD20" s="47"/>
      <c r="AE20" s="47">
        <f>AVERAGE(K20:K22)</f>
        <v>5.2333333333333336E-2</v>
      </c>
    </row>
    <row r="21" spans="1:31" x14ac:dyDescent="0.3">
      <c r="A21" s="47" t="s">
        <v>45</v>
      </c>
      <c r="B21" s="73">
        <v>5.8999999999999997E-2</v>
      </c>
      <c r="C21" s="73">
        <v>6.8000000000000005E-2</v>
      </c>
      <c r="D21" s="73">
        <v>6.9000000000000006E-2</v>
      </c>
      <c r="E21" s="73">
        <v>5.2999999999999999E-2</v>
      </c>
      <c r="F21" s="40">
        <v>5.6000000000000001E-2</v>
      </c>
      <c r="G21" s="73">
        <v>5.6000000000000001E-2</v>
      </c>
      <c r="H21" s="73">
        <v>0.05</v>
      </c>
      <c r="I21" s="73">
        <v>5.0999999999999997E-2</v>
      </c>
      <c r="J21" s="73">
        <v>5.1999999999999998E-2</v>
      </c>
      <c r="K21" s="73">
        <v>5.3999999999999999E-2</v>
      </c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</row>
    <row r="22" spans="1:31" x14ac:dyDescent="0.3">
      <c r="A22" s="47" t="s">
        <v>46</v>
      </c>
      <c r="B22" s="73">
        <v>0.10100000000000001</v>
      </c>
      <c r="C22" s="73">
        <v>7.0000000000000007E-2</v>
      </c>
      <c r="D22" s="73"/>
      <c r="E22" s="73">
        <v>5.6000000000000001E-2</v>
      </c>
      <c r="F22" s="40">
        <v>5.8999999999999997E-2</v>
      </c>
      <c r="G22" s="73">
        <v>5.8000000000000003E-2</v>
      </c>
      <c r="H22" s="73">
        <v>5.1999999999999998E-2</v>
      </c>
      <c r="I22" s="72">
        <v>5.3999999999999999E-2</v>
      </c>
      <c r="J22" s="73">
        <v>5.2999999999999999E-2</v>
      </c>
      <c r="K22" s="73">
        <v>5.5E-2</v>
      </c>
      <c r="L22" s="47"/>
      <c r="M22" s="47" t="s">
        <v>45</v>
      </c>
      <c r="N22" s="47" t="s">
        <v>36</v>
      </c>
      <c r="O22" s="47" t="s">
        <v>46</v>
      </c>
      <c r="P22" s="47" t="s">
        <v>36</v>
      </c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</row>
    <row r="23" spans="1:31" x14ac:dyDescent="0.3">
      <c r="A23" s="47" t="s">
        <v>46</v>
      </c>
      <c r="B23" s="47"/>
      <c r="D23" s="73"/>
      <c r="E23" s="73">
        <v>6.9000000000000006E-2</v>
      </c>
      <c r="F23" s="40">
        <v>6.2E-2</v>
      </c>
      <c r="G23" s="73">
        <v>5.8999999999999997E-2</v>
      </c>
      <c r="H23" s="73">
        <v>5.5E-2</v>
      </c>
      <c r="I23" s="73">
        <v>5.7000000000000002E-2</v>
      </c>
      <c r="J23" s="73">
        <v>5.2999999999999999E-2</v>
      </c>
      <c r="L23" s="47"/>
      <c r="M23" s="47" t="s">
        <v>40</v>
      </c>
      <c r="N23" s="47"/>
      <c r="O23" s="47" t="s">
        <v>40</v>
      </c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</row>
    <row r="24" spans="1:31" x14ac:dyDescent="0.3">
      <c r="A24" s="47" t="s">
        <v>46</v>
      </c>
      <c r="B24" s="47"/>
      <c r="C24" s="73"/>
      <c r="D24" s="73"/>
      <c r="E24" s="73">
        <v>7.0999999999999994E-2</v>
      </c>
      <c r="F24" s="40">
        <v>6.7000000000000004E-2</v>
      </c>
      <c r="H24" s="73">
        <v>5.6000000000000001E-2</v>
      </c>
      <c r="I24" s="73"/>
      <c r="J24" s="73">
        <v>5.3999999999999999E-2</v>
      </c>
      <c r="K24" s="73"/>
      <c r="L24" s="47">
        <f>AVERAGE(N24,P24)</f>
        <v>-0.14792013007662219</v>
      </c>
      <c r="M24" s="47">
        <v>30</v>
      </c>
      <c r="N24" s="47"/>
      <c r="O24" s="47">
        <v>30</v>
      </c>
      <c r="P24" s="47">
        <f>LN(O20/M20)</f>
        <v>-0.14792013007662219</v>
      </c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</row>
    <row r="25" spans="1:31" x14ac:dyDescent="0.3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>
        <f t="shared" ref="L25:L32" si="1">AVERAGE(N25,P25)</f>
        <v>-0.12001828214757682</v>
      </c>
      <c r="M25" s="47">
        <v>60</v>
      </c>
      <c r="N25" s="47">
        <f>LN(Q19/M19)</f>
        <v>-9.0498355199179273E-3</v>
      </c>
      <c r="O25" s="47">
        <v>60</v>
      </c>
      <c r="P25" s="47">
        <f>LN(Q20/M20)</f>
        <v>-0.23098672877523571</v>
      </c>
      <c r="Q25" s="47"/>
      <c r="R25" s="47"/>
      <c r="S25" s="47">
        <v>-2.9999999999999997E-4</v>
      </c>
      <c r="T25" s="12">
        <f>LN(0.5/0.0003)</f>
        <v>7.4185809027481282</v>
      </c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</row>
    <row r="26" spans="1:31" x14ac:dyDescent="0.3">
      <c r="L26" s="47">
        <f t="shared" si="1"/>
        <v>-0.14681952634284806</v>
      </c>
      <c r="M26" s="47">
        <v>90</v>
      </c>
      <c r="N26" s="47">
        <f>LN(S19/M19)</f>
        <v>-9.1114788574222172E-2</v>
      </c>
      <c r="O26" s="47">
        <v>90</v>
      </c>
      <c r="P26" s="47">
        <f>LN(S20/M20)</f>
        <v>-0.20252426411147395</v>
      </c>
      <c r="Q26" s="47"/>
      <c r="R26" s="47"/>
      <c r="S26" s="47">
        <v>-1.1999999999999999E-3</v>
      </c>
      <c r="T26" s="12">
        <f>LN(0.5/0.0012)</f>
        <v>6.0322865416282374</v>
      </c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</row>
    <row r="27" spans="1:31" x14ac:dyDescent="0.3">
      <c r="L27" s="47">
        <f t="shared" si="1"/>
        <v>-0.17762298199354087</v>
      </c>
      <c r="M27" s="47">
        <v>120</v>
      </c>
      <c r="N27" s="47">
        <f>LN(U19/M19)</f>
        <v>-0.11104900347503946</v>
      </c>
      <c r="O27" s="47">
        <v>120</v>
      </c>
      <c r="P27" s="47">
        <f>LN(U20/M20)</f>
        <v>-0.24419696051204226</v>
      </c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</row>
    <row r="28" spans="1:31" x14ac:dyDescent="0.3">
      <c r="L28" s="47">
        <f t="shared" si="1"/>
        <v>-0.18671921802223967</v>
      </c>
      <c r="M28" s="47">
        <v>150</v>
      </c>
      <c r="N28" s="47">
        <f>LN(W19/M19)</f>
        <v>-4.6091107200266976E-2</v>
      </c>
      <c r="O28" s="47">
        <v>150</v>
      </c>
      <c r="P28" s="47">
        <f>LN(W20/M20)</f>
        <v>-0.32734732884421236</v>
      </c>
      <c r="Q28" s="47"/>
      <c r="R28" s="47" t="s">
        <v>60</v>
      </c>
      <c r="S28" s="12">
        <f>AVERAGE(S25:S26)*1000</f>
        <v>-0.74999999999999989</v>
      </c>
      <c r="T28" s="12">
        <f>AVERAGE(T25:T26)</f>
        <v>6.7254337221881828</v>
      </c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</row>
    <row r="29" spans="1:31" x14ac:dyDescent="0.3">
      <c r="L29" s="47">
        <f t="shared" si="1"/>
        <v>-0.25572572258849546</v>
      </c>
      <c r="M29" s="47">
        <v>180</v>
      </c>
      <c r="N29" s="47">
        <f>LN(Y19/M19)</f>
        <v>-0.12456272264176199</v>
      </c>
      <c r="O29" s="47">
        <v>180</v>
      </c>
      <c r="P29" s="47">
        <f>LN(Y20/M20)</f>
        <v>-0.38688872253522893</v>
      </c>
      <c r="Q29" s="47"/>
      <c r="R29" s="47" t="s">
        <v>61</v>
      </c>
      <c r="S29" s="12">
        <f>_xlfn.STDEV.P(S25:S26)*1000</f>
        <v>0.45</v>
      </c>
      <c r="T29" s="12">
        <f>_xlfn.STDEV.P(T25:T26)</f>
        <v>0.69314718055994473</v>
      </c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</row>
    <row r="30" spans="1:31" x14ac:dyDescent="0.3">
      <c r="L30" s="47">
        <f t="shared" si="1"/>
        <v>-0.24537903035759079</v>
      </c>
      <c r="M30" s="47">
        <v>210</v>
      </c>
      <c r="N30" s="47">
        <f>LN(AA19/M19)</f>
        <v>-9.77154726055742E-2</v>
      </c>
      <c r="O30" s="47">
        <v>210</v>
      </c>
      <c r="P30" s="47">
        <f>LN(AA20/M20)</f>
        <v>-0.39304258810960735</v>
      </c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</row>
    <row r="31" spans="1:31" x14ac:dyDescent="0.3">
      <c r="L31" s="47">
        <f t="shared" si="1"/>
        <v>-0.24828994834119322</v>
      </c>
      <c r="M31" s="47">
        <v>240</v>
      </c>
      <c r="N31" s="47">
        <f>LN(AC19/M19)</f>
        <v>-9.1114788574222172E-2</v>
      </c>
      <c r="O31" s="47">
        <v>240</v>
      </c>
      <c r="P31" s="47">
        <f>LN(AC20/M20)</f>
        <v>-0.40546510810816427</v>
      </c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</row>
    <row r="32" spans="1:31" x14ac:dyDescent="0.3">
      <c r="L32" s="47">
        <f t="shared" si="1"/>
        <v>-0.27447792031772278</v>
      </c>
      <c r="M32" s="47">
        <v>270</v>
      </c>
      <c r="N32" s="47">
        <f>LN(AE19/M19)</f>
        <v>-0.12456272264176237</v>
      </c>
      <c r="O32" s="47">
        <v>270</v>
      </c>
      <c r="P32" s="47">
        <f>LN(AE20/M20)</f>
        <v>-0.42439311799368323</v>
      </c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</row>
    <row r="35" spans="1:22" x14ac:dyDescent="0.3">
      <c r="A35" s="74">
        <v>90</v>
      </c>
      <c r="B35" s="47" t="s">
        <v>21</v>
      </c>
      <c r="C35" s="47" t="s">
        <v>22</v>
      </c>
      <c r="D35" s="47" t="s">
        <v>23</v>
      </c>
      <c r="E35" s="47" t="s">
        <v>24</v>
      </c>
      <c r="F35" s="47" t="s">
        <v>25</v>
      </c>
      <c r="G35" s="47" t="s">
        <v>26</v>
      </c>
      <c r="H35" s="47" t="s">
        <v>27</v>
      </c>
      <c r="I35" s="47" t="s">
        <v>47</v>
      </c>
      <c r="J35" s="47" t="s">
        <v>37</v>
      </c>
      <c r="K35" s="47"/>
      <c r="L35" s="47" t="s">
        <v>22</v>
      </c>
      <c r="M35" s="47"/>
      <c r="N35" s="47" t="s">
        <v>23</v>
      </c>
      <c r="O35" s="47"/>
      <c r="P35" s="47" t="s">
        <v>24</v>
      </c>
      <c r="Q35" s="47"/>
      <c r="R35" s="47" t="s">
        <v>25</v>
      </c>
      <c r="S35" s="47"/>
      <c r="T35" s="47" t="s">
        <v>26</v>
      </c>
      <c r="U35" s="47"/>
      <c r="V35" s="47" t="s">
        <v>27</v>
      </c>
    </row>
    <row r="36" spans="1:22" x14ac:dyDescent="0.3">
      <c r="A36" s="47" t="s">
        <v>45</v>
      </c>
      <c r="B36" s="73">
        <v>5.5E-2</v>
      </c>
      <c r="C36" s="72">
        <v>4.9000000000000002E-2</v>
      </c>
      <c r="D36" s="72">
        <v>4.5999999999999999E-2</v>
      </c>
      <c r="E36" s="72">
        <v>4.8000000000000001E-2</v>
      </c>
      <c r="F36" s="39">
        <v>4.3999999999999997E-2</v>
      </c>
      <c r="G36" s="72">
        <v>4.4999999999999998E-2</v>
      </c>
      <c r="H36" s="72">
        <v>4.3999999999999997E-2</v>
      </c>
      <c r="I36" s="47" t="s">
        <v>45</v>
      </c>
      <c r="J36" s="47">
        <f>AVERAGE(B36:B37)</f>
        <v>5.5500000000000001E-2</v>
      </c>
      <c r="K36" s="47"/>
      <c r="L36" s="47">
        <f>AVERAGE(C36:C38)</f>
        <v>4.9666666666666671E-2</v>
      </c>
      <c r="M36" s="47"/>
      <c r="N36" s="47">
        <f>AVERAGE(D36:D38)</f>
        <v>4.8333333333333339E-2</v>
      </c>
      <c r="O36" s="47"/>
      <c r="P36" s="47">
        <f>AVERAGE(E36:E37)</f>
        <v>4.8500000000000001E-2</v>
      </c>
      <c r="Q36" s="47"/>
      <c r="R36" s="47">
        <f>AVERAGE(F36:F38)</f>
        <v>4.6333333333333337E-2</v>
      </c>
      <c r="S36" s="47"/>
      <c r="T36" s="47">
        <f>AVERAGE(G36:G37)</f>
        <v>4.5499999999999999E-2</v>
      </c>
      <c r="U36" s="47"/>
      <c r="V36" s="47">
        <f>AVERAGE(H36:H38)</f>
        <v>4.4333333333333336E-2</v>
      </c>
    </row>
    <row r="37" spans="1:22" x14ac:dyDescent="0.3">
      <c r="A37" s="47" t="s">
        <v>45</v>
      </c>
      <c r="B37" s="73">
        <v>5.6000000000000001E-2</v>
      </c>
      <c r="C37" s="73">
        <v>0.05</v>
      </c>
      <c r="D37" s="73">
        <v>4.9000000000000002E-2</v>
      </c>
      <c r="E37" s="73">
        <v>4.9000000000000002E-2</v>
      </c>
      <c r="F37" s="40">
        <v>4.7E-2</v>
      </c>
      <c r="G37" s="73">
        <v>4.5999999999999999E-2</v>
      </c>
      <c r="H37" s="73">
        <v>4.3999999999999997E-2</v>
      </c>
      <c r="I37" s="47" t="s">
        <v>46</v>
      </c>
      <c r="J37" s="47">
        <f>AVERAGE(B38:B39)</f>
        <v>0.08</v>
      </c>
      <c r="K37" s="47"/>
      <c r="L37" s="47">
        <f>AVERAGE(C39:C41)</f>
        <v>5.7999999999999996E-2</v>
      </c>
      <c r="M37" s="47"/>
      <c r="N37" s="47">
        <f>AVERAGE(D39:D41)</f>
        <v>5.4999999999999993E-2</v>
      </c>
      <c r="O37" s="47"/>
      <c r="P37" s="47">
        <f>AVERAGE(E38:E39)</f>
        <v>5.2499999999999998E-2</v>
      </c>
      <c r="Q37" s="47"/>
      <c r="R37" s="47">
        <f>AVERAGE(F38:F40)</f>
        <v>5.1333333333333335E-2</v>
      </c>
      <c r="S37" s="47"/>
      <c r="T37" s="47">
        <f>AVERAGE(G38:G39)</f>
        <v>0.05</v>
      </c>
      <c r="U37" s="47"/>
      <c r="V37" s="47">
        <f>AVERAGE(H38:H40)</f>
        <v>4.6333333333333337E-2</v>
      </c>
    </row>
    <row r="38" spans="1:22" x14ac:dyDescent="0.3">
      <c r="A38" s="47" t="s">
        <v>45</v>
      </c>
      <c r="B38" s="73">
        <v>5.8999999999999997E-2</v>
      </c>
      <c r="C38" s="73">
        <v>0.05</v>
      </c>
      <c r="D38" s="73">
        <v>0.05</v>
      </c>
      <c r="E38" s="73">
        <v>5.0999999999999997E-2</v>
      </c>
      <c r="F38" s="40">
        <v>4.8000000000000001E-2</v>
      </c>
      <c r="G38" s="73">
        <v>4.9000000000000002E-2</v>
      </c>
      <c r="H38" s="73">
        <v>4.4999999999999998E-2</v>
      </c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</row>
    <row r="39" spans="1:22" x14ac:dyDescent="0.3">
      <c r="A39" s="47" t="s">
        <v>46</v>
      </c>
      <c r="B39" s="73">
        <v>0.10100000000000001</v>
      </c>
      <c r="C39" s="73">
        <v>5.0999999999999997E-2</v>
      </c>
      <c r="D39" s="73">
        <v>5.1999999999999998E-2</v>
      </c>
      <c r="E39" s="73">
        <v>5.3999999999999999E-2</v>
      </c>
      <c r="F39" s="40">
        <v>5.1999999999999998E-2</v>
      </c>
      <c r="G39" s="73">
        <v>5.0999999999999997E-2</v>
      </c>
      <c r="H39" s="73">
        <v>4.7E-2</v>
      </c>
      <c r="I39" s="47"/>
      <c r="J39" s="47" t="s">
        <v>45</v>
      </c>
      <c r="K39" s="47" t="s">
        <v>36</v>
      </c>
      <c r="L39" s="47" t="s">
        <v>46</v>
      </c>
      <c r="M39" s="47" t="s">
        <v>36</v>
      </c>
      <c r="N39" s="47"/>
      <c r="O39" s="47"/>
      <c r="P39" s="47"/>
      <c r="Q39" s="47"/>
      <c r="R39" s="47"/>
      <c r="S39" s="47"/>
      <c r="T39" s="47"/>
      <c r="U39" s="47"/>
      <c r="V39" s="47"/>
    </row>
    <row r="40" spans="1:22" x14ac:dyDescent="0.3">
      <c r="A40" s="47" t="s">
        <v>46</v>
      </c>
      <c r="B40" s="73"/>
      <c r="C40" s="73">
        <v>5.2999999999999999E-2</v>
      </c>
      <c r="D40" s="73">
        <v>5.3999999999999999E-2</v>
      </c>
      <c r="E40" s="73"/>
      <c r="F40" s="40">
        <v>5.3999999999999999E-2</v>
      </c>
      <c r="G40" s="73"/>
      <c r="H40" s="73">
        <v>4.7E-2</v>
      </c>
      <c r="I40" s="47"/>
      <c r="J40" s="47" t="s">
        <v>40</v>
      </c>
      <c r="K40" s="47"/>
      <c r="L40" s="47" t="s">
        <v>40</v>
      </c>
      <c r="M40" s="47"/>
      <c r="N40" s="47"/>
      <c r="O40" s="47"/>
      <c r="P40" s="47"/>
      <c r="Q40" s="47"/>
      <c r="R40" s="47"/>
      <c r="S40" s="47"/>
      <c r="T40" s="47"/>
      <c r="U40" s="47"/>
      <c r="V40" s="47"/>
    </row>
    <row r="41" spans="1:22" x14ac:dyDescent="0.3">
      <c r="A41" s="47" t="s">
        <v>46</v>
      </c>
      <c r="B41" s="73"/>
      <c r="C41" s="73">
        <v>7.0000000000000007E-2</v>
      </c>
      <c r="D41" s="73">
        <v>5.8999999999999997E-2</v>
      </c>
      <c r="E41" s="73"/>
      <c r="F41" s="40"/>
      <c r="G41" s="47"/>
      <c r="H41" s="73"/>
      <c r="I41" s="47">
        <f>AVERAGE(K41,M41)</f>
        <v>-0.21631631380125083</v>
      </c>
      <c r="J41" s="47">
        <v>30</v>
      </c>
      <c r="K41" s="47">
        <f>LN(L36/J36)</f>
        <v>-0.11104900347503933</v>
      </c>
      <c r="L41" s="47">
        <v>30</v>
      </c>
      <c r="M41" s="47">
        <f>LN(L37/J37)</f>
        <v>-0.32158362412746233</v>
      </c>
      <c r="N41" s="47"/>
      <c r="O41" s="47"/>
      <c r="P41" s="47"/>
      <c r="Q41" s="47"/>
      <c r="R41" s="47"/>
      <c r="S41" s="47"/>
      <c r="T41" s="47"/>
      <c r="U41" s="47"/>
      <c r="V41" s="47"/>
    </row>
    <row r="42" spans="1:22" x14ac:dyDescent="0.3">
      <c r="A42" s="47"/>
      <c r="B42" s="47"/>
      <c r="C42" s="47"/>
      <c r="D42" s="73"/>
      <c r="E42" s="47"/>
      <c r="F42" s="47"/>
      <c r="G42" s="47"/>
      <c r="H42" s="47"/>
      <c r="I42" s="47">
        <f t="shared" ref="I42:I46" si="2">AVERAGE(K42,M42)</f>
        <v>-0.25647750822066739</v>
      </c>
      <c r="J42" s="47">
        <v>60</v>
      </c>
      <c r="K42" s="47">
        <f>LN(N36/J36)</f>
        <v>-0.13826156699992395</v>
      </c>
      <c r="L42" s="47">
        <v>60</v>
      </c>
      <c r="M42" s="47">
        <f>LN(N37/J37)</f>
        <v>-0.37469344944141086</v>
      </c>
      <c r="N42" s="47"/>
      <c r="O42" s="47"/>
      <c r="P42" s="47">
        <v>-8.0000000000000004E-4</v>
      </c>
      <c r="Q42" s="12">
        <f>LN(0.5/0.0008)</f>
        <v>6.4377516497364011</v>
      </c>
      <c r="R42" s="47"/>
      <c r="S42" s="47"/>
      <c r="T42" s="47"/>
      <c r="U42" s="47"/>
      <c r="V42" s="47"/>
    </row>
    <row r="43" spans="1:22" x14ac:dyDescent="0.3">
      <c r="A43" s="47"/>
      <c r="B43" s="47"/>
      <c r="C43" s="47"/>
      <c r="D43" s="47"/>
      <c r="E43" s="47"/>
      <c r="F43" s="47"/>
      <c r="G43" s="47"/>
      <c r="H43" s="47"/>
      <c r="I43" s="47">
        <f t="shared" si="2"/>
        <v>-0.27801634394262736</v>
      </c>
      <c r="J43" s="47">
        <v>90</v>
      </c>
      <c r="K43" s="47">
        <f>LN(P36/J36)</f>
        <v>-0.13481922280895123</v>
      </c>
      <c r="L43" s="47">
        <v>90</v>
      </c>
      <c r="M43" s="47">
        <f>LN(P37/J37)</f>
        <v>-0.42121346507630353</v>
      </c>
      <c r="N43" s="47"/>
      <c r="O43" s="47"/>
      <c r="P43" s="47">
        <v>-1.4E-3</v>
      </c>
      <c r="Q43" s="12">
        <f>LN(0.5/0.0014)</f>
        <v>5.8781358618009785</v>
      </c>
      <c r="R43" s="47"/>
      <c r="S43" s="47"/>
      <c r="T43" s="47"/>
      <c r="U43" s="47"/>
      <c r="V43" s="47"/>
    </row>
    <row r="44" spans="1:22" x14ac:dyDescent="0.3">
      <c r="I44" s="47">
        <f t="shared" si="2"/>
        <v>-0.31210384860908436</v>
      </c>
      <c r="J44" s="47">
        <v>120</v>
      </c>
      <c r="K44" s="47">
        <f>LN(R36/J36)</f>
        <v>-0.18052137628980669</v>
      </c>
      <c r="L44" s="47">
        <v>120</v>
      </c>
      <c r="M44" s="47">
        <f>LN(R37/J37)</f>
        <v>-0.44368632092836208</v>
      </c>
      <c r="N44" s="47"/>
      <c r="O44" s="47"/>
      <c r="P44" s="47"/>
      <c r="Q44" s="47"/>
      <c r="R44" s="47"/>
      <c r="S44" s="47"/>
      <c r="T44" s="47"/>
      <c r="U44" s="47"/>
      <c r="V44" s="47"/>
    </row>
    <row r="45" spans="1:22" x14ac:dyDescent="0.3">
      <c r="I45" s="47">
        <f t="shared" si="2"/>
        <v>-0.33433716202060987</v>
      </c>
      <c r="J45" s="47">
        <v>150</v>
      </c>
      <c r="K45" s="47">
        <f>LN(T36/J36)</f>
        <v>-0.19867069479548416</v>
      </c>
      <c r="L45" s="47">
        <v>150</v>
      </c>
      <c r="M45" s="47">
        <f>LN(T37/J37)</f>
        <v>-0.47000362924573558</v>
      </c>
      <c r="N45" s="47"/>
      <c r="O45" s="47" t="s">
        <v>60</v>
      </c>
      <c r="P45" s="12">
        <f>AVERAGE(P42:P43)*1000</f>
        <v>-1.1000000000000001</v>
      </c>
      <c r="Q45" s="12">
        <f>AVERAGE(Q42:Q43)</f>
        <v>6.1579437557686898</v>
      </c>
      <c r="R45" s="47"/>
      <c r="S45" s="47"/>
      <c r="T45" s="47"/>
      <c r="U45" s="47"/>
      <c r="V45" s="47"/>
    </row>
    <row r="46" spans="1:22" x14ac:dyDescent="0.3">
      <c r="I46" s="47">
        <f t="shared" si="2"/>
        <v>-0.38540558570502215</v>
      </c>
      <c r="J46" s="47">
        <v>180</v>
      </c>
      <c r="K46" s="47">
        <f>LN(V36/J36)</f>
        <v>-0.22464618119874477</v>
      </c>
      <c r="L46" s="47">
        <v>180</v>
      </c>
      <c r="M46" s="47">
        <f>LN(V37/J37)</f>
        <v>-0.54616499021129949</v>
      </c>
      <c r="N46" s="47"/>
      <c r="O46" s="47" t="s">
        <v>61</v>
      </c>
      <c r="P46" s="12">
        <f>_xlfn.STDEV.P(P42:P43)*1000</f>
        <v>0.3</v>
      </c>
      <c r="Q46" s="12">
        <f>_xlfn.STDEV.P(Q42:Q43)</f>
        <v>0.27980789396771133</v>
      </c>
      <c r="R46" s="47"/>
      <c r="S46" s="47"/>
      <c r="T46" s="47"/>
      <c r="U46" s="47"/>
      <c r="V46" s="47"/>
    </row>
  </sheetData>
  <sortState xmlns:xlrd2="http://schemas.microsoft.com/office/spreadsheetml/2017/richdata2" ref="H36:H41">
    <sortCondition ref="H36:H41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16927-C7CD-4877-A07F-5223523D98C9}">
  <dimension ref="A1:AE48"/>
  <sheetViews>
    <sheetView workbookViewId="0">
      <selection activeCell="R7" sqref="R7"/>
    </sheetView>
  </sheetViews>
  <sheetFormatPr defaultRowHeight="14.4" x14ac:dyDescent="0.3"/>
  <sheetData>
    <row r="1" spans="1:31" x14ac:dyDescent="0.3">
      <c r="A1" s="74">
        <v>70</v>
      </c>
      <c r="B1" s="47" t="s">
        <v>21</v>
      </c>
      <c r="C1" s="47" t="s">
        <v>22</v>
      </c>
      <c r="D1" s="47" t="s">
        <v>23</v>
      </c>
      <c r="E1" s="47" t="s">
        <v>24</v>
      </c>
      <c r="F1" s="47" t="s">
        <v>25</v>
      </c>
      <c r="G1" s="47" t="s">
        <v>26</v>
      </c>
      <c r="H1" s="47" t="s">
        <v>27</v>
      </c>
      <c r="I1" s="47" t="s">
        <v>28</v>
      </c>
      <c r="J1" s="47" t="s">
        <v>29</v>
      </c>
      <c r="K1" s="47" t="s">
        <v>30</v>
      </c>
      <c r="L1" s="47" t="s">
        <v>50</v>
      </c>
      <c r="M1" s="47" t="s">
        <v>37</v>
      </c>
      <c r="N1" s="47"/>
      <c r="O1" s="47" t="s">
        <v>22</v>
      </c>
      <c r="P1" s="47"/>
      <c r="Q1" s="47" t="s">
        <v>23</v>
      </c>
      <c r="R1" s="47"/>
      <c r="S1" s="47" t="s">
        <v>24</v>
      </c>
      <c r="T1" s="47"/>
      <c r="U1" s="47" t="s">
        <v>25</v>
      </c>
      <c r="V1" s="47"/>
      <c r="W1" s="47" t="s">
        <v>26</v>
      </c>
      <c r="X1" s="47"/>
      <c r="Y1" s="47" t="s">
        <v>27</v>
      </c>
      <c r="Z1" s="47"/>
      <c r="AA1" s="47" t="s">
        <v>28</v>
      </c>
      <c r="AB1" s="47"/>
      <c r="AC1" s="47" t="s">
        <v>29</v>
      </c>
      <c r="AD1" s="47"/>
      <c r="AE1" s="47" t="s">
        <v>30</v>
      </c>
    </row>
    <row r="2" spans="1:31" x14ac:dyDescent="0.3">
      <c r="A2" s="47" t="s">
        <v>48</v>
      </c>
      <c r="B2" s="63">
        <v>6.7000000000000004E-2</v>
      </c>
      <c r="C2" s="72">
        <v>5.8000000000000003E-2</v>
      </c>
      <c r="D2" s="73">
        <v>5.6000000000000001E-2</v>
      </c>
      <c r="E2" s="73">
        <v>6.2E-2</v>
      </c>
      <c r="F2" s="73">
        <v>5.8999999999999997E-2</v>
      </c>
      <c r="G2" s="73">
        <v>5.6000000000000001E-2</v>
      </c>
      <c r="H2" s="73">
        <v>5.7000000000000002E-2</v>
      </c>
      <c r="I2" s="72">
        <v>5.5E-2</v>
      </c>
      <c r="J2" s="72">
        <v>5.5E-2</v>
      </c>
      <c r="K2" s="39">
        <v>5.0999999999999997E-2</v>
      </c>
      <c r="L2" s="47" t="s">
        <v>48</v>
      </c>
      <c r="M2" s="47">
        <f>AVERAGE(B2:B3)</f>
        <v>7.0000000000000007E-2</v>
      </c>
      <c r="N2" s="47"/>
      <c r="O2" s="47">
        <f>AVERAGE(C2:C4)</f>
        <v>6.0999999999999999E-2</v>
      </c>
      <c r="P2" s="47"/>
      <c r="Q2" s="47">
        <f>AVERAGE(D2:D3)</f>
        <v>5.8499999999999996E-2</v>
      </c>
      <c r="R2" s="47"/>
      <c r="S2" s="47">
        <f>AVERAGE(E2:E3)</f>
        <v>6.25E-2</v>
      </c>
      <c r="T2" s="47"/>
      <c r="U2" s="47">
        <f>AVERAGE(F2:F3)</f>
        <v>0.06</v>
      </c>
      <c r="V2" s="47"/>
      <c r="W2" s="47">
        <f>AVERAGE(G2:G3)</f>
        <v>5.7000000000000002E-2</v>
      </c>
      <c r="X2" s="47"/>
      <c r="Y2" s="47">
        <f>AVERAGE(H2:H3)</f>
        <v>5.7500000000000002E-2</v>
      </c>
      <c r="Z2" s="47"/>
      <c r="AA2" s="47">
        <f>AVERAGE(I2:I3)</f>
        <v>5.6500000000000002E-2</v>
      </c>
      <c r="AB2" s="47"/>
      <c r="AC2" s="47">
        <f>AVERAGE(J2:J3)</f>
        <v>5.5E-2</v>
      </c>
      <c r="AD2" s="47"/>
      <c r="AE2" s="47">
        <f>AVERAGE(K2:K3)</f>
        <v>5.0999999999999997E-2</v>
      </c>
    </row>
    <row r="3" spans="1:31" x14ac:dyDescent="0.3">
      <c r="A3" s="47" t="s">
        <v>48</v>
      </c>
      <c r="B3" s="63">
        <v>7.2999999999999995E-2</v>
      </c>
      <c r="C3" s="73">
        <v>6.0999999999999999E-2</v>
      </c>
      <c r="D3" s="73">
        <v>6.0999999999999999E-2</v>
      </c>
      <c r="E3" s="73">
        <v>6.3E-2</v>
      </c>
      <c r="F3" s="73">
        <v>6.0999999999999999E-2</v>
      </c>
      <c r="G3" s="73">
        <v>5.8000000000000003E-2</v>
      </c>
      <c r="H3" s="73">
        <v>5.8000000000000003E-2</v>
      </c>
      <c r="I3" s="73">
        <v>5.8000000000000003E-2</v>
      </c>
      <c r="J3" s="73">
        <v>5.5E-2</v>
      </c>
      <c r="K3" s="40">
        <v>5.0999999999999997E-2</v>
      </c>
      <c r="L3" s="47" t="s">
        <v>49</v>
      </c>
      <c r="M3" s="47">
        <f>AVERAGE(B3:B4)</f>
        <v>7.9000000000000001E-2</v>
      </c>
      <c r="N3" s="47"/>
      <c r="O3" s="47">
        <f>AVERAGE(C5:C7)</f>
        <v>8.1333333333333341E-2</v>
      </c>
      <c r="P3" s="47"/>
      <c r="Q3" s="47">
        <f>AVERAGE(D4:D5)</f>
        <v>7.5500000000000012E-2</v>
      </c>
      <c r="R3" s="47"/>
      <c r="S3" s="47">
        <f>AVERAGE(E3:E4)</f>
        <v>6.6000000000000003E-2</v>
      </c>
      <c r="T3" s="47"/>
      <c r="U3" s="47">
        <f>AVERAGE(F3:F4)</f>
        <v>6.2E-2</v>
      </c>
      <c r="V3" s="47"/>
      <c r="W3" s="47">
        <f>AVERAGE(G3:G4)</f>
        <v>5.8000000000000003E-2</v>
      </c>
      <c r="X3" s="47"/>
      <c r="Y3" s="47">
        <f>AVERAGE(H3:H4)</f>
        <v>5.8000000000000003E-2</v>
      </c>
      <c r="Z3" s="47"/>
      <c r="AA3" s="47">
        <f>AVERAGE(I3:I4)</f>
        <v>6.2E-2</v>
      </c>
      <c r="AB3" s="47"/>
      <c r="AC3" s="47">
        <f>AVERAGE(J4:J5)</f>
        <v>5.6000000000000001E-2</v>
      </c>
      <c r="AD3" s="47"/>
      <c r="AE3" s="47">
        <f>AVERAGE(K4:K5)</f>
        <v>5.5500000000000001E-2</v>
      </c>
    </row>
    <row r="4" spans="1:31" x14ac:dyDescent="0.3">
      <c r="A4" s="47" t="s">
        <v>48</v>
      </c>
      <c r="B4" s="63">
        <v>8.5000000000000006E-2</v>
      </c>
      <c r="C4" s="73">
        <v>6.4000000000000001E-2</v>
      </c>
      <c r="D4" s="73">
        <v>6.9000000000000006E-2</v>
      </c>
      <c r="E4" s="73">
        <v>6.9000000000000006E-2</v>
      </c>
      <c r="F4" s="73">
        <v>6.3E-2</v>
      </c>
      <c r="G4" s="73">
        <v>5.8000000000000003E-2</v>
      </c>
      <c r="H4" s="73">
        <v>5.8000000000000003E-2</v>
      </c>
      <c r="I4" s="73">
        <v>6.6000000000000003E-2</v>
      </c>
      <c r="J4" s="10">
        <v>5.6000000000000001E-2</v>
      </c>
      <c r="K4" s="40">
        <v>5.5E-2</v>
      </c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</row>
    <row r="5" spans="1:31" x14ac:dyDescent="0.3">
      <c r="A5" s="47" t="s">
        <v>49</v>
      </c>
      <c r="C5" s="73">
        <v>6.5000000000000002E-2</v>
      </c>
      <c r="D5" s="73">
        <v>8.2000000000000003E-2</v>
      </c>
      <c r="F5" s="73"/>
      <c r="H5" s="73"/>
      <c r="I5" s="10"/>
      <c r="J5" s="72">
        <v>5.6000000000000001E-2</v>
      </c>
      <c r="K5" s="40">
        <v>5.6000000000000001E-2</v>
      </c>
      <c r="L5" s="47"/>
      <c r="M5" s="47" t="s">
        <v>48</v>
      </c>
      <c r="N5" s="47" t="s">
        <v>36</v>
      </c>
      <c r="O5" s="47" t="s">
        <v>49</v>
      </c>
      <c r="P5" s="47" t="s">
        <v>36</v>
      </c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</row>
    <row r="6" spans="1:31" x14ac:dyDescent="0.3">
      <c r="A6" s="47" t="s">
        <v>49</v>
      </c>
      <c r="B6" s="63"/>
      <c r="C6" s="73">
        <v>0.08</v>
      </c>
      <c r="F6" s="73"/>
      <c r="G6" s="73"/>
      <c r="I6" s="47"/>
      <c r="J6" s="73"/>
      <c r="K6" s="40"/>
      <c r="L6" s="47"/>
      <c r="M6" s="47" t="s">
        <v>40</v>
      </c>
      <c r="N6" s="47"/>
      <c r="O6" s="47" t="s">
        <v>40</v>
      </c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</row>
    <row r="7" spans="1:31" x14ac:dyDescent="0.3">
      <c r="A7" s="47" t="s">
        <v>49</v>
      </c>
      <c r="B7" s="63"/>
      <c r="C7" s="73">
        <v>9.9000000000000005E-2</v>
      </c>
      <c r="D7" s="73"/>
      <c r="E7" s="73"/>
      <c r="G7" s="73"/>
      <c r="H7" s="73"/>
      <c r="I7" s="47"/>
      <c r="J7" s="73"/>
      <c r="K7" s="40"/>
      <c r="L7" s="47">
        <f>AVERAGE(N7,P7)</f>
        <v>-5.4256646858988553E-2</v>
      </c>
      <c r="M7" s="47">
        <v>30</v>
      </c>
      <c r="N7" s="47">
        <f>LN(O2/M2)</f>
        <v>-0.13762137787604786</v>
      </c>
      <c r="O7" s="47">
        <v>30</v>
      </c>
      <c r="P7" s="47">
        <f>LN(O3/M3)</f>
        <v>2.9108084158070764E-2</v>
      </c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</row>
    <row r="8" spans="1:31" x14ac:dyDescent="0.3">
      <c r="A8" s="47"/>
      <c r="B8" s="47"/>
      <c r="C8" s="47"/>
      <c r="D8" s="47"/>
      <c r="E8" s="47"/>
      <c r="F8" s="47"/>
      <c r="G8" s="47"/>
      <c r="H8" s="47"/>
      <c r="I8" s="47"/>
      <c r="J8" s="73"/>
      <c r="K8" s="40"/>
      <c r="L8" s="47">
        <f t="shared" ref="L8:L15" si="0">AVERAGE(N8,P8)</f>
        <v>-0.11239184201179533</v>
      </c>
      <c r="M8" s="47">
        <v>60</v>
      </c>
      <c r="N8" s="47">
        <f>LN(Q2/M2)</f>
        <v>-0.17946848781154828</v>
      </c>
      <c r="O8" s="47">
        <v>60</v>
      </c>
      <c r="P8" s="47">
        <f>LN(Q3/M3)</f>
        <v>-4.5315196212042372E-2</v>
      </c>
      <c r="Q8" s="47"/>
      <c r="R8" s="47"/>
      <c r="S8" s="47">
        <v>-1.5E-3</v>
      </c>
      <c r="T8" s="12">
        <f>LN(0.5/0.0015)</f>
        <v>5.8091429903140277</v>
      </c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</row>
    <row r="9" spans="1:31" x14ac:dyDescent="0.3">
      <c r="A9" s="47"/>
      <c r="B9" s="47"/>
      <c r="C9" s="47"/>
      <c r="D9" s="47"/>
      <c r="E9" s="47"/>
      <c r="F9" s="47"/>
      <c r="G9" s="47"/>
      <c r="H9" s="47"/>
      <c r="I9" s="47"/>
      <c r="J9" s="10"/>
      <c r="K9" s="11"/>
      <c r="L9" s="47">
        <f t="shared" si="0"/>
        <v>-0.14656089787379958</v>
      </c>
      <c r="M9" s="47">
        <v>90</v>
      </c>
      <c r="N9" s="47">
        <f>LN(S2/M2)</f>
        <v>-0.11332868530700324</v>
      </c>
      <c r="O9" s="47">
        <v>90</v>
      </c>
      <c r="P9" s="47">
        <f>LN(S3/M3)</f>
        <v>-0.17979311044059593</v>
      </c>
      <c r="Q9" s="47"/>
      <c r="R9" s="47"/>
      <c r="S9" s="47">
        <v>-5.9999999999999995E-4</v>
      </c>
      <c r="T9" s="12">
        <f>LN(0.5/0.0006)</f>
        <v>6.7254337221881828</v>
      </c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</row>
    <row r="10" spans="1:31" x14ac:dyDescent="0.3">
      <c r="L10" s="47">
        <f t="shared" si="0"/>
        <v>-0.19823207362459425</v>
      </c>
      <c r="M10" s="47">
        <v>120</v>
      </c>
      <c r="N10" s="47">
        <f>LN(U2/M2)</f>
        <v>-0.1541506798272585</v>
      </c>
      <c r="O10" s="47">
        <v>120</v>
      </c>
      <c r="P10" s="47">
        <f>LN(U3/M3)</f>
        <v>-0.24231346742193</v>
      </c>
      <c r="Q10" s="47"/>
      <c r="R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</row>
    <row r="11" spans="1:31" x14ac:dyDescent="0.3">
      <c r="L11" s="47">
        <f t="shared" si="0"/>
        <v>-0.25722440806770547</v>
      </c>
      <c r="M11" s="47">
        <v>150</v>
      </c>
      <c r="N11" s="47">
        <f>LN(W2/M2)</f>
        <v>-0.20544397421480884</v>
      </c>
      <c r="O11" s="47">
        <v>150</v>
      </c>
      <c r="P11" s="47">
        <f>LN(W3/M3)</f>
        <v>-0.30900484192060212</v>
      </c>
      <c r="Q11" s="47"/>
      <c r="R11" s="47" t="s">
        <v>60</v>
      </c>
      <c r="S11" s="12">
        <f>AVERAGE(S8:S9)*1000</f>
        <v>-1.05</v>
      </c>
      <c r="T11" s="12">
        <f>AVERAGE(T8:T9)</f>
        <v>6.2672883562511057</v>
      </c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</row>
    <row r="12" spans="1:31" x14ac:dyDescent="0.3">
      <c r="L12" s="47">
        <f t="shared" si="0"/>
        <v>-0.25285756808332821</v>
      </c>
      <c r="M12" s="47">
        <v>180</v>
      </c>
      <c r="N12" s="47">
        <f>LN(Y2/M2)</f>
        <v>-0.19671029424605427</v>
      </c>
      <c r="O12" s="47">
        <v>180</v>
      </c>
      <c r="P12" s="47">
        <f>LN(Y3/M3)</f>
        <v>-0.30900484192060212</v>
      </c>
      <c r="Q12" s="47"/>
      <c r="R12" s="47" t="s">
        <v>61</v>
      </c>
      <c r="S12" s="12">
        <f>_xlfn.STDEV.P(S8:S9)*1000</f>
        <v>0.45000000000000007</v>
      </c>
      <c r="T12" s="12">
        <f>_xlfn.STDEV.P(T8:T9)</f>
        <v>0.45814536593707755</v>
      </c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</row>
    <row r="13" spans="1:31" x14ac:dyDescent="0.3">
      <c r="L13" s="47">
        <f t="shared" si="0"/>
        <v>-0.22828403565944694</v>
      </c>
      <c r="M13" s="47">
        <v>210</v>
      </c>
      <c r="N13" s="47">
        <f>LN(AA2/M2)</f>
        <v>-0.21425460389696385</v>
      </c>
      <c r="O13" s="47">
        <v>210</v>
      </c>
      <c r="P13" s="47">
        <f>LN(AA3/M3)</f>
        <v>-0.24231346742193</v>
      </c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</row>
    <row r="14" spans="1:31" x14ac:dyDescent="0.3">
      <c r="L14" s="47">
        <f t="shared" si="0"/>
        <v>-0.29262910927438018</v>
      </c>
      <c r="M14" s="47">
        <v>240</v>
      </c>
      <c r="N14" s="47">
        <f>LN(AC2/M2)</f>
        <v>-0.2411620568168881</v>
      </c>
      <c r="O14" s="47">
        <v>240</v>
      </c>
      <c r="P14" s="47">
        <f>LN(AC3/M3)</f>
        <v>-0.34409616173187224</v>
      </c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</row>
    <row r="15" spans="1:31" x14ac:dyDescent="0.3">
      <c r="L15" s="47">
        <f t="shared" si="0"/>
        <v>-0.33486722051983309</v>
      </c>
      <c r="M15" s="47">
        <v>270</v>
      </c>
      <c r="N15" s="47">
        <f>LN(AE2/M2)</f>
        <v>-0.31666960932503341</v>
      </c>
      <c r="O15" s="47">
        <v>270</v>
      </c>
      <c r="P15" s="47">
        <f>LN(AE3/M3)</f>
        <v>-0.35306483171463271</v>
      </c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</row>
    <row r="16" spans="1:31" x14ac:dyDescent="0.3">
      <c r="AD16" s="47"/>
    </row>
    <row r="17" spans="1:31" x14ac:dyDescent="0.3">
      <c r="AD17" s="47"/>
      <c r="AE17" s="47"/>
    </row>
    <row r="18" spans="1:31" x14ac:dyDescent="0.3">
      <c r="AD18" s="47"/>
      <c r="AE18" s="47"/>
    </row>
    <row r="19" spans="1:31" x14ac:dyDescent="0.3">
      <c r="A19" s="74">
        <v>80</v>
      </c>
      <c r="B19" s="47" t="s">
        <v>21</v>
      </c>
      <c r="C19" s="47" t="s">
        <v>22</v>
      </c>
      <c r="D19" s="47" t="s">
        <v>23</v>
      </c>
      <c r="E19" s="47" t="s">
        <v>24</v>
      </c>
      <c r="F19" s="47" t="s">
        <v>25</v>
      </c>
      <c r="G19" s="47" t="s">
        <v>26</v>
      </c>
      <c r="H19" s="47" t="s">
        <v>27</v>
      </c>
      <c r="I19" s="47" t="s">
        <v>28</v>
      </c>
      <c r="J19" s="47" t="s">
        <v>29</v>
      </c>
      <c r="K19" s="47" t="s">
        <v>30</v>
      </c>
      <c r="L19" s="47" t="s">
        <v>50</v>
      </c>
      <c r="M19" s="47" t="s">
        <v>37</v>
      </c>
      <c r="N19" s="47"/>
      <c r="O19" s="47" t="s">
        <v>22</v>
      </c>
      <c r="P19" s="47"/>
      <c r="Q19" s="47" t="s">
        <v>23</v>
      </c>
      <c r="R19" s="47"/>
      <c r="S19" s="47" t="s">
        <v>24</v>
      </c>
      <c r="T19" s="47"/>
      <c r="U19" s="47" t="s">
        <v>25</v>
      </c>
      <c r="V19" s="47"/>
      <c r="W19" s="47" t="s">
        <v>26</v>
      </c>
      <c r="X19" s="47"/>
      <c r="Y19" s="47" t="s">
        <v>27</v>
      </c>
      <c r="Z19" s="47"/>
      <c r="AA19" s="47" t="s">
        <v>28</v>
      </c>
      <c r="AB19" s="47"/>
      <c r="AC19" s="47" t="s">
        <v>29</v>
      </c>
      <c r="AD19" s="47"/>
      <c r="AE19" s="47" t="s">
        <v>30</v>
      </c>
    </row>
    <row r="20" spans="1:31" x14ac:dyDescent="0.3">
      <c r="A20" s="47" t="s">
        <v>48</v>
      </c>
      <c r="B20" s="62">
        <v>8.4000000000000005E-2</v>
      </c>
      <c r="C20" s="72">
        <v>7.1999999999999995E-2</v>
      </c>
      <c r="D20" s="72">
        <v>7.3999999999999996E-2</v>
      </c>
      <c r="E20" s="72">
        <v>6.9000000000000006E-2</v>
      </c>
      <c r="F20" s="72">
        <v>6.9000000000000006E-2</v>
      </c>
      <c r="G20" s="72">
        <v>6.9000000000000006E-2</v>
      </c>
      <c r="H20" s="73">
        <v>7.0999999999999994E-2</v>
      </c>
      <c r="I20" s="72">
        <v>6.5000000000000002E-2</v>
      </c>
      <c r="J20" s="72">
        <v>6.2E-2</v>
      </c>
      <c r="K20" s="9">
        <v>5.8999999999999997E-2</v>
      </c>
      <c r="L20" s="47" t="s">
        <v>48</v>
      </c>
      <c r="M20" s="47">
        <f>AVERAGE(B20:B22)</f>
        <v>9.4666666666666663E-2</v>
      </c>
      <c r="N20" s="47"/>
      <c r="O20" s="47">
        <f>AVERAGE(C20:C22)</f>
        <v>7.8333333333333324E-2</v>
      </c>
      <c r="P20" s="47"/>
      <c r="Q20" s="47">
        <f>AVERAGE(D20:D22)</f>
        <v>7.6999999999999999E-2</v>
      </c>
      <c r="R20" s="47"/>
      <c r="S20" s="47">
        <f>AVERAGE(E20:E22)</f>
        <v>7.2000000000000008E-2</v>
      </c>
      <c r="T20" s="47"/>
      <c r="U20" s="47">
        <f>AVERAGE(F20:F22)</f>
        <v>6.9000000000000006E-2</v>
      </c>
      <c r="V20" s="47"/>
      <c r="W20" s="47">
        <f>AVERAGE(G20:G22)</f>
        <v>6.9333333333333344E-2</v>
      </c>
      <c r="X20" s="47"/>
      <c r="Y20" s="47">
        <f>AVERAGE(H20:H21)</f>
        <v>7.1499999999999994E-2</v>
      </c>
      <c r="Z20" s="47"/>
      <c r="AA20" s="47">
        <f>AVERAGE(I20:I21)</f>
        <v>6.5000000000000002E-2</v>
      </c>
      <c r="AB20" s="47"/>
      <c r="AC20" s="47">
        <f>AVERAGE(J20:J21)</f>
        <v>6.25E-2</v>
      </c>
      <c r="AD20" s="47"/>
      <c r="AE20" s="47">
        <f>AVERAGE(K20:K21)</f>
        <v>5.6999999999999995E-2</v>
      </c>
    </row>
    <row r="21" spans="1:31" x14ac:dyDescent="0.3">
      <c r="A21" s="47" t="s">
        <v>48</v>
      </c>
      <c r="B21" s="63">
        <v>9.5000000000000001E-2</v>
      </c>
      <c r="C21" s="73">
        <v>0.08</v>
      </c>
      <c r="D21" s="73">
        <v>7.6999999999999999E-2</v>
      </c>
      <c r="E21" s="73">
        <v>7.0000000000000007E-2</v>
      </c>
      <c r="F21" s="73">
        <v>6.9000000000000006E-2</v>
      </c>
      <c r="G21" s="73">
        <v>6.9000000000000006E-2</v>
      </c>
      <c r="H21" s="73">
        <v>7.1999999999999995E-2</v>
      </c>
      <c r="I21" s="73">
        <v>6.5000000000000002E-2</v>
      </c>
      <c r="J21" s="73">
        <v>6.3E-2</v>
      </c>
      <c r="K21" s="10">
        <v>5.5E-2</v>
      </c>
      <c r="L21" s="47" t="s">
        <v>49</v>
      </c>
      <c r="M21" s="47">
        <f>AVERAGE(B22:B24)</f>
        <v>0.112</v>
      </c>
      <c r="N21" s="47"/>
      <c r="O21" s="47">
        <f>AVERAGE(C23:C25)</f>
        <v>0.10366666666666667</v>
      </c>
      <c r="P21" s="47"/>
      <c r="Q21" s="47">
        <f>AVERAGE(D23:D25)</f>
        <v>9.9333333333333329E-2</v>
      </c>
      <c r="R21" s="47"/>
      <c r="S21" s="47">
        <f>AVERAGE(E23:E25)</f>
        <v>9.0333333333333335E-2</v>
      </c>
      <c r="T21" s="47"/>
      <c r="U21" s="47">
        <f>AVERAGE(F22:F24)</f>
        <v>7.5333333333333349E-2</v>
      </c>
      <c r="V21" s="47"/>
      <c r="W21" s="47">
        <f>AVERAGE(G23:G25)</f>
        <v>7.2999999999999995E-2</v>
      </c>
      <c r="X21" s="47"/>
      <c r="Y21" s="47">
        <f>AVERAGE(H21:H23)</f>
        <v>7.2499999999999995E-2</v>
      </c>
      <c r="Z21" s="47"/>
      <c r="AA21" s="47">
        <f>AVERAGE(I22:I23)</f>
        <v>6.6500000000000004E-2</v>
      </c>
      <c r="AB21" s="47"/>
      <c r="AC21" s="47">
        <f>AVERAGE(J22:J23)</f>
        <v>6.7000000000000004E-2</v>
      </c>
      <c r="AD21" s="47"/>
      <c r="AE21" s="47">
        <f>AVERAGE(K22:K23)</f>
        <v>0.06</v>
      </c>
    </row>
    <row r="22" spans="1:31" x14ac:dyDescent="0.3">
      <c r="A22" s="47" t="s">
        <v>48</v>
      </c>
      <c r="B22" s="63">
        <v>0.105</v>
      </c>
      <c r="C22" s="73">
        <v>8.3000000000000004E-2</v>
      </c>
      <c r="D22" s="73">
        <v>0.08</v>
      </c>
      <c r="E22" s="73">
        <v>7.6999999999999999E-2</v>
      </c>
      <c r="F22" s="73">
        <v>6.9000000000000006E-2</v>
      </c>
      <c r="G22" s="73">
        <v>7.0000000000000007E-2</v>
      </c>
      <c r="H22" s="73">
        <v>7.2999999999999995E-2</v>
      </c>
      <c r="I22" s="73">
        <v>6.6000000000000003E-2</v>
      </c>
      <c r="J22" s="73">
        <v>6.4000000000000001E-2</v>
      </c>
      <c r="K22" s="10">
        <v>5.8999999999999997E-2</v>
      </c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</row>
    <row r="23" spans="1:31" x14ac:dyDescent="0.3">
      <c r="A23" s="47" t="s">
        <v>49</v>
      </c>
      <c r="B23" s="63">
        <v>0.114</v>
      </c>
      <c r="C23" s="73">
        <v>0.10100000000000001</v>
      </c>
      <c r="D23" s="73">
        <v>8.1000000000000003E-2</v>
      </c>
      <c r="E23" s="73">
        <v>8.5000000000000006E-2</v>
      </c>
      <c r="F23" s="73">
        <v>7.5999999999999998E-2</v>
      </c>
      <c r="G23" s="73">
        <v>7.0999999999999994E-2</v>
      </c>
      <c r="H23" s="73"/>
      <c r="I23" s="73">
        <v>6.7000000000000004E-2</v>
      </c>
      <c r="J23" s="73">
        <v>7.0000000000000007E-2</v>
      </c>
      <c r="K23" s="10">
        <v>6.0999999999999999E-2</v>
      </c>
      <c r="L23" s="47"/>
      <c r="M23" s="47" t="s">
        <v>48</v>
      </c>
      <c r="N23" s="47" t="s">
        <v>36</v>
      </c>
      <c r="O23" s="47" t="s">
        <v>49</v>
      </c>
      <c r="P23" s="47" t="s">
        <v>36</v>
      </c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</row>
    <row r="24" spans="1:31" x14ac:dyDescent="0.3">
      <c r="A24" s="47" t="s">
        <v>49</v>
      </c>
      <c r="B24" s="63">
        <v>0.11700000000000001</v>
      </c>
      <c r="C24" s="73">
        <v>0.104</v>
      </c>
      <c r="D24" s="73">
        <v>0.10199999999999999</v>
      </c>
      <c r="E24" s="73">
        <v>8.7999999999999995E-2</v>
      </c>
      <c r="F24" s="73">
        <v>8.1000000000000003E-2</v>
      </c>
      <c r="G24" s="73">
        <v>7.1999999999999995E-2</v>
      </c>
      <c r="I24" s="73"/>
      <c r="J24" s="73"/>
      <c r="K24" s="10"/>
      <c r="L24" s="47"/>
      <c r="M24" s="47" t="s">
        <v>40</v>
      </c>
      <c r="N24" s="47"/>
      <c r="O24" s="47" t="s">
        <v>40</v>
      </c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</row>
    <row r="25" spans="1:31" x14ac:dyDescent="0.3">
      <c r="A25" s="47" t="s">
        <v>49</v>
      </c>
      <c r="B25" s="63"/>
      <c r="C25" s="73">
        <v>0.106</v>
      </c>
      <c r="D25" s="73">
        <v>0.115</v>
      </c>
      <c r="E25" s="73">
        <v>9.8000000000000004E-2</v>
      </c>
      <c r="F25" s="73"/>
      <c r="G25" s="73">
        <v>7.5999999999999998E-2</v>
      </c>
      <c r="H25" s="73"/>
      <c r="I25" s="73"/>
      <c r="J25" s="73"/>
      <c r="K25" s="10"/>
      <c r="L25" s="47">
        <f>AVERAGE(N25,P25)</f>
        <v>-0.13335348590050863</v>
      </c>
      <c r="M25" s="47">
        <v>30</v>
      </c>
      <c r="N25" s="47">
        <f>LN(O20/M20)</f>
        <v>-0.18938872401704721</v>
      </c>
      <c r="O25" s="47">
        <v>30</v>
      </c>
      <c r="P25" s="47">
        <f>LN(O21/M21)</f>
        <v>-7.7318247783970048E-2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</row>
    <row r="26" spans="1:31" x14ac:dyDescent="0.3">
      <c r="L26" s="47">
        <f t="shared" ref="L26:L33" si="1">AVERAGE(N26,P26)</f>
        <v>-0.16328710054860615</v>
      </c>
      <c r="M26" s="47">
        <v>60</v>
      </c>
      <c r="N26" s="47">
        <f>LN(Q20/M20)</f>
        <v>-0.20655652763941246</v>
      </c>
      <c r="O26" s="47">
        <v>60</v>
      </c>
      <c r="P26" s="47">
        <f>LN(Q21/M21)</f>
        <v>-0.12001767345779983</v>
      </c>
      <c r="Q26" s="47"/>
      <c r="R26" s="47"/>
      <c r="S26" s="47">
        <v>-1.1000000000000001E-3</v>
      </c>
      <c r="T26" s="12">
        <f>LN(0.5/0.0011)</f>
        <v>6.1192979186178666</v>
      </c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</row>
    <row r="27" spans="1:31" x14ac:dyDescent="0.3">
      <c r="L27" s="47">
        <f t="shared" si="1"/>
        <v>-0.24434408478027214</v>
      </c>
      <c r="M27" s="47">
        <v>90</v>
      </c>
      <c r="N27" s="47">
        <f>LN(S20/M20)</f>
        <v>-0.27369583047704094</v>
      </c>
      <c r="O27" s="47">
        <v>90</v>
      </c>
      <c r="P27" s="47">
        <f>LN(S21/M21)</f>
        <v>-0.21499233908350332</v>
      </c>
      <c r="Q27" s="47"/>
      <c r="R27" s="47"/>
      <c r="S27" s="47">
        <v>-2.2000000000000001E-3</v>
      </c>
      <c r="T27" s="12">
        <f>LN(0.5/0.0022)</f>
        <v>5.4261507380579213</v>
      </c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</row>
    <row r="28" spans="1:31" x14ac:dyDescent="0.3">
      <c r="L28" s="47">
        <f t="shared" si="1"/>
        <v>-0.35641580279337748</v>
      </c>
      <c r="M28" s="47">
        <v>120</v>
      </c>
      <c r="N28" s="47">
        <f>LN(U20/M20)</f>
        <v>-0.31625544489583679</v>
      </c>
      <c r="O28" s="47">
        <v>120</v>
      </c>
      <c r="P28" s="47">
        <f>LN(U21/M21)</f>
        <v>-0.39657616069091811</v>
      </c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</row>
    <row r="29" spans="1:31" x14ac:dyDescent="0.3">
      <c r="L29" s="47">
        <f t="shared" si="1"/>
        <v>-0.36973779430329567</v>
      </c>
      <c r="M29" s="47">
        <v>150</v>
      </c>
      <c r="N29" s="47">
        <f>LN(W20/M20)</f>
        <v>-0.31143615845988787</v>
      </c>
      <c r="O29" s="47">
        <v>150</v>
      </c>
      <c r="P29" s="47">
        <f>LN(W21/M21)</f>
        <v>-0.42803943014670354</v>
      </c>
      <c r="Q29" s="47"/>
      <c r="R29" s="47" t="s">
        <v>60</v>
      </c>
      <c r="S29" s="12">
        <f>AVERAGE(S26:S27)*1000</f>
        <v>-1.65</v>
      </c>
      <c r="T29" s="12">
        <f>AVERAGE(T26:T27)</f>
        <v>5.772724328337894</v>
      </c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</row>
    <row r="30" spans="1:31" x14ac:dyDescent="0.3">
      <c r="L30" s="47">
        <f t="shared" si="1"/>
        <v>-0.35778840461380002</v>
      </c>
      <c r="M30" s="47">
        <v>180</v>
      </c>
      <c r="N30" s="47">
        <f>LN(Y20/M20)</f>
        <v>-0.28066449979313446</v>
      </c>
      <c r="O30" s="47">
        <v>180</v>
      </c>
      <c r="P30" s="47">
        <f>LN(Y21/M21)</f>
        <v>-0.43491230943446557</v>
      </c>
      <c r="Q30" s="47"/>
      <c r="R30" s="47" t="s">
        <v>61</v>
      </c>
      <c r="S30" s="12">
        <f>_xlfn.STDEV.P(S26:S27)*1000</f>
        <v>0.55000000000000004</v>
      </c>
      <c r="T30" s="12">
        <f>_xlfn.STDEV.P(T26:T27)</f>
        <v>0.3465735902799727</v>
      </c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</row>
    <row r="31" spans="1:31" x14ac:dyDescent="0.3">
      <c r="L31" s="47">
        <f t="shared" si="1"/>
        <v>-0.44863580161537259</v>
      </c>
      <c r="M31" s="47">
        <v>210</v>
      </c>
      <c r="N31" s="47">
        <f>LN(AA20/M20)</f>
        <v>-0.37597467959745912</v>
      </c>
      <c r="O31" s="47">
        <v>210</v>
      </c>
      <c r="P31" s="47">
        <f>LN(AA21/M21)</f>
        <v>-0.52129692363328606</v>
      </c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</row>
    <row r="32" spans="1:31" x14ac:dyDescent="0.3">
      <c r="L32" s="47">
        <f t="shared" si="1"/>
        <v>-0.4645008223274345</v>
      </c>
      <c r="M32" s="47">
        <v>240</v>
      </c>
      <c r="N32" s="47">
        <f>LN(AC20/M20)</f>
        <v>-0.41519539275074041</v>
      </c>
      <c r="O32" s="47">
        <v>240</v>
      </c>
      <c r="P32" s="47">
        <f>LN(AC21/M21)</f>
        <v>-0.51380625190412854</v>
      </c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</row>
    <row r="33" spans="1:29" x14ac:dyDescent="0.3">
      <c r="L33" s="47">
        <f t="shared" si="1"/>
        <v>-0.56573249536577008</v>
      </c>
      <c r="M33" s="47">
        <v>270</v>
      </c>
      <c r="N33" s="47">
        <f>LN(AE20/M20)</f>
        <v>-0.5073106816585462</v>
      </c>
      <c r="O33" s="47">
        <v>270</v>
      </c>
      <c r="P33" s="47">
        <f>LN(AE21/M21)</f>
        <v>-0.62415430907299385</v>
      </c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</row>
    <row r="36" spans="1:29" x14ac:dyDescent="0.3">
      <c r="A36" s="74">
        <v>90</v>
      </c>
      <c r="B36" s="47" t="s">
        <v>21</v>
      </c>
      <c r="C36" s="47" t="s">
        <v>22</v>
      </c>
      <c r="D36" s="47" t="s">
        <v>23</v>
      </c>
      <c r="E36" s="47" t="s">
        <v>24</v>
      </c>
      <c r="F36" s="47" t="s">
        <v>25</v>
      </c>
      <c r="G36" s="47" t="s">
        <v>26</v>
      </c>
      <c r="H36" s="47" t="s">
        <v>27</v>
      </c>
      <c r="I36" s="47"/>
      <c r="J36" s="47"/>
    </row>
    <row r="37" spans="1:29" x14ac:dyDescent="0.3">
      <c r="A37" s="47" t="s">
        <v>48</v>
      </c>
      <c r="B37" s="63">
        <v>8.5000000000000006E-2</v>
      </c>
      <c r="C37" s="72">
        <v>7.4999999999999997E-2</v>
      </c>
      <c r="D37" s="73">
        <v>7.6999999999999999E-2</v>
      </c>
      <c r="E37" s="72">
        <v>0.06</v>
      </c>
      <c r="F37" s="72">
        <v>5.8999999999999997E-2</v>
      </c>
      <c r="G37" s="72">
        <v>5.3999999999999999E-2</v>
      </c>
      <c r="H37" s="72">
        <v>5.3999999999999999E-2</v>
      </c>
      <c r="I37" s="47"/>
      <c r="J37" s="47" t="s">
        <v>50</v>
      </c>
      <c r="K37" s="47" t="s">
        <v>37</v>
      </c>
      <c r="L37" s="47"/>
      <c r="M37" s="47" t="s">
        <v>22</v>
      </c>
      <c r="N37" s="47"/>
      <c r="O37" s="47" t="s">
        <v>23</v>
      </c>
      <c r="P37" s="47"/>
      <c r="Q37" s="47" t="s">
        <v>24</v>
      </c>
      <c r="R37" s="47"/>
      <c r="S37" s="47" t="s">
        <v>25</v>
      </c>
      <c r="T37" s="47"/>
      <c r="U37" s="47" t="s">
        <v>26</v>
      </c>
      <c r="V37" s="47"/>
      <c r="W37" s="47" t="s">
        <v>27</v>
      </c>
    </row>
    <row r="38" spans="1:29" x14ac:dyDescent="0.3">
      <c r="A38" s="47" t="s">
        <v>48</v>
      </c>
      <c r="B38" s="63">
        <v>9.8000000000000004E-2</v>
      </c>
      <c r="C38" s="73">
        <v>0.08</v>
      </c>
      <c r="D38" s="73">
        <v>7.8E-2</v>
      </c>
      <c r="E38" s="73">
        <v>6.7000000000000004E-2</v>
      </c>
      <c r="F38" s="73">
        <v>6.0999999999999999E-2</v>
      </c>
      <c r="G38" s="73">
        <v>5.8999999999999997E-2</v>
      </c>
      <c r="H38" s="73">
        <v>5.5E-2</v>
      </c>
      <c r="I38" s="47"/>
      <c r="J38" s="47" t="s">
        <v>48</v>
      </c>
      <c r="K38" s="47">
        <f>AVERAGE(B37:B38)</f>
        <v>9.1499999999999998E-2</v>
      </c>
      <c r="L38" s="47"/>
      <c r="M38" s="47">
        <f>AVERAGE(C37:C39)</f>
        <v>7.9666666666666663E-2</v>
      </c>
      <c r="N38" s="47"/>
      <c r="O38" s="47">
        <f>AVERAGE(D37:D38)</f>
        <v>7.7499999999999999E-2</v>
      </c>
      <c r="P38" s="47"/>
      <c r="Q38" s="47">
        <f>AVERAGE(E37:E38)</f>
        <v>6.3500000000000001E-2</v>
      </c>
      <c r="R38" s="47"/>
      <c r="S38" s="47">
        <f>AVERAGE(F37:F38)</f>
        <v>0.06</v>
      </c>
      <c r="T38" s="47"/>
      <c r="U38" s="47">
        <f>AVERAGE(G37:G38)</f>
        <v>5.6499999999999995E-2</v>
      </c>
      <c r="V38" s="47"/>
      <c r="W38" s="47">
        <f>AVERAGE(H37:H38)</f>
        <v>5.45E-2</v>
      </c>
    </row>
    <row r="39" spans="1:29" x14ac:dyDescent="0.3">
      <c r="A39" s="47" t="s">
        <v>48</v>
      </c>
      <c r="B39" s="63">
        <v>9.8000000000000004E-2</v>
      </c>
      <c r="C39" s="73">
        <v>8.4000000000000005E-2</v>
      </c>
      <c r="D39" s="73">
        <v>8.2000000000000003E-2</v>
      </c>
      <c r="E39" s="73">
        <v>0.08</v>
      </c>
      <c r="F39" s="73">
        <v>6.3E-2</v>
      </c>
      <c r="G39" s="73">
        <v>6.2E-2</v>
      </c>
      <c r="H39" s="73">
        <v>5.8999999999999997E-2</v>
      </c>
      <c r="I39" s="47"/>
      <c r="J39" s="47" t="s">
        <v>49</v>
      </c>
      <c r="K39" s="47">
        <f>AVERAGE(B38:B39)</f>
        <v>9.8000000000000004E-2</v>
      </c>
      <c r="L39" s="47"/>
      <c r="M39" s="47">
        <f>AVERAGE(C39:C41)</f>
        <v>8.5000000000000006E-2</v>
      </c>
      <c r="N39" s="47"/>
      <c r="O39" s="47">
        <f>AVERAGE(D38:D39)</f>
        <v>0.08</v>
      </c>
      <c r="P39" s="47"/>
      <c r="Q39" s="47">
        <f>AVERAGE(E39:E40)</f>
        <v>8.299999999999999E-2</v>
      </c>
      <c r="R39" s="47"/>
      <c r="S39" s="47">
        <f>AVERAGE(F39:F40)</f>
        <v>6.4000000000000001E-2</v>
      </c>
      <c r="T39" s="47"/>
      <c r="U39" s="47">
        <f>AVERAGE(G39:G40)</f>
        <v>6.2E-2</v>
      </c>
      <c r="V39" s="47"/>
      <c r="W39" s="47">
        <f>AVERAGE(H39:H40)</f>
        <v>0.06</v>
      </c>
    </row>
    <row r="40" spans="1:29" x14ac:dyDescent="0.3">
      <c r="A40" s="47" t="s">
        <v>49</v>
      </c>
      <c r="B40" s="63"/>
      <c r="C40" s="73">
        <v>8.4000000000000005E-2</v>
      </c>
      <c r="E40" s="73">
        <v>8.5999999999999993E-2</v>
      </c>
      <c r="F40" s="73">
        <v>6.5000000000000002E-2</v>
      </c>
      <c r="G40" s="73">
        <v>6.2E-2</v>
      </c>
      <c r="H40" s="73">
        <v>6.0999999999999999E-2</v>
      </c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</row>
    <row r="41" spans="1:29" x14ac:dyDescent="0.3">
      <c r="A41" s="47" t="s">
        <v>49</v>
      </c>
      <c r="C41" s="73">
        <v>8.6999999999999994E-2</v>
      </c>
      <c r="E41" s="73"/>
      <c r="F41" s="73"/>
      <c r="G41" s="73"/>
      <c r="H41" s="73"/>
      <c r="I41" s="47"/>
      <c r="J41" s="47"/>
      <c r="K41" s="47" t="s">
        <v>48</v>
      </c>
      <c r="L41" s="47" t="s">
        <v>36</v>
      </c>
      <c r="M41" s="47" t="s">
        <v>49</v>
      </c>
      <c r="N41" s="47" t="s">
        <v>36</v>
      </c>
      <c r="O41" s="47"/>
      <c r="P41" s="47"/>
      <c r="Q41" s="47"/>
      <c r="R41" s="47"/>
      <c r="S41" s="47"/>
      <c r="T41" s="47"/>
      <c r="U41" s="47"/>
      <c r="V41" s="47"/>
      <c r="W41" s="47"/>
    </row>
    <row r="42" spans="1:29" x14ac:dyDescent="0.3">
      <c r="A42" s="47" t="s">
        <v>49</v>
      </c>
      <c r="B42" s="63"/>
      <c r="C42" s="73"/>
      <c r="E42" s="73"/>
      <c r="F42" s="73"/>
      <c r="G42" s="73"/>
      <c r="H42" s="73"/>
      <c r="I42" s="47"/>
      <c r="J42" s="47"/>
      <c r="K42" s="47" t="s">
        <v>40</v>
      </c>
      <c r="L42" s="47"/>
      <c r="M42" s="47" t="s">
        <v>40</v>
      </c>
      <c r="N42" s="47"/>
      <c r="O42" s="47"/>
      <c r="P42" s="47"/>
      <c r="Q42" s="47"/>
      <c r="R42" s="47"/>
      <c r="S42" s="47"/>
      <c r="T42" s="47"/>
      <c r="U42" s="47"/>
      <c r="V42" s="47"/>
      <c r="W42" s="47"/>
    </row>
    <row r="43" spans="1:29" x14ac:dyDescent="0.3">
      <c r="A43" s="47"/>
      <c r="B43" s="47"/>
      <c r="C43" s="47"/>
      <c r="D43" s="47"/>
      <c r="E43" s="47"/>
      <c r="F43" s="47"/>
      <c r="G43" s="73"/>
      <c r="H43" s="73"/>
      <c r="I43" s="47"/>
      <c r="J43" s="47">
        <f>AVERAGE(L43,N43)</f>
        <v>-0.14040196559916501</v>
      </c>
      <c r="K43" s="47">
        <v>30</v>
      </c>
      <c r="L43" s="47">
        <f>LN(M38/K38)</f>
        <v>-0.13848770901807464</v>
      </c>
      <c r="M43" s="47">
        <v>30</v>
      </c>
      <c r="N43" s="47">
        <f>LN(M39/K39)</f>
        <v>-0.14231622218025539</v>
      </c>
      <c r="O43" s="47"/>
      <c r="P43" s="47"/>
      <c r="Q43" s="47"/>
      <c r="R43" s="47"/>
      <c r="S43" s="47"/>
      <c r="T43" s="47"/>
      <c r="U43" s="47"/>
      <c r="V43" s="47"/>
      <c r="W43" s="47"/>
    </row>
    <row r="44" spans="1:29" x14ac:dyDescent="0.3">
      <c r="A44" s="47"/>
      <c r="B44" s="47"/>
      <c r="C44" s="47"/>
      <c r="D44" s="47"/>
      <c r="E44" s="47"/>
      <c r="F44" s="47"/>
      <c r="G44" s="47"/>
      <c r="H44" s="10"/>
      <c r="I44" s="47"/>
      <c r="J44" s="47">
        <f t="shared" ref="J44:J48" si="2">AVERAGE(L44,N44)</f>
        <v>-0.18450093995943229</v>
      </c>
      <c r="K44" s="47">
        <v>60</v>
      </c>
      <c r="L44" s="47">
        <f>LN(O38/K38)</f>
        <v>-0.16606103592217425</v>
      </c>
      <c r="M44" s="47">
        <v>60</v>
      </c>
      <c r="N44" s="47">
        <f>LN(O39/K39)</f>
        <v>-0.2029408439966903</v>
      </c>
      <c r="O44" s="47"/>
      <c r="P44" s="47"/>
      <c r="Q44" s="47">
        <v>-2.5999999999999999E-3</v>
      </c>
      <c r="R44" s="12">
        <f>LN(0.5/0.0026)</f>
        <v>5.2590966533947556</v>
      </c>
      <c r="S44" s="47"/>
      <c r="T44" s="47"/>
      <c r="U44" s="47"/>
      <c r="V44" s="47"/>
      <c r="W44" s="47"/>
    </row>
    <row r="45" spans="1:29" x14ac:dyDescent="0.3">
      <c r="J45" s="47">
        <f t="shared" si="2"/>
        <v>-0.26571296862840194</v>
      </c>
      <c r="K45" s="47">
        <v>90</v>
      </c>
      <c r="L45" s="47">
        <f>LN(Q38/K38)</f>
        <v>-0.36529906638282966</v>
      </c>
      <c r="M45" s="47">
        <v>90</v>
      </c>
      <c r="N45" s="47">
        <f>LN(Q39/K39)</f>
        <v>-0.16612687087397421</v>
      </c>
      <c r="O45" s="47"/>
      <c r="P45" s="47"/>
      <c r="Q45" s="47">
        <v>-2.8E-3</v>
      </c>
      <c r="R45" s="12">
        <f>LN(0.5/0.0028)</f>
        <v>5.184988681241034</v>
      </c>
      <c r="S45" s="47"/>
      <c r="T45" s="47"/>
      <c r="U45" s="47"/>
      <c r="V45" s="47"/>
      <c r="W45" s="47"/>
    </row>
    <row r="46" spans="1:29" x14ac:dyDescent="0.3">
      <c r="J46" s="47">
        <f t="shared" si="2"/>
        <v>-0.42403940268513762</v>
      </c>
      <c r="K46" s="47">
        <v>120</v>
      </c>
      <c r="L46" s="47">
        <f>LN(S38/K38)</f>
        <v>-0.42199441005937505</v>
      </c>
      <c r="M46" s="47">
        <v>120</v>
      </c>
      <c r="N46" s="47">
        <f>LN(S39/K39)</f>
        <v>-0.42608439531090014</v>
      </c>
      <c r="O46" s="47"/>
      <c r="P46" s="47"/>
      <c r="Q46" s="47"/>
      <c r="R46" s="47"/>
      <c r="S46" s="47"/>
      <c r="T46" s="47"/>
      <c r="U46" s="47"/>
      <c r="V46" s="47"/>
      <c r="W46" s="47"/>
    </row>
    <row r="47" spans="1:29" x14ac:dyDescent="0.3">
      <c r="J47" s="47">
        <f t="shared" si="2"/>
        <v>-0.46996571387728048</v>
      </c>
      <c r="K47" s="47">
        <v>150</v>
      </c>
      <c r="L47" s="47">
        <f>LN(U38/K38)</f>
        <v>-0.48209833412908054</v>
      </c>
      <c r="M47" s="47">
        <v>150</v>
      </c>
      <c r="N47" s="47">
        <f>LN(U39/K39)</f>
        <v>-0.45783309362548047</v>
      </c>
      <c r="O47" s="47"/>
      <c r="P47" s="47" t="s">
        <v>60</v>
      </c>
      <c r="Q47" s="12">
        <f>AVERAGE(Q44:Q45)*1000</f>
        <v>-2.7</v>
      </c>
      <c r="R47" s="12">
        <f>AVERAGE(R44:R45)</f>
        <v>5.2220426673178952</v>
      </c>
      <c r="S47" s="47"/>
      <c r="T47" s="47"/>
      <c r="U47" s="47"/>
      <c r="V47" s="47"/>
      <c r="W47" s="47"/>
    </row>
    <row r="48" spans="1:29" x14ac:dyDescent="0.3">
      <c r="J48" s="47">
        <f t="shared" si="2"/>
        <v>-0.50438059353037434</v>
      </c>
      <c r="K48" s="47">
        <v>180</v>
      </c>
      <c r="L48" s="47">
        <f>LN(W38/K38)</f>
        <v>-0.51813827061227724</v>
      </c>
      <c r="M48" s="47">
        <v>180</v>
      </c>
      <c r="N48" s="47">
        <f>LN(W39/K39)</f>
        <v>-0.49062291644847139</v>
      </c>
      <c r="O48" s="47"/>
      <c r="P48" s="47" t="s">
        <v>61</v>
      </c>
      <c r="Q48" s="12">
        <f>_xlfn.STDEV.P(Q44:Q45)*1000</f>
        <v>0.10000000000000005</v>
      </c>
      <c r="R48" s="12">
        <f>_xlfn.STDEV.P(R44:R45)</f>
        <v>3.7053986076860834E-2</v>
      </c>
      <c r="S48" s="47"/>
      <c r="T48" s="47"/>
      <c r="U48" s="47"/>
      <c r="V48" s="47"/>
      <c r="W48" s="47"/>
    </row>
  </sheetData>
  <sortState xmlns:xlrd2="http://schemas.microsoft.com/office/spreadsheetml/2017/richdata2" ref="C2:C7">
    <sortCondition ref="C2:C7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End point</vt:lpstr>
      <vt:lpstr>P. grandiflorum</vt:lpstr>
      <vt:lpstr>P. X hortorum</vt:lpstr>
      <vt:lpstr>P. turkana</vt:lpstr>
      <vt:lpstr>P. zonale hybrid (Pink)</vt:lpstr>
      <vt:lpstr>S. hybrid</vt:lpstr>
      <vt:lpstr>S. dolomitica</vt:lpstr>
      <vt:lpstr>P. zuluensis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Pretoria University</dc:creator>
  <cp:lastModifiedBy>Anton</cp:lastModifiedBy>
  <dcterms:created xsi:type="dcterms:W3CDTF">2020-08-19T06:44:42Z</dcterms:created>
  <dcterms:modified xsi:type="dcterms:W3CDTF">2021-11-22T10:33:31Z</dcterms:modified>
</cp:coreProperties>
</file>