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6C94AA8C-DE6E-453C-BFB7-ABE19B6B431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nd point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1" l="1"/>
  <c r="C69" i="1" l="1"/>
  <c r="I70" i="1"/>
  <c r="I69" i="1"/>
  <c r="L70" i="1"/>
  <c r="L69" i="1"/>
  <c r="F65" i="1" l="1"/>
  <c r="G65" i="1"/>
  <c r="H65" i="1"/>
  <c r="G78" i="1" l="1"/>
  <c r="H78" i="1"/>
  <c r="I78" i="1"/>
  <c r="J78" i="1"/>
  <c r="K78" i="1"/>
  <c r="G77" i="1"/>
  <c r="H77" i="1"/>
  <c r="I77" i="1"/>
  <c r="J77" i="1"/>
  <c r="K77" i="1"/>
  <c r="F78" i="1"/>
  <c r="F77" i="1"/>
  <c r="G86" i="1"/>
  <c r="H86" i="1"/>
  <c r="I86" i="1"/>
  <c r="J86" i="1"/>
  <c r="K86" i="1"/>
  <c r="G85" i="1"/>
  <c r="H85" i="1"/>
  <c r="I85" i="1"/>
  <c r="J85" i="1"/>
  <c r="K85" i="1"/>
  <c r="F86" i="1"/>
  <c r="F85" i="1"/>
  <c r="M59" i="1"/>
  <c r="M61" i="1" s="1"/>
  <c r="M63" i="1" s="1"/>
  <c r="M65" i="1" s="1"/>
  <c r="N59" i="1"/>
  <c r="N61" i="1" s="1"/>
  <c r="N63" i="1" s="1"/>
  <c r="N65" i="1" s="1"/>
  <c r="L59" i="1"/>
  <c r="K59" i="1"/>
  <c r="K61" i="1" s="1"/>
  <c r="K63" i="1" s="1"/>
  <c r="K65" i="1" s="1"/>
  <c r="J59" i="1"/>
  <c r="J61" i="1" s="1"/>
  <c r="J63" i="1" s="1"/>
  <c r="J65" i="1" s="1"/>
  <c r="I59" i="1"/>
  <c r="H59" i="1"/>
  <c r="H61" i="1" s="1"/>
  <c r="H63" i="1" s="1"/>
  <c r="G59" i="1"/>
  <c r="G61" i="1" s="1"/>
  <c r="G63" i="1" s="1"/>
  <c r="F59" i="1"/>
  <c r="E59" i="1"/>
  <c r="E61" i="1" s="1"/>
  <c r="E63" i="1" s="1"/>
  <c r="E65" i="1" s="1"/>
  <c r="D59" i="1"/>
  <c r="D61" i="1" s="1"/>
  <c r="D63" i="1" s="1"/>
  <c r="D65" i="1" s="1"/>
  <c r="C59" i="1"/>
  <c r="F69" i="1" l="1"/>
  <c r="F70" i="1"/>
  <c r="D37" i="1"/>
  <c r="E37" i="1"/>
  <c r="F37" i="1"/>
  <c r="G37" i="1"/>
  <c r="H37" i="1"/>
  <c r="I37" i="1"/>
  <c r="J37" i="1"/>
  <c r="K37" i="1"/>
  <c r="K39" i="1" s="1"/>
  <c r="K41" i="1" s="1"/>
  <c r="K43" i="1" s="1"/>
  <c r="K45" i="1" s="1"/>
  <c r="L37" i="1"/>
  <c r="M37" i="1"/>
  <c r="C37" i="1"/>
  <c r="L39" i="1" l="1"/>
  <c r="L41" i="1" s="1"/>
  <c r="L43" i="1" s="1"/>
  <c r="L45" i="1" s="1"/>
  <c r="C39" i="1"/>
  <c r="J39" i="1"/>
  <c r="J41" i="1" s="1"/>
  <c r="J43" i="1" s="1"/>
  <c r="J45" i="1" s="1"/>
  <c r="I39" i="1"/>
  <c r="M39" i="1"/>
  <c r="M41" i="1" s="1"/>
  <c r="M43" i="1" s="1"/>
  <c r="M45" i="1" s="1"/>
  <c r="E39" i="1"/>
  <c r="D39" i="1"/>
  <c r="I61" i="1"/>
  <c r="I63" i="1" s="1"/>
  <c r="I65" i="1" s="1"/>
  <c r="L61" i="1"/>
  <c r="L63" i="1" s="1"/>
  <c r="L65" i="1" s="1"/>
  <c r="C61" i="1"/>
  <c r="C63" i="1" s="1"/>
  <c r="C65" i="1" s="1"/>
  <c r="F61" i="1"/>
  <c r="F63" i="1" s="1"/>
  <c r="F39" i="1"/>
  <c r="G39" i="1"/>
</calcChain>
</file>

<file path=xl/sharedStrings.xml><?xml version="1.0" encoding="utf-8"?>
<sst xmlns="http://schemas.openxmlformats.org/spreadsheetml/2006/main" count="72" uniqueCount="48">
  <si>
    <t>User: ADMIN</t>
  </si>
  <si>
    <t>Path: C:\Program Files (x86)\BMG\Omega\Admin\Data\</t>
  </si>
  <si>
    <t>Test ID: 811</t>
  </si>
  <si>
    <t>Test Name: Anton Venter-DPPH</t>
  </si>
  <si>
    <t>Date: 2020/12/10</t>
  </si>
  <si>
    <t>Time: 10:35:54</t>
  </si>
  <si>
    <t>ID1: DPPH 1</t>
  </si>
  <si>
    <t>ID2: Anton Venter</t>
  </si>
  <si>
    <t>Absorbance</t>
  </si>
  <si>
    <t>Absorbance values are displayed as OD</t>
  </si>
  <si>
    <t>Raw Data (570)</t>
  </si>
  <si>
    <t>A</t>
  </si>
  <si>
    <t>B</t>
  </si>
  <si>
    <t>C</t>
  </si>
  <si>
    <t>D</t>
  </si>
  <si>
    <t>E</t>
  </si>
  <si>
    <t>F</t>
  </si>
  <si>
    <t>G</t>
  </si>
  <si>
    <t>H</t>
  </si>
  <si>
    <t>Mea</t>
  </si>
  <si>
    <t>std</t>
  </si>
  <si>
    <t>blank corr</t>
  </si>
  <si>
    <t>antiox (mmol TE/g)</t>
  </si>
  <si>
    <r>
      <t>antiox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mol TE/g)</t>
    </r>
  </si>
  <si>
    <r>
      <t>antiox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mol TE/ml)</t>
    </r>
  </si>
  <si>
    <t>pg 1</t>
  </si>
  <si>
    <t>pt 1</t>
  </si>
  <si>
    <t>sh 1</t>
  </si>
  <si>
    <t>sd 1</t>
  </si>
  <si>
    <t>Pt 2</t>
  </si>
  <si>
    <t>Pt 3</t>
  </si>
  <si>
    <t>Sh 2</t>
  </si>
  <si>
    <t>Sh 3</t>
  </si>
  <si>
    <t>Sd 2</t>
  </si>
  <si>
    <t>Sd 3</t>
  </si>
  <si>
    <t>pg 2</t>
  </si>
  <si>
    <t>pg 3</t>
  </si>
  <si>
    <t>Mean</t>
  </si>
  <si>
    <t>r</t>
  </si>
  <si>
    <t>Pg</t>
  </si>
  <si>
    <t>TPC</t>
  </si>
  <si>
    <t>DPPH</t>
  </si>
  <si>
    <t>PhP</t>
  </si>
  <si>
    <t>SH</t>
  </si>
  <si>
    <t>SD</t>
  </si>
  <si>
    <t>Pz</t>
  </si>
  <si>
    <t>PXh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</si>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</sst>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Fill="1" applyBorder="1" applyAlignment="1">
      <alignment horizontal="right"/>
    </xf>
    <xf numFmtId="2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1025656167979003"/>
                  <c:y val="1.34722222222222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point'!$C$27:$I$27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300</c:v>
                </c:pt>
                <c:pt idx="5">
                  <c:v>400</c:v>
                </c:pt>
                <c:pt idx="6">
                  <c:v>500</c:v>
                </c:pt>
              </c:numCache>
            </c:numRef>
          </c:xVal>
          <c:yVal>
            <c:numRef>
              <c:f>'End point'!$C$39:$I$39</c:f>
              <c:numCache>
                <c:formatCode>General</c:formatCode>
                <c:ptCount val="7"/>
                <c:pt idx="0">
                  <c:v>0</c:v>
                </c:pt>
                <c:pt idx="1">
                  <c:v>8.9583333333333182E-3</c:v>
                </c:pt>
                <c:pt idx="2">
                  <c:v>2.7624999999999983E-2</c:v>
                </c:pt>
                <c:pt idx="3">
                  <c:v>5.105357142857142E-2</c:v>
                </c:pt>
                <c:pt idx="4">
                  <c:v>8.274999999999999E-2</c:v>
                </c:pt>
                <c:pt idx="6">
                  <c:v>0.12962499999999999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65-4240-9D98-4554D6C0A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166544"/>
        <c:axId val="475168112"/>
      </c:scatterChart>
      <c:valAx>
        <c:axId val="47516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168112"/>
        <c:crosses val="autoZero"/>
        <c:crossBetween val="midCat"/>
      </c:valAx>
      <c:valAx>
        <c:axId val="475168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166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516447944007"/>
          <c:y val="5.0925925925925923E-2"/>
          <c:w val="0.68372681539807523"/>
          <c:h val="0.74350320793234181"/>
        </c:manualLayout>
      </c:layout>
      <c:scatterChart>
        <c:scatterStyle val="lineMarker"/>
        <c:varyColors val="0"/>
        <c:ser>
          <c:idx val="0"/>
          <c:order val="0"/>
          <c:tx>
            <c:v>Geraniaceae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('End point'!$F$77,'End point'!$H$77,'End point'!$J$77)</c:f>
              <c:numCache>
                <c:formatCode>0.00</c:formatCode>
                <c:ptCount val="3"/>
                <c:pt idx="0">
                  <c:v>560.15615632517483</c:v>
                </c:pt>
                <c:pt idx="1">
                  <c:v>337.80468756552375</c:v>
                </c:pt>
                <c:pt idx="2">
                  <c:v>311.80407709588457</c:v>
                </c:pt>
              </c:numCache>
            </c:numRef>
          </c:xVal>
          <c:yVal>
            <c:numRef>
              <c:f>('End point'!$G$77,'End point'!$I$77,'End point'!$K$77)</c:f>
              <c:numCache>
                <c:formatCode>0.00</c:formatCode>
                <c:ptCount val="3"/>
                <c:pt idx="0">
                  <c:v>2476.302083333333</c:v>
                </c:pt>
                <c:pt idx="1">
                  <c:v>1746.4285714285722</c:v>
                </c:pt>
                <c:pt idx="2">
                  <c:v>1208.3333333333326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40-46E5-AE03-F9285399A12D}"/>
            </c:ext>
          </c:extLst>
        </c:ser>
        <c:ser>
          <c:idx val="1"/>
          <c:order val="1"/>
          <c:tx>
            <c:v>Lamiaceae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('End point'!$F$85,'End point'!$H$85,'End point'!$J$85)</c:f>
              <c:numCache>
                <c:formatCode>0.00</c:formatCode>
                <c:ptCount val="3"/>
                <c:pt idx="0">
                  <c:v>308.80093936760983</c:v>
                </c:pt>
                <c:pt idx="1">
                  <c:v>222.3439449173008</c:v>
                </c:pt>
                <c:pt idx="2">
                  <c:v>107.50739191014645</c:v>
                </c:pt>
              </c:numCache>
            </c:numRef>
          </c:xVal>
          <c:yVal>
            <c:numRef>
              <c:f>('End point'!$G$85,'End point'!$I$85,'End point'!$K$85)</c:f>
              <c:numCache>
                <c:formatCode>0.00</c:formatCode>
                <c:ptCount val="3"/>
                <c:pt idx="0">
                  <c:v>854.77430555555543</c:v>
                </c:pt>
                <c:pt idx="1">
                  <c:v>621.72619047619014</c:v>
                </c:pt>
                <c:pt idx="2">
                  <c:v>369.1829004329004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E40-46E5-AE03-F9285399A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952352"/>
        <c:axId val="371952680"/>
      </c:scatterChart>
      <c:valAx>
        <c:axId val="371952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Total phenolic content (TPC)</a:t>
                </a:r>
              </a:p>
            </c:rich>
          </c:tx>
          <c:layout>
            <c:manualLayout>
              <c:xMode val="edge"/>
              <c:yMode val="edge"/>
              <c:x val="0.3210277777777778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952680"/>
        <c:crosses val="autoZero"/>
        <c:crossBetween val="midCat"/>
      </c:valAx>
      <c:valAx>
        <c:axId val="37195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DPPH radical scavenging activity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01809200933216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95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6399639313953676"/>
          <c:y val="0.64409667541557303"/>
          <c:w val="0.3279818501460902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571500</xdr:colOff>
      <xdr:row>18</xdr:row>
      <xdr:rowOff>166687</xdr:rowOff>
    </xdr:from>
    <xdr:to>
      <xdr:col>24</xdr:col>
      <xdr:colOff>266700</xdr:colOff>
      <xdr:row>33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65F8FC-C6AF-4160-B369-AFDCC1260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99060</xdr:colOff>
      <xdr:row>70</xdr:row>
      <xdr:rowOff>156210</xdr:rowOff>
    </xdr:from>
    <xdr:to>
      <xdr:col>21</xdr:col>
      <xdr:colOff>68580</xdr:colOff>
      <xdr:row>85</xdr:row>
      <xdr:rowOff>156210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68BF6D-35FC-46D6-BB23-F70548CC1E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472440</xdr:colOff>
      <xdr:row>73</xdr:row>
      <xdr:rowOff>129540</xdr:rowOff>
    </xdr:from>
    <xdr:to>
      <xdr:col>18</xdr:col>
      <xdr:colOff>495300</xdr:colOff>
      <xdr:row>75</xdr:row>
      <xdr:rowOff>99060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5779657F-8477-4312-81A5-0BC1DE9847FF}"/>
            </a:ext>
          </a:extLst>
        </xdr:cNvPr>
        <xdr:cNvSpPr txBox="1"/>
      </xdr:nvSpPr>
      <xdr:spPr>
        <a:xfrm>
          <a:off x="11148060" y="13479780"/>
          <a:ext cx="632460" cy="3352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Calibri" panose="020F0502020204030204"/>
            </a:defRPr>
          </a:lvl1pPr>
          <a:lvl2pPr marL="457200" indent="0">
            <a:defRPr sz="1100">
              <a:latin typeface="Calibri" panose="020F0502020204030204"/>
            </a:defRPr>
          </a:lvl2pPr>
          <a:lvl3pPr marL="914400" indent="0">
            <a:defRPr sz="1100">
              <a:latin typeface="Calibri" panose="020F0502020204030204"/>
            </a:defRPr>
          </a:lvl3pPr>
          <a:lvl4pPr marL="1371600" indent="0">
            <a:defRPr sz="1100">
              <a:latin typeface="Calibri" panose="020F0502020204030204"/>
            </a:defRPr>
          </a:lvl4pPr>
          <a:lvl5pPr marL="1828800" indent="0">
            <a:defRPr sz="1100">
              <a:latin typeface="Calibri" panose="020F0502020204030204"/>
            </a:defRPr>
          </a:lvl5pPr>
          <a:lvl6pPr marL="2286000" indent="0">
            <a:defRPr sz="1100">
              <a:latin typeface="Calibri" panose="020F0502020204030204"/>
            </a:defRPr>
          </a:lvl6pPr>
          <a:lvl7pPr marL="2743200" indent="0">
            <a:defRPr sz="1100">
              <a:latin typeface="Calibri" panose="020F0502020204030204"/>
            </a:defRPr>
          </a:lvl7pPr>
          <a:lvl8pPr marL="3200400" indent="0">
            <a:defRPr sz="1100">
              <a:latin typeface="Calibri" panose="020F0502020204030204"/>
            </a:defRPr>
          </a:lvl8pPr>
          <a:lvl9pPr marL="3657600" indent="0">
            <a:defRPr sz="1100">
              <a:latin typeface="Calibri" panose="020F0502020204030204"/>
            </a:defRPr>
          </a:lvl9pPr>
        </a:lstStyle>
        <a:p>
          <a:r>
            <a:rPr lang="en-ZA" sz="1100"/>
            <a:t>r</a:t>
          </a:r>
          <a:r>
            <a:rPr lang="en-ZA" sz="1100" baseline="0"/>
            <a:t> = 0.94</a:t>
          </a:r>
          <a:endParaRPr lang="en-ZA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0.31761</cdr:x>
      <cdr:y>0.52083</cdr:y>
    </cdr:from>
    <cdr:to>
      <cdr:x>0.44811</cdr:x>
      <cdr:y>0.64306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B7718FA-B653-467C-9031-778304D24582}"/>
            </a:ext>
          </a:extLst>
        </cdr:cNvPr>
        <cdr:cNvSpPr txBox="1"/>
      </cdr:nvSpPr>
      <cdr:spPr>
        <a:xfrm xmlns:a="http://schemas.openxmlformats.org/drawingml/2006/main">
          <a:off x="1539240" y="1428750"/>
          <a:ext cx="632460" cy="335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r</a:t>
          </a:r>
          <a:r>
            <a:rPr lang="en-ZA" sz="1100" baseline="0"/>
            <a:t> = 0.99</a:t>
          </a:r>
          <a:endParaRPr lang="en-ZA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PH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PPH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 point"/>
    </sheetNames>
    <sheetDataSet>
      <sheetData sheetId="0">
        <row r="36">
          <cell r="C36">
            <v>0.26085714285714284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 point"/>
    </sheetNames>
    <sheetDataSet>
      <sheetData sheetId="0">
        <row r="36">
          <cell r="C36">
            <v>0.28137499999999999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86"/>
  <sheetViews>
    <sheetView tabSelected="1" topLeftCell="B67" zoomScaleNormal="100" workbookViewId="0">
      <selection activeCell="M75" sqref="M75"/>
    </sheetView>
  </sheetViews>
  <sheetFormatPr defaultRowHeight="14.4" x14ac:dyDescent="0.3"/>
  <cols>
    <col min="1" max="1" width="4.33203125" customWidth="1"/>
    <col min="2" max="2" width="18" customWidth="1"/>
    <col min="3" max="3" width="10.44140625" bestFit="1" customWidth="1"/>
  </cols>
  <sheetData>
    <row r="3" spans="1:13" x14ac:dyDescent="0.3">
      <c r="A3" s="1" t="s">
        <v>0</v>
      </c>
    </row>
    <row r="4" spans="1:13" x14ac:dyDescent="0.3">
      <c r="A4" s="1" t="s">
        <v>1</v>
      </c>
    </row>
    <row r="5" spans="1:13" x14ac:dyDescent="0.3">
      <c r="A5" s="1" t="s">
        <v>2</v>
      </c>
    </row>
    <row r="6" spans="1:13" x14ac:dyDescent="0.3">
      <c r="A6" s="1" t="s">
        <v>3</v>
      </c>
    </row>
    <row r="7" spans="1:13" x14ac:dyDescent="0.3">
      <c r="A7" s="1" t="s">
        <v>4</v>
      </c>
    </row>
    <row r="8" spans="1:13" x14ac:dyDescent="0.3">
      <c r="A8" s="1" t="s">
        <v>5</v>
      </c>
    </row>
    <row r="9" spans="1:13" x14ac:dyDescent="0.3">
      <c r="A9" s="1" t="s">
        <v>6</v>
      </c>
    </row>
    <row r="10" spans="1:13" x14ac:dyDescent="0.3">
      <c r="A10" s="1" t="s">
        <v>7</v>
      </c>
    </row>
    <row r="11" spans="1:13" x14ac:dyDescent="0.3">
      <c r="A11" s="1" t="s">
        <v>8</v>
      </c>
      <c r="D11" s="1" t="s">
        <v>9</v>
      </c>
    </row>
    <row r="15" spans="1:13" x14ac:dyDescent="0.3">
      <c r="B15" t="s">
        <v>10</v>
      </c>
    </row>
    <row r="16" spans="1:13" x14ac:dyDescent="0.3"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2">
        <v>7</v>
      </c>
      <c r="I16" s="2">
        <v>8</v>
      </c>
      <c r="J16" s="2">
        <v>9</v>
      </c>
      <c r="K16" s="2">
        <v>10</v>
      </c>
      <c r="L16" s="2">
        <v>11</v>
      </c>
      <c r="M16" s="2">
        <v>12</v>
      </c>
    </row>
    <row r="17" spans="1:13" x14ac:dyDescent="0.3">
      <c r="A17" s="2" t="s">
        <v>11</v>
      </c>
      <c r="B17" s="3">
        <v>0.23400000000000001</v>
      </c>
      <c r="C17" s="4">
        <v>0.252</v>
      </c>
      <c r="D17" s="4">
        <v>0.20300000000000001</v>
      </c>
      <c r="E17" s="4">
        <v>0.184</v>
      </c>
      <c r="F17" s="4">
        <v>0.14099999999999999</v>
      </c>
      <c r="G17" s="4">
        <v>0.16900000000000001</v>
      </c>
      <c r="H17" s="4">
        <v>0.13100000000000001</v>
      </c>
      <c r="I17" s="4">
        <v>0.114</v>
      </c>
      <c r="J17" s="4">
        <v>0.16200000000000001</v>
      </c>
      <c r="K17" s="4">
        <v>0.216</v>
      </c>
      <c r="L17" s="4">
        <v>0.216</v>
      </c>
      <c r="M17" s="5"/>
    </row>
    <row r="18" spans="1:13" x14ac:dyDescent="0.3">
      <c r="A18" s="2" t="s">
        <v>12</v>
      </c>
      <c r="B18" s="6">
        <v>0.26</v>
      </c>
      <c r="C18" s="7">
        <v>0.247</v>
      </c>
      <c r="D18" s="7">
        <v>0.23</v>
      </c>
      <c r="E18" s="7">
        <v>0.21</v>
      </c>
      <c r="F18" s="7">
        <v>0.17100000000000001</v>
      </c>
      <c r="G18" s="7">
        <v>0.16900000000000001</v>
      </c>
      <c r="H18" s="7">
        <v>0.11</v>
      </c>
      <c r="I18" s="7">
        <v>0.10100000000000001</v>
      </c>
      <c r="J18" s="7">
        <v>0.16400000000000001</v>
      </c>
      <c r="K18" s="7">
        <v>0.20799999999999999</v>
      </c>
      <c r="L18" s="7">
        <v>0.216</v>
      </c>
      <c r="M18" s="8"/>
    </row>
    <row r="19" spans="1:13" x14ac:dyDescent="0.3">
      <c r="A19" s="2" t="s">
        <v>13</v>
      </c>
      <c r="B19" s="6">
        <v>0.26400000000000001</v>
      </c>
      <c r="C19" s="7">
        <v>0.24099999999999999</v>
      </c>
      <c r="D19" s="7">
        <v>0.22900000000000001</v>
      </c>
      <c r="E19" s="7">
        <v>0.21</v>
      </c>
      <c r="F19" s="7">
        <v>0.182</v>
      </c>
      <c r="G19" s="7">
        <v>0.16800000000000001</v>
      </c>
      <c r="H19" s="7">
        <v>5.1999999999999998E-2</v>
      </c>
      <c r="I19" s="7">
        <v>0.29799999999999999</v>
      </c>
      <c r="J19" s="7">
        <v>0.156</v>
      </c>
      <c r="K19" s="7">
        <v>0.219</v>
      </c>
      <c r="L19" s="7">
        <v>0.215</v>
      </c>
      <c r="M19" s="8"/>
    </row>
    <row r="20" spans="1:13" x14ac:dyDescent="0.3">
      <c r="A20" s="2" t="s">
        <v>14</v>
      </c>
      <c r="B20" s="6">
        <v>0.26</v>
      </c>
      <c r="C20" s="7">
        <v>0.25</v>
      </c>
      <c r="D20" s="7">
        <v>0.223</v>
      </c>
      <c r="E20" s="7">
        <v>0.20300000000000001</v>
      </c>
      <c r="F20" s="7">
        <v>0.14799999999999999</v>
      </c>
      <c r="G20" s="7">
        <v>0.16700000000000001</v>
      </c>
      <c r="H20" s="7">
        <v>6.8000000000000005E-2</v>
      </c>
      <c r="I20" s="7">
        <v>0.111</v>
      </c>
      <c r="J20" s="7">
        <v>0.14000000000000001</v>
      </c>
      <c r="K20" s="7">
        <v>0.20300000000000001</v>
      </c>
      <c r="L20" s="7">
        <v>0.215</v>
      </c>
      <c r="M20" s="8"/>
    </row>
    <row r="21" spans="1:13" x14ac:dyDescent="0.3">
      <c r="A21" s="2" t="s">
        <v>15</v>
      </c>
      <c r="B21" s="6">
        <v>0.26400000000000001</v>
      </c>
      <c r="C21" s="7">
        <v>0.251</v>
      </c>
      <c r="D21" s="7">
        <v>0.22600000000000001</v>
      </c>
      <c r="E21" s="7">
        <v>0.20599999999999999</v>
      </c>
      <c r="F21" s="7">
        <v>0.17199999999999999</v>
      </c>
      <c r="G21" s="7">
        <v>0.16400000000000001</v>
      </c>
      <c r="H21" s="7">
        <v>0.114</v>
      </c>
      <c r="I21" s="7">
        <v>0.10299999999999999</v>
      </c>
      <c r="J21" s="7">
        <v>0.17699999999999999</v>
      </c>
      <c r="K21" s="7">
        <v>0.20100000000000001</v>
      </c>
      <c r="L21" s="7">
        <v>0.27400000000000002</v>
      </c>
      <c r="M21" s="8"/>
    </row>
    <row r="22" spans="1:13" x14ac:dyDescent="0.3">
      <c r="A22" s="2" t="s">
        <v>16</v>
      </c>
      <c r="B22" s="6">
        <v>0.25900000000000001</v>
      </c>
      <c r="C22" s="7">
        <v>0.25900000000000001</v>
      </c>
      <c r="D22" s="7">
        <v>0.20499999999999999</v>
      </c>
      <c r="E22" s="7">
        <v>0.21099999999999999</v>
      </c>
      <c r="F22" s="7">
        <v>0.182</v>
      </c>
      <c r="G22" s="7">
        <v>0.19600000000000001</v>
      </c>
      <c r="H22" s="7">
        <v>0.125</v>
      </c>
      <c r="I22" s="7">
        <v>0.10100000000000001</v>
      </c>
      <c r="J22" s="7">
        <v>0.17499999999999999</v>
      </c>
      <c r="K22" s="7">
        <v>0.20799999999999999</v>
      </c>
      <c r="L22" s="7">
        <v>0.17599999999999999</v>
      </c>
      <c r="M22" s="8"/>
    </row>
    <row r="23" spans="1:13" x14ac:dyDescent="0.3">
      <c r="A23" s="2" t="s">
        <v>17</v>
      </c>
      <c r="B23" s="6">
        <v>0.25900000000000001</v>
      </c>
      <c r="C23" s="7">
        <v>0.24099999999999999</v>
      </c>
      <c r="D23" s="7">
        <v>0.22700000000000001</v>
      </c>
      <c r="E23" s="7">
        <v>5.8000000000000003E-2</v>
      </c>
      <c r="F23" s="7">
        <v>0.20100000000000001</v>
      </c>
      <c r="G23" s="7">
        <v>0.182</v>
      </c>
      <c r="H23" s="7">
        <v>0.14099999999999999</v>
      </c>
      <c r="I23" s="7">
        <v>0.114</v>
      </c>
      <c r="J23" s="7">
        <v>0.16</v>
      </c>
      <c r="K23" s="7">
        <v>0.20599999999999999</v>
      </c>
      <c r="L23" s="7">
        <v>0.218</v>
      </c>
      <c r="M23" s="8"/>
    </row>
    <row r="24" spans="1:13" x14ac:dyDescent="0.3">
      <c r="A24" s="2" t="s">
        <v>18</v>
      </c>
      <c r="B24" s="9">
        <v>0.23699999999999999</v>
      </c>
      <c r="C24" s="10">
        <v>0.24399999999999999</v>
      </c>
      <c r="D24" s="10">
        <v>0.16400000000000001</v>
      </c>
      <c r="E24" s="10">
        <v>0.20100000000000001</v>
      </c>
      <c r="F24" s="10">
        <v>0.17799999999999999</v>
      </c>
      <c r="G24" s="10">
        <v>0.16500000000000001</v>
      </c>
      <c r="H24" s="10">
        <v>0.129</v>
      </c>
      <c r="I24" s="10">
        <v>0.11700000000000001</v>
      </c>
      <c r="J24" s="10">
        <v>0.16400000000000001</v>
      </c>
      <c r="K24" s="10">
        <v>0.21</v>
      </c>
      <c r="L24" s="10">
        <v>0.20899999999999999</v>
      </c>
      <c r="M24" s="11"/>
    </row>
    <row r="27" spans="1:13" x14ac:dyDescent="0.3">
      <c r="C27" s="12">
        <v>0</v>
      </c>
      <c r="D27" s="12">
        <v>50</v>
      </c>
      <c r="E27" s="12">
        <v>100</v>
      </c>
      <c r="F27" s="12">
        <v>200</v>
      </c>
      <c r="G27" s="12">
        <v>300</v>
      </c>
      <c r="H27" s="12">
        <v>400</v>
      </c>
      <c r="I27" s="12">
        <v>500</v>
      </c>
      <c r="J27" t="s">
        <v>25</v>
      </c>
      <c r="K27" t="s">
        <v>26</v>
      </c>
      <c r="L27" t="s">
        <v>27</v>
      </c>
      <c r="M27" t="s">
        <v>28</v>
      </c>
    </row>
    <row r="28" spans="1:13" x14ac:dyDescent="0.3">
      <c r="C28" s="3">
        <v>0.23400000000000001</v>
      </c>
      <c r="D28" s="4"/>
      <c r="E28" s="4"/>
      <c r="F28" s="4">
        <v>0.21099999999999999</v>
      </c>
      <c r="G28" s="4">
        <v>0.14099999999999999</v>
      </c>
      <c r="H28" s="4"/>
      <c r="I28" s="4">
        <v>0.13100000000000001</v>
      </c>
      <c r="J28" s="4">
        <v>0.114</v>
      </c>
      <c r="K28" s="4">
        <v>0.16200000000000001</v>
      </c>
      <c r="L28" s="4">
        <v>0.216</v>
      </c>
      <c r="M28" s="4">
        <v>0.216</v>
      </c>
    </row>
    <row r="29" spans="1:13" x14ac:dyDescent="0.3">
      <c r="C29" s="6">
        <v>0.26</v>
      </c>
      <c r="D29" s="7">
        <v>0.247</v>
      </c>
      <c r="E29" s="7">
        <v>0.23</v>
      </c>
      <c r="F29" s="7">
        <v>0.21</v>
      </c>
      <c r="G29" s="7">
        <v>0.17100000000000001</v>
      </c>
      <c r="H29" s="7"/>
      <c r="I29" s="7">
        <v>0.11</v>
      </c>
      <c r="J29" s="7">
        <v>0.10100000000000001</v>
      </c>
      <c r="K29" s="7">
        <v>0.16400000000000001</v>
      </c>
      <c r="L29" s="7">
        <v>0.20799999999999999</v>
      </c>
      <c r="M29" s="7">
        <v>0.216</v>
      </c>
    </row>
    <row r="30" spans="1:13" x14ac:dyDescent="0.3">
      <c r="C30" s="6">
        <v>0.26400000000000001</v>
      </c>
      <c r="D30" s="7">
        <v>0.24099999999999999</v>
      </c>
      <c r="E30" s="7">
        <v>0.22900000000000001</v>
      </c>
      <c r="F30" s="7">
        <v>0.21</v>
      </c>
      <c r="G30" s="7">
        <v>0.182</v>
      </c>
      <c r="H30" s="7"/>
      <c r="I30" s="7"/>
      <c r="J30" s="7">
        <v>0.29799999999999999</v>
      </c>
      <c r="K30" s="7">
        <v>0.156</v>
      </c>
      <c r="L30" s="7">
        <v>0.219</v>
      </c>
      <c r="M30" s="7">
        <v>0.215</v>
      </c>
    </row>
    <row r="31" spans="1:13" x14ac:dyDescent="0.3">
      <c r="C31" s="6">
        <v>0.26</v>
      </c>
      <c r="D31" s="7">
        <v>0.25</v>
      </c>
      <c r="E31" s="7">
        <v>0.223</v>
      </c>
      <c r="F31" s="7">
        <v>0.20599999999999999</v>
      </c>
      <c r="G31" s="7">
        <v>0.14799999999999999</v>
      </c>
      <c r="H31" s="7"/>
      <c r="I31" s="7"/>
      <c r="J31" s="7">
        <v>0.111</v>
      </c>
      <c r="K31" s="7">
        <v>0.14000000000000001</v>
      </c>
      <c r="L31" s="7">
        <v>0.20300000000000001</v>
      </c>
      <c r="M31" s="7">
        <v>0.215</v>
      </c>
    </row>
    <row r="32" spans="1:13" x14ac:dyDescent="0.3">
      <c r="C32" s="6">
        <v>0.26400000000000001</v>
      </c>
      <c r="D32" s="7">
        <v>0.251</v>
      </c>
      <c r="E32" s="7">
        <v>0.22600000000000001</v>
      </c>
      <c r="F32" s="7">
        <v>0.20300000000000001</v>
      </c>
      <c r="G32" s="7">
        <v>0.17199999999999999</v>
      </c>
      <c r="H32" s="7"/>
      <c r="I32" s="7">
        <v>0.114</v>
      </c>
      <c r="J32" s="7">
        <v>0.10299999999999999</v>
      </c>
      <c r="K32" s="7">
        <v>0.17699999999999999</v>
      </c>
      <c r="L32" s="7">
        <v>0.20100000000000001</v>
      </c>
      <c r="M32" s="7">
        <v>0.27400000000000002</v>
      </c>
    </row>
    <row r="33" spans="1:13" x14ac:dyDescent="0.3">
      <c r="C33" s="6">
        <v>0.25900000000000001</v>
      </c>
      <c r="D33" s="7"/>
      <c r="E33" s="7"/>
      <c r="F33" s="7">
        <v>0.20100000000000001</v>
      </c>
      <c r="G33" s="7">
        <v>0.182</v>
      </c>
      <c r="H33" s="7">
        <v>0.16700000000000001</v>
      </c>
      <c r="I33" s="7">
        <v>0.125</v>
      </c>
      <c r="J33" s="7">
        <v>0.10100000000000001</v>
      </c>
      <c r="K33" s="7">
        <v>0.17499999999999999</v>
      </c>
      <c r="L33" s="7">
        <v>0.20799999999999999</v>
      </c>
      <c r="M33" s="7">
        <v>0.17599999999999999</v>
      </c>
    </row>
    <row r="34" spans="1:13" x14ac:dyDescent="0.3">
      <c r="C34" s="6">
        <v>0.25900000000000001</v>
      </c>
      <c r="D34" s="7">
        <v>0.24099999999999999</v>
      </c>
      <c r="E34" s="7">
        <v>0.22700000000000001</v>
      </c>
      <c r="F34" s="7">
        <v>0.184</v>
      </c>
      <c r="G34" s="7">
        <v>0.20100000000000001</v>
      </c>
      <c r="H34" s="7">
        <v>0.16500000000000001</v>
      </c>
      <c r="I34" s="7">
        <v>0.14099999999999999</v>
      </c>
      <c r="J34" s="7">
        <v>0.114</v>
      </c>
      <c r="K34" s="7">
        <v>0.16</v>
      </c>
      <c r="L34" s="7">
        <v>0.20599999999999999</v>
      </c>
      <c r="M34" s="7">
        <v>0.218</v>
      </c>
    </row>
    <row r="35" spans="1:13" x14ac:dyDescent="0.3">
      <c r="C35" s="9">
        <v>0.23699999999999999</v>
      </c>
      <c r="D35" s="10">
        <v>0.24399999999999999</v>
      </c>
      <c r="E35" s="10"/>
      <c r="F35" s="10"/>
      <c r="G35" s="10">
        <v>0.17799999999999999</v>
      </c>
      <c r="H35" s="10">
        <v>0.16400000000000001</v>
      </c>
      <c r="I35" s="10">
        <v>0.129</v>
      </c>
      <c r="J35" s="10">
        <v>0.11700000000000001</v>
      </c>
      <c r="K35" s="10">
        <v>0.16400000000000001</v>
      </c>
      <c r="L35" s="10">
        <v>0.21</v>
      </c>
      <c r="M35" s="10">
        <v>0.20899999999999999</v>
      </c>
    </row>
    <row r="37" spans="1:13" x14ac:dyDescent="0.3">
      <c r="A37" t="s">
        <v>19</v>
      </c>
      <c r="B37" t="s">
        <v>19</v>
      </c>
      <c r="C37">
        <f>AVERAGE(C28:C35)</f>
        <v>0.25462499999999999</v>
      </c>
      <c r="D37">
        <f t="shared" ref="D37:M37" si="0">AVERAGE(D28:D35)</f>
        <v>0.24566666666666667</v>
      </c>
      <c r="E37">
        <f t="shared" si="0"/>
        <v>0.22700000000000001</v>
      </c>
      <c r="F37">
        <f t="shared" si="0"/>
        <v>0.20357142857142857</v>
      </c>
      <c r="G37">
        <f t="shared" si="0"/>
        <v>0.171875</v>
      </c>
      <c r="H37">
        <f t="shared" si="0"/>
        <v>0.16533333333333333</v>
      </c>
      <c r="I37">
        <f t="shared" si="0"/>
        <v>0.125</v>
      </c>
      <c r="J37">
        <f t="shared" si="0"/>
        <v>0.13237499999999999</v>
      </c>
      <c r="K37">
        <f t="shared" si="0"/>
        <v>0.16224999999999998</v>
      </c>
      <c r="L37">
        <f t="shared" si="0"/>
        <v>0.20887500000000001</v>
      </c>
      <c r="M37">
        <f t="shared" si="0"/>
        <v>0.21737500000000001</v>
      </c>
    </row>
    <row r="38" spans="1:13" x14ac:dyDescent="0.3">
      <c r="B38" t="s">
        <v>20</v>
      </c>
    </row>
    <row r="39" spans="1:13" x14ac:dyDescent="0.3">
      <c r="B39" t="s">
        <v>21</v>
      </c>
      <c r="C39">
        <f>$C$37-C37</f>
        <v>0</v>
      </c>
      <c r="D39">
        <f t="shared" ref="D39:M39" si="1">$C$37-D37</f>
        <v>8.9583333333333182E-3</v>
      </c>
      <c r="E39">
        <f t="shared" si="1"/>
        <v>2.7624999999999983E-2</v>
      </c>
      <c r="F39">
        <f t="shared" si="1"/>
        <v>5.105357142857142E-2</v>
      </c>
      <c r="G39">
        <f t="shared" si="1"/>
        <v>8.274999999999999E-2</v>
      </c>
      <c r="I39">
        <f t="shared" si="1"/>
        <v>0.12962499999999999</v>
      </c>
      <c r="J39">
        <f t="shared" si="1"/>
        <v>0.12225</v>
      </c>
      <c r="K39">
        <f t="shared" si="1"/>
        <v>9.2375000000000013E-2</v>
      </c>
      <c r="L39">
        <f t="shared" si="1"/>
        <v>4.5749999999999985E-2</v>
      </c>
      <c r="M39">
        <f t="shared" si="1"/>
        <v>3.7249999999999978E-2</v>
      </c>
    </row>
    <row r="41" spans="1:13" x14ac:dyDescent="0.3">
      <c r="B41" t="s">
        <v>24</v>
      </c>
      <c r="J41">
        <f>J39/0.0003</f>
        <v>407.5</v>
      </c>
      <c r="K41">
        <f t="shared" ref="K41:M41" si="2">K39/0.0003</f>
        <v>307.91666666666674</v>
      </c>
      <c r="L41">
        <f t="shared" si="2"/>
        <v>152.49999999999997</v>
      </c>
      <c r="M41">
        <f t="shared" si="2"/>
        <v>124.1666666666666</v>
      </c>
    </row>
    <row r="43" spans="1:13" x14ac:dyDescent="0.3">
      <c r="B43" t="s">
        <v>23</v>
      </c>
      <c r="J43">
        <f>(J41)*(5/0.01)*10</f>
        <v>2037500</v>
      </c>
      <c r="K43">
        <f t="shared" ref="K43:M43" si="3">(K41)*(5/0.01)*10</f>
        <v>1539583.3333333337</v>
      </c>
      <c r="L43">
        <f t="shared" si="3"/>
        <v>762499.99999999988</v>
      </c>
      <c r="M43">
        <f t="shared" si="3"/>
        <v>620833.33333333302</v>
      </c>
    </row>
    <row r="45" spans="1:13" x14ac:dyDescent="0.3">
      <c r="B45" t="s">
        <v>22</v>
      </c>
      <c r="J45" s="13">
        <f>J43/1000</f>
        <v>2037.5</v>
      </c>
      <c r="K45" s="13">
        <f t="shared" ref="K45:M45" si="4">K43/1000</f>
        <v>1539.5833333333337</v>
      </c>
      <c r="L45" s="13">
        <f t="shared" si="4"/>
        <v>762.49999999999989</v>
      </c>
      <c r="M45" s="13">
        <f t="shared" si="4"/>
        <v>620.83333333333303</v>
      </c>
    </row>
    <row r="49" spans="2:14" x14ac:dyDescent="0.3">
      <c r="C49" t="s">
        <v>25</v>
      </c>
      <c r="D49" t="s">
        <v>35</v>
      </c>
      <c r="E49" t="s">
        <v>36</v>
      </c>
      <c r="F49" t="s">
        <v>26</v>
      </c>
      <c r="G49" t="s">
        <v>29</v>
      </c>
      <c r="H49" t="s">
        <v>30</v>
      </c>
      <c r="I49" t="s">
        <v>27</v>
      </c>
      <c r="J49" t="s">
        <v>31</v>
      </c>
      <c r="K49" t="s">
        <v>32</v>
      </c>
      <c r="L49" t="s">
        <v>28</v>
      </c>
      <c r="M49" t="s">
        <v>33</v>
      </c>
      <c r="N49" t="s">
        <v>34</v>
      </c>
    </row>
    <row r="50" spans="2:14" x14ac:dyDescent="0.3">
      <c r="C50" s="4">
        <v>0.105</v>
      </c>
      <c r="D50" s="4"/>
      <c r="F50" s="4">
        <v>0.14000000000000001</v>
      </c>
      <c r="G50">
        <v>0.155</v>
      </c>
      <c r="I50" s="4"/>
      <c r="J50">
        <v>0.23799999999999999</v>
      </c>
      <c r="K50">
        <v>0.23599999999999999</v>
      </c>
      <c r="L50" s="4"/>
      <c r="M50">
        <v>0.23799999999999999</v>
      </c>
      <c r="N50" s="4">
        <v>0.23799999999999999</v>
      </c>
    </row>
    <row r="51" spans="2:14" x14ac:dyDescent="0.3">
      <c r="C51" s="7">
        <v>0.105</v>
      </c>
      <c r="D51" s="7"/>
      <c r="F51" s="7">
        <v>0.156</v>
      </c>
      <c r="G51">
        <v>0.157</v>
      </c>
      <c r="I51" s="7">
        <v>0.216</v>
      </c>
      <c r="J51">
        <v>0.23100000000000001</v>
      </c>
      <c r="K51">
        <v>0.221</v>
      </c>
      <c r="L51" s="7"/>
      <c r="M51">
        <v>0.23100000000000001</v>
      </c>
      <c r="N51" s="7">
        <v>0.22600000000000001</v>
      </c>
    </row>
    <row r="52" spans="2:14" x14ac:dyDescent="0.3">
      <c r="C52" s="7">
        <v>0.106</v>
      </c>
      <c r="D52" s="7">
        <v>0.106</v>
      </c>
      <c r="E52">
        <v>8.6999999999999994E-2</v>
      </c>
      <c r="F52" s="7">
        <v>0.16</v>
      </c>
      <c r="G52">
        <v>0.158</v>
      </c>
      <c r="H52">
        <v>0.129</v>
      </c>
      <c r="I52" s="7">
        <v>0.21</v>
      </c>
      <c r="J52">
        <v>0.22900000000000001</v>
      </c>
      <c r="K52">
        <v>0.19900000000000001</v>
      </c>
      <c r="L52" s="7"/>
      <c r="M52">
        <v>0.22900000000000001</v>
      </c>
      <c r="N52" s="7">
        <v>0.215</v>
      </c>
    </row>
    <row r="53" spans="2:14" x14ac:dyDescent="0.3">
      <c r="C53" s="7">
        <v>0.11</v>
      </c>
      <c r="D53" s="7">
        <v>0.11</v>
      </c>
      <c r="E53">
        <v>8.4000000000000005E-2</v>
      </c>
      <c r="F53" s="7">
        <v>0.16200000000000001</v>
      </c>
      <c r="G53">
        <v>0.16200000000000001</v>
      </c>
      <c r="H53">
        <v>0.14000000000000001</v>
      </c>
      <c r="I53" s="7">
        <v>0.20799999999999999</v>
      </c>
      <c r="J53">
        <v>0.22800000000000001</v>
      </c>
      <c r="L53" s="7"/>
      <c r="M53">
        <v>0.22800000000000001</v>
      </c>
      <c r="N53" s="7">
        <v>0.21199999999999999</v>
      </c>
    </row>
    <row r="54" spans="2:14" x14ac:dyDescent="0.3">
      <c r="C54" s="7">
        <v>0.111</v>
      </c>
      <c r="D54" s="7">
        <v>0.111</v>
      </c>
      <c r="E54">
        <v>8.8999999999999996E-2</v>
      </c>
      <c r="F54" s="7"/>
      <c r="G54">
        <v>0.16200000000000001</v>
      </c>
      <c r="H54">
        <v>0.14299999999999999</v>
      </c>
      <c r="I54" s="7">
        <v>0.20799999999999999</v>
      </c>
      <c r="J54">
        <v>0.22800000000000001</v>
      </c>
      <c r="L54" s="7">
        <v>0.215</v>
      </c>
      <c r="M54">
        <v>0.22800000000000001</v>
      </c>
      <c r="N54" s="7">
        <v>0.20699999999999999</v>
      </c>
    </row>
    <row r="55" spans="2:14" x14ac:dyDescent="0.3">
      <c r="C55" s="7">
        <v>0.114</v>
      </c>
      <c r="D55" s="7">
        <v>0.114</v>
      </c>
      <c r="E55">
        <v>0.09</v>
      </c>
      <c r="F55" s="7"/>
      <c r="G55">
        <v>0.16400000000000001</v>
      </c>
      <c r="H55">
        <v>0.152</v>
      </c>
      <c r="I55" s="7">
        <v>0.20599999999999999</v>
      </c>
      <c r="J55">
        <v>0.22700000000000001</v>
      </c>
      <c r="L55" s="7">
        <v>0.215</v>
      </c>
      <c r="M55">
        <v>0.22700000000000001</v>
      </c>
      <c r="N55" s="7">
        <v>0.20499999999999999</v>
      </c>
    </row>
    <row r="56" spans="2:14" x14ac:dyDescent="0.3">
      <c r="C56" s="7"/>
      <c r="D56" s="7">
        <v>0.13200000000000001</v>
      </c>
      <c r="E56">
        <v>8.3000000000000004E-2</v>
      </c>
      <c r="F56" s="7"/>
      <c r="G56">
        <v>0.17599999999999999</v>
      </c>
      <c r="H56">
        <v>0.154</v>
      </c>
      <c r="I56" s="7">
        <v>0.20300000000000001</v>
      </c>
      <c r="J56">
        <v>0.22600000000000001</v>
      </c>
      <c r="L56" s="7">
        <v>0.20899999999999999</v>
      </c>
      <c r="M56">
        <v>0.22600000000000001</v>
      </c>
      <c r="N56" s="7">
        <v>0.19800000000000001</v>
      </c>
    </row>
    <row r="57" spans="2:14" x14ac:dyDescent="0.3">
      <c r="C57" s="10"/>
      <c r="D57" s="10"/>
      <c r="F57" s="10"/>
      <c r="H57">
        <v>0.17499999999999999</v>
      </c>
      <c r="I57" s="10">
        <v>0.20100000000000001</v>
      </c>
      <c r="J57">
        <v>0.224</v>
      </c>
      <c r="L57" s="10">
        <v>0.17599999999999999</v>
      </c>
      <c r="M57">
        <v>0.224</v>
      </c>
      <c r="N57" s="10"/>
    </row>
    <row r="59" spans="2:14" x14ac:dyDescent="0.3">
      <c r="B59" t="s">
        <v>37</v>
      </c>
      <c r="C59">
        <f t="shared" ref="C59" si="5">AVERAGE(C50:C57)</f>
        <v>0.1085</v>
      </c>
      <c r="D59">
        <f>AVERAGE(D50:D57)</f>
        <v>0.11459999999999999</v>
      </c>
      <c r="E59">
        <f>AVERAGE(E50:E57)</f>
        <v>8.6599999999999996E-2</v>
      </c>
      <c r="F59">
        <f t="shared" ref="F59" si="6">AVERAGE(F50:F57)</f>
        <v>0.15450000000000003</v>
      </c>
      <c r="G59">
        <f>AVERAGE(G50:G57)</f>
        <v>0.16200000000000001</v>
      </c>
      <c r="H59">
        <f>AVERAGE(H50:H57)</f>
        <v>0.14883333333333335</v>
      </c>
      <c r="I59">
        <f t="shared" ref="I59:N59" si="7">AVERAGE(I50:I57)</f>
        <v>0.20742857142857146</v>
      </c>
      <c r="J59">
        <f t="shared" si="7"/>
        <v>0.228875</v>
      </c>
      <c r="K59">
        <f t="shared" si="7"/>
        <v>0.21866666666666665</v>
      </c>
      <c r="L59">
        <f t="shared" si="7"/>
        <v>0.20374999999999999</v>
      </c>
      <c r="M59">
        <f t="shared" si="7"/>
        <v>0.228875</v>
      </c>
      <c r="N59">
        <f t="shared" si="7"/>
        <v>0.21442857142857141</v>
      </c>
    </row>
    <row r="60" spans="2:14" x14ac:dyDescent="0.3">
      <c r="B60" t="s">
        <v>20</v>
      </c>
    </row>
    <row r="61" spans="2:14" x14ac:dyDescent="0.3">
      <c r="B61" t="s">
        <v>21</v>
      </c>
      <c r="C61">
        <f t="shared" ref="C61" si="8">$C$37-C59</f>
        <v>0.146125</v>
      </c>
      <c r="D61">
        <f>'[1]End point'!$C$36-D59</f>
        <v>0.14625714285714286</v>
      </c>
      <c r="E61">
        <f>'[2]End point'!$C$36-E59</f>
        <v>0.19477499999999998</v>
      </c>
      <c r="F61">
        <f t="shared" ref="F61" si="9">$C$37-F59</f>
        <v>0.10012499999999996</v>
      </c>
      <c r="G61">
        <f>'[1]End point'!$C$36-G59</f>
        <v>9.8857142857142838E-2</v>
      </c>
      <c r="H61">
        <f>'[2]End point'!$C$36-H59</f>
        <v>0.13254166666666664</v>
      </c>
      <c r="I61">
        <f t="shared" ref="I61" si="10">$C$37-I59</f>
        <v>4.7196428571428528E-2</v>
      </c>
      <c r="J61">
        <f>'[1]End point'!$C$36-J59</f>
        <v>3.1982142857142848E-2</v>
      </c>
      <c r="K61">
        <f>'[2]End point'!$C$36-K59</f>
        <v>6.2708333333333338E-2</v>
      </c>
      <c r="L61">
        <f t="shared" ref="L61" si="11">$C$37-L59</f>
        <v>5.0875000000000004E-2</v>
      </c>
      <c r="M61">
        <f>'[1]End point'!$C$36-M59</f>
        <v>3.1982142857142848E-2</v>
      </c>
      <c r="N61">
        <f>'[2]End point'!$C$36-N59</f>
        <v>6.6946428571428573E-2</v>
      </c>
    </row>
    <row r="63" spans="2:14" x14ac:dyDescent="0.3">
      <c r="B63" t="s">
        <v>24</v>
      </c>
      <c r="C63">
        <f>C61/0.0003</f>
        <v>487.08333333333337</v>
      </c>
      <c r="D63">
        <f>D61/0.0003</f>
        <v>487.52380952380958</v>
      </c>
      <c r="E63">
        <f>E61/0.0004</f>
        <v>486.93749999999994</v>
      </c>
      <c r="F63">
        <f t="shared" ref="F63" si="12">F61/0.0003</f>
        <v>333.74999999999989</v>
      </c>
      <c r="G63">
        <f>G61/0.0003</f>
        <v>329.52380952380946</v>
      </c>
      <c r="H63">
        <f>H61/0.0004</f>
        <v>331.35416666666657</v>
      </c>
      <c r="I63">
        <f t="shared" ref="I63:M63" si="13">I61/0.0003</f>
        <v>157.32142857142844</v>
      </c>
      <c r="J63">
        <f t="shared" si="13"/>
        <v>106.60714285714283</v>
      </c>
      <c r="K63">
        <f>K61/0.0004</f>
        <v>156.77083333333334</v>
      </c>
      <c r="L63">
        <f t="shared" si="13"/>
        <v>169.58333333333337</v>
      </c>
      <c r="M63">
        <f t="shared" si="13"/>
        <v>106.60714285714283</v>
      </c>
      <c r="N63">
        <f>N61/0.0004</f>
        <v>167.36607142857142</v>
      </c>
    </row>
    <row r="64" spans="2:14" x14ac:dyDescent="0.3">
      <c r="D64" s="13"/>
    </row>
    <row r="65" spans="2:14" x14ac:dyDescent="0.3">
      <c r="B65" t="s">
        <v>23</v>
      </c>
      <c r="C65">
        <f>(C63)*(0.005/0.01)*10</f>
        <v>2435.416666666667</v>
      </c>
      <c r="D65">
        <f t="shared" ref="D65:N65" si="14">(D63)*(0.005/0.01)*10</f>
        <v>2437.6190476190477</v>
      </c>
      <c r="E65">
        <f t="shared" si="14"/>
        <v>2434.6874999999995</v>
      </c>
      <c r="F65">
        <f t="shared" si="14"/>
        <v>1668.7499999999995</v>
      </c>
      <c r="G65">
        <f t="shared" si="14"/>
        <v>1647.6190476190473</v>
      </c>
      <c r="H65">
        <f t="shared" si="14"/>
        <v>1656.7708333333328</v>
      </c>
      <c r="I65">
        <f t="shared" si="14"/>
        <v>786.60714285714221</v>
      </c>
      <c r="J65">
        <f t="shared" si="14"/>
        <v>533.03571428571422</v>
      </c>
      <c r="K65">
        <f t="shared" si="14"/>
        <v>783.85416666666674</v>
      </c>
      <c r="L65">
        <f t="shared" si="14"/>
        <v>847.91666666666686</v>
      </c>
      <c r="M65">
        <f t="shared" si="14"/>
        <v>533.03571428571422</v>
      </c>
      <c r="N65">
        <f t="shared" si="14"/>
        <v>836.83035714285711</v>
      </c>
    </row>
    <row r="66" spans="2:14" x14ac:dyDescent="0.3">
      <c r="D66" s="13"/>
    </row>
    <row r="67" spans="2:14" x14ac:dyDescent="0.3"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9" spans="2:14" x14ac:dyDescent="0.3">
      <c r="B69" t="s">
        <v>47</v>
      </c>
      <c r="C69" s="13">
        <f>AVERAGE(C65,D65)</f>
        <v>2436.5178571428573</v>
      </c>
      <c r="F69" s="13" t="e">
        <f>AVERAGE(G67:H67)</f>
        <v>#DIV/0!</v>
      </c>
      <c r="I69" s="13">
        <f>AVERAGE(I65,K65)</f>
        <v>785.23065476190447</v>
      </c>
      <c r="L69" s="13">
        <f>AVERAGE(L65,N65)</f>
        <v>842.37351190476193</v>
      </c>
    </row>
    <row r="70" spans="2:14" x14ac:dyDescent="0.3">
      <c r="B70" t="s">
        <v>20</v>
      </c>
      <c r="C70" s="13">
        <f>_xlfn.STDEV.P(C65,D65)</f>
        <v>1.1011904761903679</v>
      </c>
      <c r="F70" s="13" t="e">
        <f>_xlfn.STDEV.P(G67:H67)</f>
        <v>#DIV/0!</v>
      </c>
      <c r="I70" s="13">
        <f>_xlfn.STDEV.P(I65,K65)</f>
        <v>1.3764880952377325</v>
      </c>
      <c r="L70" s="13">
        <f>_xlfn.STDEV.P(L65,N65)</f>
        <v>5.5431547619048729</v>
      </c>
    </row>
    <row r="71" spans="2:14" x14ac:dyDescent="0.3">
      <c r="I71" s="13"/>
    </row>
    <row r="72" spans="2:14" x14ac:dyDescent="0.3">
      <c r="F72" t="s">
        <v>39</v>
      </c>
      <c r="H72" t="s">
        <v>46</v>
      </c>
      <c r="J72" t="s">
        <v>42</v>
      </c>
      <c r="M72" s="14"/>
    </row>
    <row r="73" spans="2:14" x14ac:dyDescent="0.3">
      <c r="E73" t="s">
        <v>38</v>
      </c>
      <c r="F73" t="s">
        <v>40</v>
      </c>
      <c r="G73" t="s">
        <v>41</v>
      </c>
      <c r="H73" t="s">
        <v>40</v>
      </c>
      <c r="I73" t="s">
        <v>41</v>
      </c>
      <c r="J73" t="s">
        <v>40</v>
      </c>
      <c r="K73" t="s">
        <v>41</v>
      </c>
    </row>
    <row r="74" spans="2:14" x14ac:dyDescent="0.3">
      <c r="F74">
        <v>556.90628630088872</v>
      </c>
      <c r="G74">
        <v>2475.520833333333</v>
      </c>
      <c r="H74">
        <v>337.42718875958707</v>
      </c>
      <c r="I74">
        <v>1742.8571428571431</v>
      </c>
      <c r="J74">
        <v>312.76809910618977</v>
      </c>
      <c r="K74">
        <v>1214.285714285714</v>
      </c>
    </row>
    <row r="75" spans="2:14" x14ac:dyDescent="0.3">
      <c r="F75">
        <v>563.40602634946094</v>
      </c>
      <c r="G75">
        <v>2477.083333333333</v>
      </c>
      <c r="H75">
        <v>338.18218637146038</v>
      </c>
      <c r="I75">
        <v>1750.0000000000014</v>
      </c>
      <c r="J75">
        <v>310.84005508557937</v>
      </c>
      <c r="K75">
        <v>1202.3809523809512</v>
      </c>
    </row>
    <row r="77" spans="2:14" x14ac:dyDescent="0.3">
      <c r="E77" t="s">
        <v>37</v>
      </c>
      <c r="F77" s="13">
        <f t="shared" ref="F77:K77" si="15">AVERAGE(F74:F75)</f>
        <v>560.15615632517483</v>
      </c>
      <c r="G77" s="13">
        <f t="shared" si="15"/>
        <v>2476.302083333333</v>
      </c>
      <c r="H77" s="13">
        <f t="shared" si="15"/>
        <v>337.80468756552375</v>
      </c>
      <c r="I77" s="13">
        <f t="shared" si="15"/>
        <v>1746.4285714285722</v>
      </c>
      <c r="J77" s="13">
        <f t="shared" si="15"/>
        <v>311.80407709588457</v>
      </c>
      <c r="K77" s="13">
        <f t="shared" si="15"/>
        <v>1208.3333333333326</v>
      </c>
    </row>
    <row r="78" spans="2:14" x14ac:dyDescent="0.3">
      <c r="E78" t="s">
        <v>20</v>
      </c>
      <c r="F78" s="13">
        <f t="shared" ref="F78:K78" si="16">_xlfn.STDEV.P(F74:F75)</f>
        <v>3.2498700242861105</v>
      </c>
      <c r="G78" s="13">
        <f t="shared" si="16"/>
        <v>0.78125</v>
      </c>
      <c r="H78" s="13">
        <f t="shared" si="16"/>
        <v>0.37749880593665353</v>
      </c>
      <c r="I78" s="13">
        <f t="shared" si="16"/>
        <v>3.5714285714291236</v>
      </c>
      <c r="J78" s="13">
        <f t="shared" si="16"/>
        <v>0.96402201030520018</v>
      </c>
      <c r="K78" s="13">
        <f t="shared" si="16"/>
        <v>5.952380952381418</v>
      </c>
    </row>
    <row r="80" spans="2:14" x14ac:dyDescent="0.3">
      <c r="F80" t="s">
        <v>43</v>
      </c>
      <c r="H80" t="s">
        <v>44</v>
      </c>
      <c r="J80" t="s">
        <v>45</v>
      </c>
    </row>
    <row r="81" spans="5:11" x14ac:dyDescent="0.3">
      <c r="F81" t="s">
        <v>40</v>
      </c>
      <c r="G81" t="s">
        <v>41</v>
      </c>
      <c r="H81" t="s">
        <v>40</v>
      </c>
      <c r="I81" t="s">
        <v>41</v>
      </c>
      <c r="J81" t="s">
        <v>40</v>
      </c>
      <c r="K81" t="s">
        <v>41</v>
      </c>
    </row>
    <row r="82" spans="5:11" x14ac:dyDescent="0.3">
      <c r="F82">
        <v>309.09908204788491</v>
      </c>
      <c r="G82">
        <v>854.86111111111097</v>
      </c>
      <c r="H82">
        <v>218.74864501582621</v>
      </c>
      <c r="I82">
        <v>620.83333333333348</v>
      </c>
      <c r="J82">
        <v>107.34367013119778</v>
      </c>
      <c r="K82">
        <v>369.31818181818358</v>
      </c>
    </row>
    <row r="83" spans="5:11" x14ac:dyDescent="0.3">
      <c r="F83">
        <v>308.50279668733475</v>
      </c>
      <c r="G83">
        <v>854.68749999999989</v>
      </c>
      <c r="H83">
        <v>225.93924481877542</v>
      </c>
      <c r="I83">
        <v>622.61904761904691</v>
      </c>
      <c r="J83">
        <v>107.67111368909512</v>
      </c>
      <c r="K83">
        <v>369.04761904761722</v>
      </c>
    </row>
    <row r="85" spans="5:11" x14ac:dyDescent="0.3">
      <c r="E85" t="s">
        <v>37</v>
      </c>
      <c r="F85" s="13">
        <f t="shared" ref="F85:K85" si="17">AVERAGE(F82:F83)</f>
        <v>308.80093936760983</v>
      </c>
      <c r="G85" s="13">
        <f t="shared" si="17"/>
        <v>854.77430555555543</v>
      </c>
      <c r="H85" s="13">
        <f t="shared" si="17"/>
        <v>222.3439449173008</v>
      </c>
      <c r="I85" s="13">
        <f t="shared" si="17"/>
        <v>621.72619047619014</v>
      </c>
      <c r="J85" s="13">
        <f t="shared" si="17"/>
        <v>107.50739191014645</v>
      </c>
      <c r="K85" s="13">
        <f t="shared" si="17"/>
        <v>369.1829004329004</v>
      </c>
    </row>
    <row r="86" spans="5:11" x14ac:dyDescent="0.3">
      <c r="E86" t="s">
        <v>20</v>
      </c>
      <c r="F86" s="13">
        <f t="shared" ref="F86:K86" si="18">_xlfn.STDEV.P(F82:F83)</f>
        <v>0.29814268027507751</v>
      </c>
      <c r="G86" s="13">
        <f t="shared" si="18"/>
        <v>8.6805555555542924E-2</v>
      </c>
      <c r="H86" s="13">
        <f t="shared" si="18"/>
        <v>3.5952999014746041</v>
      </c>
      <c r="I86" s="13">
        <f t="shared" si="18"/>
        <v>0.89285714285671247</v>
      </c>
      <c r="J86" s="13">
        <f t="shared" si="18"/>
        <v>0.16372177894866979</v>
      </c>
      <c r="K86" s="13">
        <f t="shared" si="18"/>
        <v>0.13528138528317868</v>
      </c>
    </row>
  </sheetData>
  <sortState xmlns:xlrd2="http://schemas.microsoft.com/office/spreadsheetml/2017/richdata2" ref="N50:N57">
    <sortCondition descending="1" ref="N50:N57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2020-12-10T08:37:50Z</dcterms:created>
  <dcterms:modified xsi:type="dcterms:W3CDTF">2021-05-21T11:29:58Z</dcterms:modified>
</cp:coreProperties>
</file>