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nmisaorg-my.sharepoint.com/personal/irabe_nmisa_org/Documents/Irma/Projects/MSc/CalsTables/"/>
    </mc:Choice>
  </mc:AlternateContent>
  <xr:revisionPtr revIDLastSave="874" documentId="11_F25DC773A252ABDACC10488AF91870A05ADE58EA" xr6:coauthVersionLast="47" xr6:coauthVersionMax="47" xr10:uidLastSave="{5441A929-CEBC-4575-ABD8-8EBBFEF81407}"/>
  <bookViews>
    <workbookView xWindow="28680" yWindow="-120" windowWidth="29040" windowHeight="15840" activeTab="3" xr2:uid="{00000000-000D-0000-FFFF-FFFF00000000}"/>
  </bookViews>
  <sheets>
    <sheet name="WaveCalUV paper" sheetId="7" r:id="rId1"/>
    <sheet name="WaveCalUV" sheetId="1" r:id="rId2"/>
    <sheet name="Sheet2" sheetId="6" r:id="rId3"/>
    <sheet name="WaveCalVisIR paper" sheetId="8" r:id="rId4"/>
    <sheet name="WaveCalVisIR" sheetId="4" r:id="rId5"/>
    <sheet name="UcTable" sheetId="2" r:id="rId6"/>
    <sheet name="Sheet1" sheetId="3" r:id="rId7"/>
    <sheet name="UB SR-5416-B" sheetId="5" r:id="rId8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8" l="1"/>
  <c r="G12" i="8" s="1"/>
  <c r="K12" i="8" s="1"/>
  <c r="C11" i="8"/>
  <c r="G11" i="8" s="1"/>
  <c r="K11" i="8" s="1"/>
  <c r="K15" i="8"/>
  <c r="G13" i="8"/>
  <c r="K13" i="8" s="1"/>
  <c r="G10" i="8"/>
  <c r="K10" i="8" s="1"/>
  <c r="G9" i="8"/>
  <c r="K9" i="8" s="1"/>
  <c r="G8" i="8"/>
  <c r="K8" i="8" s="1"/>
  <c r="G7" i="8"/>
  <c r="K7" i="8" s="1"/>
  <c r="G6" i="8"/>
  <c r="K6" i="8" s="1"/>
  <c r="G5" i="8"/>
  <c r="K5" i="8" s="1"/>
  <c r="G4" i="8"/>
  <c r="K4" i="8" s="1"/>
  <c r="G3" i="8"/>
  <c r="K3" i="8" s="1"/>
  <c r="C11" i="7"/>
  <c r="G11" i="7" s="1"/>
  <c r="K11" i="7" s="1"/>
  <c r="C10" i="7"/>
  <c r="G10" i="7" s="1"/>
  <c r="K10" i="7" s="1"/>
  <c r="G17" i="7"/>
  <c r="K17" i="7" s="1"/>
  <c r="K14" i="7"/>
  <c r="G12" i="7"/>
  <c r="K12" i="7" s="1"/>
  <c r="G9" i="7"/>
  <c r="K9" i="7" s="1"/>
  <c r="G8" i="7"/>
  <c r="K8" i="7" s="1"/>
  <c r="G7" i="7"/>
  <c r="K7" i="7" s="1"/>
  <c r="G6" i="7"/>
  <c r="K6" i="7" s="1"/>
  <c r="G5" i="7"/>
  <c r="K5" i="7" s="1"/>
  <c r="G4" i="7"/>
  <c r="K4" i="7" s="1"/>
  <c r="G3" i="7"/>
  <c r="K3" i="7" s="1"/>
  <c r="N4" i="5"/>
  <c r="N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3" i="5"/>
  <c r="I20" i="5"/>
  <c r="L20" i="5" s="1"/>
  <c r="I15" i="5"/>
  <c r="L15" i="5" s="1"/>
  <c r="I6" i="5"/>
  <c r="L6" i="5" s="1"/>
  <c r="I7" i="5"/>
  <c r="I8" i="5"/>
  <c r="L8" i="5" s="1"/>
  <c r="I9" i="5"/>
  <c r="I10" i="5"/>
  <c r="I11" i="5"/>
  <c r="I12" i="5"/>
  <c r="L12" i="5" s="1"/>
  <c r="I13" i="5"/>
  <c r="I14" i="5"/>
  <c r="L14" i="5" s="1"/>
  <c r="I16" i="5"/>
  <c r="I17" i="5"/>
  <c r="I18" i="5"/>
  <c r="L18" i="5" s="1"/>
  <c r="I19" i="5"/>
  <c r="I21" i="5"/>
  <c r="L21" i="5" s="1"/>
  <c r="I22" i="5"/>
  <c r="L22" i="5" s="1"/>
  <c r="I5" i="5"/>
  <c r="L16" i="5"/>
  <c r="L17" i="5"/>
  <c r="L19" i="5"/>
  <c r="L24" i="5"/>
  <c r="L13" i="5"/>
  <c r="L11" i="5"/>
  <c r="L10" i="5"/>
  <c r="L9" i="5"/>
  <c r="L7" i="5"/>
  <c r="L5" i="5"/>
  <c r="I4" i="5"/>
  <c r="L4" i="5" s="1"/>
  <c r="I3" i="5"/>
  <c r="L3" i="5" s="1"/>
  <c r="F11" i="4"/>
  <c r="D13" i="4"/>
  <c r="F13" i="4" s="1"/>
  <c r="J13" i="4" s="1"/>
  <c r="O13" i="4" s="1"/>
  <c r="J8" i="4"/>
  <c r="O8" i="4" s="1"/>
  <c r="O15" i="4"/>
  <c r="F12" i="4"/>
  <c r="J12" i="4" s="1"/>
  <c r="O12" i="4" s="1"/>
  <c r="J11" i="4"/>
  <c r="O11" i="4" s="1"/>
  <c r="J10" i="4"/>
  <c r="O10" i="4" s="1"/>
  <c r="J9" i="4"/>
  <c r="O9" i="4" s="1"/>
  <c r="J7" i="4"/>
  <c r="O7" i="4" s="1"/>
  <c r="J6" i="4"/>
  <c r="O6" i="4" s="1"/>
  <c r="J5" i="4"/>
  <c r="O5" i="4" s="1"/>
  <c r="O4" i="4"/>
  <c r="J4" i="4"/>
  <c r="J3" i="4"/>
  <c r="O3" i="4" s="1"/>
  <c r="O14" i="1" l="1"/>
  <c r="F12" i="1"/>
  <c r="D12" i="1"/>
  <c r="F11" i="1"/>
  <c r="J11" i="1" s="1"/>
  <c r="O11" i="1" s="1"/>
  <c r="J8" i="1"/>
  <c r="F10" i="1"/>
  <c r="J10" i="1" s="1"/>
  <c r="O10" i="1" s="1"/>
  <c r="J9" i="1"/>
  <c r="J7" i="1"/>
  <c r="O7" i="1" s="1"/>
  <c r="J6" i="1"/>
  <c r="O6" i="1" s="1"/>
  <c r="J5" i="1"/>
  <c r="O5" i="1" s="1"/>
  <c r="O4" i="1"/>
  <c r="J4" i="1"/>
  <c r="J17" i="1"/>
  <c r="O17" i="1" s="1"/>
  <c r="O8" i="1"/>
  <c r="O9" i="1"/>
  <c r="J12" i="1"/>
  <c r="O12" i="1" s="1"/>
  <c r="J3" i="1"/>
  <c r="O3" i="1" s="1"/>
</calcChain>
</file>

<file path=xl/sharedStrings.xml><?xml version="1.0" encoding="utf-8"?>
<sst xmlns="http://schemas.openxmlformats.org/spreadsheetml/2006/main" count="654" uniqueCount="150">
  <si>
    <t>No.</t>
  </si>
  <si>
    <t>Symbol</t>
  </si>
  <si>
    <t>Value</t>
  </si>
  <si>
    <t>Standard uncertainty</t>
  </si>
  <si>
    <t>Probability distribution</t>
  </si>
  <si>
    <t>Coverage factor</t>
  </si>
  <si>
    <t>Sensitivity coefficient</t>
  </si>
  <si>
    <t>Uncertainty contribution</t>
  </si>
  <si>
    <t>Output quantity</t>
  </si>
  <si>
    <t>Measurement model</t>
  </si>
  <si>
    <t>Measurement result</t>
  </si>
  <si>
    <t>unit</t>
  </si>
  <si>
    <t>k</t>
  </si>
  <si>
    <t>Y</t>
  </si>
  <si>
    <t>nm</t>
  </si>
  <si>
    <t>i</t>
  </si>
  <si>
    <t>xi</t>
  </si>
  <si>
    <t>ci</t>
  </si>
  <si>
    <t>uc(y)</t>
  </si>
  <si>
    <t>Xi</t>
  </si>
  <si>
    <t>Input quantity</t>
  </si>
  <si>
    <t>Term</t>
  </si>
  <si>
    <t>ui(y) = |ci|u(xi)</t>
  </si>
  <si>
    <t>U</t>
  </si>
  <si>
    <t>Numbering label</t>
  </si>
  <si>
    <t>Estimate of ith input quantity</t>
  </si>
  <si>
    <t>Combined standard uncertainty, obtained by combining the individual contributions</t>
  </si>
  <si>
    <t>Probability distribution, or spread of the set of values</t>
  </si>
  <si>
    <t>Examples</t>
  </si>
  <si>
    <t>Values of reference spectral power responsivity</t>
  </si>
  <si>
    <t>Uncertainty in spectral power responsivity of reference detector</t>
  </si>
  <si>
    <t>Coverage factor associated with the probability distribution</t>
  </si>
  <si>
    <t>Normal distribution, k = 1
Rectangular distribution, k = sqrt3
U-shaped, k = sqrt2</t>
  </si>
  <si>
    <t>Degree of change in spectral power responsivity of a detector with a change in wavelength</t>
  </si>
  <si>
    <t>Normal distribution - where values are more likely to fall near the average than further away
Rectangular distribution - even spread between the highest and the lowest values
U-shaped - where values are more likely to fall near the limits than the centre of the spread</t>
  </si>
  <si>
    <t>Input quantity, source of uncertainty</t>
  </si>
  <si>
    <t>Estimated uncertainty of ith input quantity</t>
  </si>
  <si>
    <t>ue(xi)</t>
  </si>
  <si>
    <t>u(xi) = ue(xi)/k</t>
  </si>
  <si>
    <t>Standard uncertainty of ith input quantity, estimated uncertainty divided by the coverage factor</t>
  </si>
  <si>
    <t>Uncertainty in spectral power responsivity of reference detector divided by the covergare factor reported in its calibration certificate</t>
  </si>
  <si>
    <t>Contribution to the combined standard uncertainty from the ith input quantity, standard uncertainty multiplied by the sensitivity coefficient</t>
  </si>
  <si>
    <t>Expanded uncertainty, product of a combined standard uncertainty and a coverage factor</t>
  </si>
  <si>
    <t>NMISA reports the combined standard uncertainty multiplied by a  coverage factor of k = 2.</t>
  </si>
  <si>
    <t>Sensitivity coefficient for ith input quantity, sensitivity of the contribution to the combined uncertainty to a change in the ith input quantity</t>
  </si>
  <si>
    <t>Estimated uncertainty</t>
  </si>
  <si>
    <t>Theoretical value spectral line in vacuum</t>
  </si>
  <si>
    <t>Y ± u(y) for a confidence level of 95 %</t>
  </si>
  <si>
    <r>
      <t>X</t>
    </r>
    <r>
      <rPr>
        <vertAlign val="subscript"/>
        <sz val="8"/>
        <color theme="1"/>
        <rFont val="Arial"/>
        <family val="2"/>
      </rPr>
      <t>i</t>
    </r>
  </si>
  <si>
    <r>
      <t>x</t>
    </r>
    <r>
      <rPr>
        <vertAlign val="subscript"/>
        <sz val="8"/>
        <color theme="1"/>
        <rFont val="Arial"/>
        <family val="2"/>
      </rPr>
      <t>i</t>
    </r>
  </si>
  <si>
    <r>
      <t>u</t>
    </r>
    <r>
      <rPr>
        <vertAlign val="subscript"/>
        <sz val="8"/>
        <color theme="1"/>
        <rFont val="Arial"/>
        <family val="2"/>
      </rPr>
      <t>e</t>
    </r>
    <r>
      <rPr>
        <sz val="8"/>
        <color theme="1"/>
        <rFont val="Arial"/>
        <family val="2"/>
      </rPr>
      <t>(x</t>
    </r>
    <r>
      <rPr>
        <vertAlign val="subscript"/>
        <sz val="8"/>
        <color theme="1"/>
        <rFont val="Arial"/>
        <family val="2"/>
      </rPr>
      <t>i</t>
    </r>
    <r>
      <rPr>
        <sz val="8"/>
        <color theme="1"/>
        <rFont val="Arial"/>
        <family val="2"/>
      </rPr>
      <t>)</t>
    </r>
  </si>
  <si>
    <r>
      <t>u(x</t>
    </r>
    <r>
      <rPr>
        <vertAlign val="subscript"/>
        <sz val="8"/>
        <color theme="1"/>
        <rFont val="Arial"/>
        <family val="2"/>
      </rPr>
      <t>i</t>
    </r>
    <r>
      <rPr>
        <sz val="8"/>
        <color theme="1"/>
        <rFont val="Arial"/>
        <family val="2"/>
      </rPr>
      <t>)</t>
    </r>
  </si>
  <si>
    <r>
      <t>c</t>
    </r>
    <r>
      <rPr>
        <vertAlign val="subscript"/>
        <sz val="8"/>
        <color theme="1"/>
        <rFont val="Arial"/>
        <family val="2"/>
      </rPr>
      <t>i</t>
    </r>
  </si>
  <si>
    <r>
      <t>u</t>
    </r>
    <r>
      <rPr>
        <vertAlign val="subscript"/>
        <sz val="8"/>
        <color theme="1"/>
        <rFont val="Arial"/>
        <family val="2"/>
      </rPr>
      <t>i</t>
    </r>
    <r>
      <rPr>
        <sz val="8"/>
        <color theme="1"/>
        <rFont val="Arial"/>
        <family val="2"/>
      </rPr>
      <t>(y)</t>
    </r>
  </si>
  <si>
    <r>
      <t>Y = F(X</t>
    </r>
    <r>
      <rPr>
        <vertAlign val="subscript"/>
        <sz val="8"/>
        <color theme="1"/>
        <rFont val="Arial"/>
        <family val="2"/>
      </rPr>
      <t>i</t>
    </r>
    <r>
      <rPr>
        <sz val="8"/>
        <color theme="1"/>
        <rFont val="Arial"/>
        <family val="2"/>
      </rPr>
      <t>)</t>
    </r>
  </si>
  <si>
    <r>
      <t>U</t>
    </r>
    <r>
      <rPr>
        <vertAlign val="subscript"/>
        <sz val="8"/>
        <rFont val="Arial"/>
        <family val="2"/>
      </rPr>
      <t>sl</t>
    </r>
  </si>
  <si>
    <r>
      <t>u</t>
    </r>
    <r>
      <rPr>
        <vertAlign val="subscript"/>
        <sz val="8"/>
        <color theme="1"/>
        <rFont val="Arial"/>
        <family val="2"/>
      </rPr>
      <t>c</t>
    </r>
    <r>
      <rPr>
        <sz val="8"/>
        <color theme="1"/>
        <rFont val="Arial"/>
        <family val="2"/>
      </rPr>
      <t>(y)</t>
    </r>
  </si>
  <si>
    <r>
      <t>U (</t>
    </r>
    <r>
      <rPr>
        <i/>
        <sz val="8"/>
        <color theme="1"/>
        <rFont val="Arial"/>
        <family val="2"/>
      </rPr>
      <t>k</t>
    </r>
    <r>
      <rPr>
        <sz val="8"/>
        <color theme="1"/>
        <rFont val="Arial"/>
        <family val="2"/>
      </rPr>
      <t>=2)</t>
    </r>
  </si>
  <si>
    <t>Modified Edlen equation calculation</t>
  </si>
  <si>
    <r>
      <t>U</t>
    </r>
    <r>
      <rPr>
        <vertAlign val="subscript"/>
        <sz val="8"/>
        <rFont val="Arial"/>
        <family val="2"/>
      </rPr>
      <t>Ed</t>
    </r>
  </si>
  <si>
    <t>Laboratory temperature effect</t>
  </si>
  <si>
    <r>
      <t>U</t>
    </r>
    <r>
      <rPr>
        <vertAlign val="subscript"/>
        <sz val="8"/>
        <rFont val="Arial"/>
        <family val="2"/>
      </rPr>
      <t>T</t>
    </r>
  </si>
  <si>
    <t>Laboratory humidity effect</t>
  </si>
  <si>
    <r>
      <t>U</t>
    </r>
    <r>
      <rPr>
        <vertAlign val="subscript"/>
        <sz val="8"/>
        <rFont val="Arial"/>
        <family val="2"/>
      </rPr>
      <t>RH</t>
    </r>
  </si>
  <si>
    <t>Laboratory air pressure effect</t>
  </si>
  <si>
    <r>
      <t>U</t>
    </r>
    <r>
      <rPr>
        <vertAlign val="subscript"/>
        <sz val="8"/>
        <rFont val="Arial"/>
        <family val="2"/>
      </rPr>
      <t>ap</t>
    </r>
  </si>
  <si>
    <t>Steep-side method offset</t>
  </si>
  <si>
    <r>
      <t>U</t>
    </r>
    <r>
      <rPr>
        <vertAlign val="subscript"/>
        <sz val="8"/>
        <rFont val="Arial"/>
        <family val="2"/>
      </rPr>
      <t>ssmo</t>
    </r>
  </si>
  <si>
    <t>Wavelength calibration equation offset</t>
  </si>
  <si>
    <r>
      <t>U</t>
    </r>
    <r>
      <rPr>
        <vertAlign val="subscript"/>
        <sz val="8"/>
        <rFont val="Arial"/>
        <family val="2"/>
      </rPr>
      <t>o</t>
    </r>
  </si>
  <si>
    <t>Wavelength reproducibility</t>
  </si>
  <si>
    <r>
      <t>U</t>
    </r>
    <r>
      <rPr>
        <vertAlign val="subscript"/>
        <sz val="8"/>
        <rFont val="Calibri"/>
        <family val="2"/>
      </rPr>
      <t>λ</t>
    </r>
  </si>
  <si>
    <t>Mechanical resolution of monochromator</t>
  </si>
  <si>
    <r>
      <t>U</t>
    </r>
    <r>
      <rPr>
        <vertAlign val="subscript"/>
        <sz val="8"/>
        <rFont val="Arial"/>
        <family val="2"/>
      </rPr>
      <t>Mres</t>
    </r>
  </si>
  <si>
    <t>Resolution used in calibration</t>
  </si>
  <si>
    <r>
      <t>U</t>
    </r>
    <r>
      <rPr>
        <vertAlign val="subscript"/>
        <sz val="8"/>
        <rFont val="Arial"/>
        <family val="2"/>
      </rPr>
      <t>Cres</t>
    </r>
  </si>
  <si>
    <t>Repeatability</t>
  </si>
  <si>
    <r>
      <t>U</t>
    </r>
    <r>
      <rPr>
        <vertAlign val="subscript"/>
        <sz val="8"/>
        <rFont val="Arial"/>
        <family val="2"/>
      </rPr>
      <t>r</t>
    </r>
  </si>
  <si>
    <t>Normal</t>
  </si>
  <si>
    <r>
      <t>c</t>
    </r>
    <r>
      <rPr>
        <vertAlign val="subscript"/>
        <sz val="8"/>
        <color theme="1"/>
        <rFont val="Arial"/>
        <family val="2"/>
      </rPr>
      <t>sl</t>
    </r>
  </si>
  <si>
    <t>nm/1</t>
  </si>
  <si>
    <r>
      <t>c</t>
    </r>
    <r>
      <rPr>
        <vertAlign val="subscript"/>
        <sz val="8"/>
        <rFont val="Arial"/>
        <family val="2"/>
      </rPr>
      <t>Ed</t>
    </r>
  </si>
  <si>
    <r>
      <t>c</t>
    </r>
    <r>
      <rPr>
        <vertAlign val="subscript"/>
        <sz val="8"/>
        <rFont val="Arial"/>
        <family val="2"/>
      </rPr>
      <t>T</t>
    </r>
  </si>
  <si>
    <t>°C</t>
  </si>
  <si>
    <t>%RH</t>
  </si>
  <si>
    <t>kPa</t>
  </si>
  <si>
    <t>Triangular</t>
  </si>
  <si>
    <t>√6</t>
  </si>
  <si>
    <t>U-shaped</t>
  </si>
  <si>
    <t>√2</t>
  </si>
  <si>
    <t>Rectangular</t>
  </si>
  <si>
    <t>√3</t>
  </si>
  <si>
    <t>nm/°C</t>
  </si>
  <si>
    <t>nm/%RH</t>
  </si>
  <si>
    <t>nm/kPa</t>
  </si>
  <si>
    <r>
      <t>c</t>
    </r>
    <r>
      <rPr>
        <vertAlign val="subscript"/>
        <sz val="8"/>
        <rFont val="Arial"/>
        <family val="2"/>
      </rPr>
      <t>RH</t>
    </r>
  </si>
  <si>
    <r>
      <t>c</t>
    </r>
    <r>
      <rPr>
        <vertAlign val="subscript"/>
        <sz val="8"/>
        <rFont val="Arial"/>
        <family val="2"/>
      </rPr>
      <t>ap</t>
    </r>
  </si>
  <si>
    <r>
      <t>c</t>
    </r>
    <r>
      <rPr>
        <vertAlign val="subscript"/>
        <sz val="8"/>
        <rFont val="Arial"/>
        <family val="2"/>
      </rPr>
      <t>o</t>
    </r>
  </si>
  <si>
    <r>
      <t>c</t>
    </r>
    <r>
      <rPr>
        <vertAlign val="subscript"/>
        <sz val="8"/>
        <rFont val="Arial"/>
        <family val="2"/>
      </rPr>
      <t>λ</t>
    </r>
  </si>
  <si>
    <r>
      <t>c</t>
    </r>
    <r>
      <rPr>
        <vertAlign val="subscript"/>
        <sz val="8"/>
        <rFont val="Arial"/>
        <family val="2"/>
      </rPr>
      <t>Mres</t>
    </r>
  </si>
  <si>
    <r>
      <t>c</t>
    </r>
    <r>
      <rPr>
        <vertAlign val="subscript"/>
        <sz val="8"/>
        <rFont val="Arial"/>
        <family val="2"/>
      </rPr>
      <t>Cres</t>
    </r>
  </si>
  <si>
    <r>
      <t>c</t>
    </r>
    <r>
      <rPr>
        <vertAlign val="subscript"/>
        <sz val="8"/>
        <rFont val="Arial"/>
        <family val="2"/>
      </rPr>
      <t>r</t>
    </r>
  </si>
  <si>
    <t>steps</t>
  </si>
  <si>
    <t>nm/steps</t>
  </si>
  <si>
    <t>253,728
296,815
435,956</t>
  </si>
  <si>
    <t>696,735
912,547
966,044</t>
  </si>
  <si>
    <r>
      <t>U</t>
    </r>
    <r>
      <rPr>
        <vertAlign val="subscript"/>
        <sz val="8"/>
        <rFont val="Arial"/>
        <family val="2"/>
      </rPr>
      <t>λ</t>
    </r>
  </si>
  <si>
    <t>Absolute spectral power responsivity of the standard detector</t>
  </si>
  <si>
    <t>Drift in the standard detector</t>
  </si>
  <si>
    <t>Spatial uniformity of the standard detector</t>
  </si>
  <si>
    <t>Linearity of the standard detector</t>
  </si>
  <si>
    <t>Calibration</t>
  </si>
  <si>
    <t>Spectral</t>
  </si>
  <si>
    <t>Absolute</t>
  </si>
  <si>
    <t>Effect of the amplifier</t>
  </si>
  <si>
    <t>uS</t>
  </si>
  <si>
    <t>uSd</t>
  </si>
  <si>
    <t>uslin</t>
  </si>
  <si>
    <t>ua</t>
  </si>
  <si>
    <t>Effect of the multimeter on the detectors' output signal</t>
  </si>
  <si>
    <t>uAbsM</t>
  </si>
  <si>
    <t>Source stability</t>
  </si>
  <si>
    <t>uAbsSS</t>
  </si>
  <si>
    <t>Stray light and standard detector noise</t>
  </si>
  <si>
    <t>uSsl</t>
  </si>
  <si>
    <t>Repeatability of the standard detector</t>
  </si>
  <si>
    <t>uSr</t>
  </si>
  <si>
    <t>Spatial uniformity of the test detector</t>
  </si>
  <si>
    <t>uTsu</t>
  </si>
  <si>
    <t>uSsu</t>
  </si>
  <si>
    <t>Temperature effects</t>
  </si>
  <si>
    <t>utemp</t>
  </si>
  <si>
    <t>Repeatability of the test detector</t>
  </si>
  <si>
    <t>uTr</t>
  </si>
  <si>
    <t>Pyroelectric detector absorptance</t>
  </si>
  <si>
    <t>upa</t>
  </si>
  <si>
    <t>uSpecM</t>
  </si>
  <si>
    <t>uSpecSS</t>
  </si>
  <si>
    <t>Polarisation, diffraction, interference and angular effects</t>
  </si>
  <si>
    <t>updia</t>
  </si>
  <si>
    <t>Spectral wavelength calibration</t>
  </si>
  <si>
    <t>uλ</t>
  </si>
  <si>
    <t>Linearity of the test detector</t>
  </si>
  <si>
    <t>uTlin</t>
  </si>
  <si>
    <t>Stray light and test detector noise</t>
  </si>
  <si>
    <t>uTsl</t>
  </si>
  <si>
    <t>uSpecTr</t>
  </si>
  <si>
    <t>Standard 
uncertainty</t>
  </si>
  <si>
    <t>Estimated 
uncertainty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</si>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</sst>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E+00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vertAlign val="subscript"/>
      <sz val="8"/>
      <color theme="1"/>
      <name val="Arial"/>
      <family val="2"/>
    </font>
    <font>
      <vertAlign val="subscript"/>
      <sz val="8"/>
      <name val="Arial"/>
      <family val="2"/>
    </font>
    <font>
      <i/>
      <sz val="8"/>
      <color theme="1"/>
      <name val="Arial"/>
      <family val="2"/>
    </font>
    <font>
      <vertAlign val="subscript"/>
      <sz val="8"/>
      <name val="Calibri"/>
      <family val="2"/>
    </font>
    <font>
      <sz val="8"/>
      <color rgb="FFFF0000"/>
      <name val="Arial"/>
      <family val="2"/>
    </font>
    <font>
      <sz val="8"/>
      <color theme="5"/>
      <name val="Arial"/>
      <family val="2"/>
    </font>
    <font>
      <sz val="8"/>
      <color theme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1" fontId="1" fillId="0" borderId="1" xfId="0" applyNumberFormat="1" applyFont="1" applyBorder="1" applyAlignment="1">
      <alignment horizontal="center" vertical="center" wrapText="1"/>
    </xf>
    <xf numFmtId="11" fontId="1" fillId="0" borderId="0" xfId="0" applyNumberFormat="1" applyFont="1" applyAlignment="1">
      <alignment horizontal="center" vertical="center" wrapText="1"/>
    </xf>
    <xf numFmtId="11" fontId="1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" fontId="8" fillId="0" borderId="0" xfId="0" applyNumberFormat="1" applyFont="1" applyAlignment="1">
      <alignment horizontal="center" vertical="center" wrapText="1"/>
    </xf>
    <xf numFmtId="1" fontId="8" fillId="0" borderId="0" xfId="0" applyNumberFormat="1" applyFont="1" applyFill="1" applyAlignment="1">
      <alignment horizontal="center" vertical="center" wrapText="1"/>
    </xf>
    <xf numFmtId="1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" fontId="7" fillId="0" borderId="0" xfId="0" applyNumberFormat="1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11642-0891-42AD-A2D2-4AA8CE4EB422}">
  <dimension ref="A1:P26"/>
  <sheetViews>
    <sheetView topLeftCell="A10" zoomScale="140" zoomScaleNormal="140" workbookViewId="0">
      <selection activeCell="K14" sqref="K14"/>
    </sheetView>
  </sheetViews>
  <sheetFormatPr defaultColWidth="9" defaultRowHeight="10" x14ac:dyDescent="0.35"/>
  <cols>
    <col min="1" max="1" width="3" style="2" bestFit="1" customWidth="1"/>
    <col min="2" max="2" width="12.7265625" style="2" customWidth="1"/>
    <col min="3" max="3" width="7.1796875" style="2" customWidth="1"/>
    <col min="4" max="4" width="3.90625" style="2" customWidth="1"/>
    <col min="5" max="5" width="9.1796875" style="2" customWidth="1"/>
    <col min="6" max="6" width="6.81640625" style="2" bestFit="1" customWidth="1"/>
    <col min="7" max="7" width="7.36328125" style="2" customWidth="1"/>
    <col min="8" max="8" width="3.90625" style="2" customWidth="1"/>
    <col min="9" max="9" width="7.54296875" style="2" bestFit="1" customWidth="1"/>
    <col min="10" max="10" width="6.36328125" style="2" customWidth="1"/>
    <col min="11" max="11" width="6.6328125" style="2" customWidth="1"/>
    <col min="12" max="12" width="3" style="2" bestFit="1" customWidth="1"/>
    <col min="13" max="14" width="10" style="2" customWidth="1"/>
    <col min="15" max="15" width="14.7265625" style="2" customWidth="1"/>
    <col min="16" max="16" width="34.36328125" style="2" customWidth="1"/>
    <col min="17" max="17" width="20.36328125" style="2" customWidth="1"/>
    <col min="18" max="19" width="10" style="2" customWidth="1"/>
    <col min="20" max="16384" width="9" style="2"/>
  </cols>
  <sheetData>
    <row r="1" spans="1:16" ht="20" customHeight="1" x14ac:dyDescent="0.35">
      <c r="A1" s="20" t="s">
        <v>0</v>
      </c>
      <c r="B1" s="20" t="s">
        <v>20</v>
      </c>
      <c r="C1" s="33" t="s">
        <v>45</v>
      </c>
      <c r="D1" s="33"/>
      <c r="E1" s="20" t="s">
        <v>4</v>
      </c>
      <c r="F1" s="20" t="s">
        <v>5</v>
      </c>
      <c r="G1" s="33" t="s">
        <v>3</v>
      </c>
      <c r="H1" s="33"/>
      <c r="I1" s="33" t="s">
        <v>6</v>
      </c>
      <c r="J1" s="33"/>
      <c r="K1" s="33" t="s">
        <v>7</v>
      </c>
      <c r="L1" s="33"/>
      <c r="N1" s="2" t="s">
        <v>8</v>
      </c>
      <c r="O1" s="2" t="s">
        <v>9</v>
      </c>
      <c r="P1" s="2" t="s">
        <v>10</v>
      </c>
    </row>
    <row r="2" spans="1:16" ht="13" x14ac:dyDescent="0.35">
      <c r="A2" s="19" t="s">
        <v>15</v>
      </c>
      <c r="B2" s="19" t="s">
        <v>48</v>
      </c>
      <c r="C2" s="19" t="s">
        <v>50</v>
      </c>
      <c r="D2" s="19" t="s">
        <v>11</v>
      </c>
      <c r="E2" s="19"/>
      <c r="F2" s="19" t="s">
        <v>12</v>
      </c>
      <c r="G2" s="19" t="s">
        <v>51</v>
      </c>
      <c r="H2" s="19" t="s">
        <v>11</v>
      </c>
      <c r="I2" s="19"/>
      <c r="J2" s="19" t="s">
        <v>11</v>
      </c>
      <c r="K2" s="19" t="s">
        <v>53</v>
      </c>
      <c r="L2" s="19" t="s">
        <v>11</v>
      </c>
      <c r="N2" s="2" t="s">
        <v>13</v>
      </c>
      <c r="O2" s="2" t="s">
        <v>54</v>
      </c>
      <c r="P2" s="2" t="s">
        <v>47</v>
      </c>
    </row>
    <row r="3" spans="1:16" ht="30" x14ac:dyDescent="0.35">
      <c r="A3" s="4">
        <v>1</v>
      </c>
      <c r="B3" s="4" t="s">
        <v>46</v>
      </c>
      <c r="C3" s="8">
        <v>1.7320508075688773E-4</v>
      </c>
      <c r="D3" s="4" t="s">
        <v>14</v>
      </c>
      <c r="E3" s="4" t="s">
        <v>78</v>
      </c>
      <c r="F3" s="4">
        <v>1</v>
      </c>
      <c r="G3" s="8">
        <f>C3/F3</f>
        <v>1.7320508075688773E-4</v>
      </c>
      <c r="H3" s="4" t="s">
        <v>14</v>
      </c>
      <c r="I3" s="8">
        <v>1</v>
      </c>
      <c r="J3" s="4"/>
      <c r="K3" s="8">
        <f>ABS(I3)*G3</f>
        <v>1.7320508075688773E-4</v>
      </c>
      <c r="L3" s="4" t="s">
        <v>14</v>
      </c>
    </row>
    <row r="4" spans="1:16" ht="30" x14ac:dyDescent="0.35">
      <c r="A4" s="2">
        <v>2</v>
      </c>
      <c r="B4" s="2" t="s">
        <v>58</v>
      </c>
      <c r="C4" s="9">
        <v>7.3905344867607513E-8</v>
      </c>
      <c r="D4" s="2">
        <v>1</v>
      </c>
      <c r="E4" s="2" t="s">
        <v>78</v>
      </c>
      <c r="F4" s="2">
        <v>2</v>
      </c>
      <c r="G4" s="10">
        <f t="shared" ref="G4:G12" si="0">C4/F4</f>
        <v>3.6952672433803756E-8</v>
      </c>
      <c r="H4" s="2">
        <v>1</v>
      </c>
      <c r="I4" s="9">
        <v>-3286.7814595730902</v>
      </c>
      <c r="J4" s="2" t="s">
        <v>80</v>
      </c>
      <c r="K4" s="10">
        <f>ABS(I4)*G4</f>
        <v>1.214553586371038E-4</v>
      </c>
      <c r="L4" s="2" t="s">
        <v>14</v>
      </c>
    </row>
    <row r="5" spans="1:16" ht="20" x14ac:dyDescent="0.35">
      <c r="A5" s="2">
        <v>3</v>
      </c>
      <c r="B5" s="2" t="s">
        <v>60</v>
      </c>
      <c r="C5" s="9">
        <v>4</v>
      </c>
      <c r="D5" s="2" t="s">
        <v>83</v>
      </c>
      <c r="E5" s="2" t="s">
        <v>86</v>
      </c>
      <c r="F5" s="11" t="s">
        <v>87</v>
      </c>
      <c r="G5" s="10">
        <f>C5/SQRT(6)</f>
        <v>1.6329931618554523</v>
      </c>
      <c r="H5" s="2" t="s">
        <v>83</v>
      </c>
      <c r="I5" s="9">
        <v>3.5275000000467571E-4</v>
      </c>
      <c r="J5" s="2" t="s">
        <v>92</v>
      </c>
      <c r="K5" s="10">
        <f>ABS(I5)*G5</f>
        <v>5.7603833785214618E-4</v>
      </c>
      <c r="L5" s="2" t="s">
        <v>14</v>
      </c>
    </row>
    <row r="6" spans="1:16" ht="20" x14ac:dyDescent="0.35">
      <c r="A6" s="2">
        <v>4</v>
      </c>
      <c r="B6" s="2" t="s">
        <v>62</v>
      </c>
      <c r="C6" s="9">
        <v>30</v>
      </c>
      <c r="D6" s="2" t="s">
        <v>84</v>
      </c>
      <c r="E6" s="2" t="s">
        <v>88</v>
      </c>
      <c r="F6" s="11" t="s">
        <v>89</v>
      </c>
      <c r="G6" s="10">
        <f>C6/SQRT(2)</f>
        <v>21.213203435596423</v>
      </c>
      <c r="H6" s="2" t="s">
        <v>84</v>
      </c>
      <c r="I6" s="9">
        <v>4.5000000000072761E-6</v>
      </c>
      <c r="J6" s="2" t="s">
        <v>93</v>
      </c>
      <c r="K6" s="10">
        <f>ABS(I6)*G6</f>
        <v>9.5459415460338247E-5</v>
      </c>
      <c r="L6" s="2" t="s">
        <v>14</v>
      </c>
    </row>
    <row r="7" spans="1:16" ht="20" x14ac:dyDescent="0.35">
      <c r="A7" s="2">
        <v>5</v>
      </c>
      <c r="B7" s="2" t="s">
        <v>64</v>
      </c>
      <c r="C7" s="9">
        <v>4</v>
      </c>
      <c r="D7" s="2" t="s">
        <v>85</v>
      </c>
      <c r="E7" s="2" t="s">
        <v>90</v>
      </c>
      <c r="F7" s="11" t="s">
        <v>91</v>
      </c>
      <c r="G7" s="10">
        <f>C7/SQRT(3)</f>
        <v>2.3094010767585034</v>
      </c>
      <c r="H7" s="2" t="s">
        <v>85</v>
      </c>
      <c r="I7" s="9">
        <v>1.172249999996211E-3</v>
      </c>
      <c r="J7" s="2" t="s">
        <v>94</v>
      </c>
      <c r="K7" s="10">
        <f>ABS(I7)*G7</f>
        <v>2.7071954122214054E-3</v>
      </c>
      <c r="L7" s="2" t="s">
        <v>14</v>
      </c>
    </row>
    <row r="8" spans="1:16" ht="30" x14ac:dyDescent="0.35">
      <c r="A8" s="2">
        <v>6</v>
      </c>
      <c r="B8" s="2" t="s">
        <v>68</v>
      </c>
      <c r="C8" s="9">
        <v>286.51961596077308</v>
      </c>
      <c r="D8" s="2" t="s">
        <v>102</v>
      </c>
      <c r="E8" s="2" t="s">
        <v>78</v>
      </c>
      <c r="F8" s="2">
        <v>1</v>
      </c>
      <c r="G8" s="10">
        <f>C8/F8</f>
        <v>286.51961596077308</v>
      </c>
      <c r="H8" s="2" t="s">
        <v>102</v>
      </c>
      <c r="I8" s="9">
        <v>3.4716587286218794E-4</v>
      </c>
      <c r="J8" s="2" t="s">
        <v>103</v>
      </c>
      <c r="K8" s="10">
        <f>ABS(I8)*G8</f>
        <v>9.946983256716066E-2</v>
      </c>
      <c r="L8" s="2" t="s">
        <v>14</v>
      </c>
    </row>
    <row r="9" spans="1:16" ht="20" x14ac:dyDescent="0.35">
      <c r="A9" s="2">
        <v>7</v>
      </c>
      <c r="B9" s="2" t="s">
        <v>70</v>
      </c>
      <c r="C9" s="9">
        <v>5.0000000000000001E-3</v>
      </c>
      <c r="D9" s="2" t="s">
        <v>14</v>
      </c>
      <c r="E9" s="2" t="s">
        <v>90</v>
      </c>
      <c r="F9" s="11" t="s">
        <v>91</v>
      </c>
      <c r="G9" s="10">
        <f t="shared" ref="G9:G11" si="1">C9/SQRT(3)</f>
        <v>2.886751345948129E-3</v>
      </c>
      <c r="H9" s="2" t="s">
        <v>14</v>
      </c>
      <c r="I9" s="10">
        <v>1</v>
      </c>
      <c r="K9" s="10">
        <f>ABS(I9)*G9</f>
        <v>2.886751345948129E-3</v>
      </c>
      <c r="L9" s="2" t="s">
        <v>14</v>
      </c>
    </row>
    <row r="10" spans="1:16" ht="30" x14ac:dyDescent="0.35">
      <c r="A10" s="2">
        <v>8</v>
      </c>
      <c r="B10" s="2" t="s">
        <v>72</v>
      </c>
      <c r="C10" s="9">
        <f>0.05/2</f>
        <v>2.5000000000000001E-2</v>
      </c>
      <c r="D10" s="2" t="s">
        <v>14</v>
      </c>
      <c r="E10" s="2" t="s">
        <v>90</v>
      </c>
      <c r="F10" s="11" t="s">
        <v>91</v>
      </c>
      <c r="G10" s="10">
        <f t="shared" si="1"/>
        <v>1.4433756729740645E-2</v>
      </c>
      <c r="H10" s="2" t="s">
        <v>14</v>
      </c>
      <c r="I10" s="10">
        <v>1</v>
      </c>
      <c r="K10" s="10">
        <f>ABS(I10)*G10</f>
        <v>1.4433756729740645E-2</v>
      </c>
      <c r="L10" s="2" t="s">
        <v>14</v>
      </c>
    </row>
    <row r="11" spans="1:16" ht="20" x14ac:dyDescent="0.35">
      <c r="A11" s="2">
        <v>9</v>
      </c>
      <c r="B11" s="2" t="s">
        <v>74</v>
      </c>
      <c r="C11" s="9">
        <f>0.2/2</f>
        <v>0.1</v>
      </c>
      <c r="D11" s="2" t="s">
        <v>14</v>
      </c>
      <c r="E11" s="2" t="s">
        <v>90</v>
      </c>
      <c r="F11" s="11" t="s">
        <v>91</v>
      </c>
      <c r="G11" s="10">
        <f t="shared" si="1"/>
        <v>5.7735026918962581E-2</v>
      </c>
      <c r="H11" s="2" t="s">
        <v>14</v>
      </c>
      <c r="I11" s="10">
        <v>1</v>
      </c>
      <c r="K11" s="10">
        <f>ABS(I11)*G11</f>
        <v>5.7735026918962581E-2</v>
      </c>
      <c r="L11" s="2" t="s">
        <v>14</v>
      </c>
    </row>
    <row r="12" spans="1:16" ht="12" customHeight="1" x14ac:dyDescent="0.35">
      <c r="A12" s="2">
        <v>10</v>
      </c>
      <c r="B12" s="2" t="s">
        <v>76</v>
      </c>
      <c r="C12" s="9">
        <v>83.708617283253901</v>
      </c>
      <c r="D12" s="2" t="s">
        <v>102</v>
      </c>
      <c r="E12" s="2" t="s">
        <v>78</v>
      </c>
      <c r="F12" s="2">
        <v>1</v>
      </c>
      <c r="G12" s="10">
        <f t="shared" si="0"/>
        <v>83.708617283253901</v>
      </c>
      <c r="H12" s="2" t="s">
        <v>102</v>
      </c>
      <c r="I12" s="10">
        <v>3.4716587286218794E-4</v>
      </c>
      <c r="J12" s="2" t="s">
        <v>103</v>
      </c>
      <c r="K12" s="10">
        <f>ABS(I12)*G12</f>
        <v>2.9060775185227671E-2</v>
      </c>
      <c r="L12" s="2" t="s">
        <v>14</v>
      </c>
    </row>
    <row r="13" spans="1:16" ht="12" customHeight="1" x14ac:dyDescent="0.35">
      <c r="J13" s="4" t="s">
        <v>56</v>
      </c>
      <c r="K13" s="8">
        <v>0.11956793398054549</v>
      </c>
      <c r="L13" s="4" t="s">
        <v>14</v>
      </c>
    </row>
    <row r="14" spans="1:16" ht="12" customHeight="1" x14ac:dyDescent="0.35">
      <c r="J14" s="2" t="s">
        <v>57</v>
      </c>
      <c r="K14" s="9">
        <f>ROUNDUP(K13*2,1)</f>
        <v>0.30000000000000004</v>
      </c>
      <c r="L14" s="2" t="s">
        <v>14</v>
      </c>
    </row>
    <row r="15" spans="1:16" ht="12" customHeight="1" x14ac:dyDescent="0.35"/>
    <row r="16" spans="1:16" ht="12" customHeight="1" x14ac:dyDescent="0.35"/>
    <row r="17" spans="1:12" ht="20" x14ac:dyDescent="0.35">
      <c r="A17" s="2">
        <v>6</v>
      </c>
      <c r="B17" s="2" t="s">
        <v>66</v>
      </c>
      <c r="E17" s="13" t="s">
        <v>78</v>
      </c>
      <c r="F17" s="13">
        <v>1</v>
      </c>
      <c r="G17" s="10">
        <f>C17/F17</f>
        <v>0</v>
      </c>
      <c r="K17" s="10">
        <f>ABS(I17)*G17</f>
        <v>0</v>
      </c>
      <c r="L17" s="2" t="s">
        <v>14</v>
      </c>
    </row>
    <row r="18" spans="1:12" ht="12" customHeight="1" x14ac:dyDescent="0.35"/>
    <row r="19" spans="1:12" ht="12" customHeight="1" x14ac:dyDescent="0.35"/>
    <row r="20" spans="1:12" ht="12" customHeight="1" x14ac:dyDescent="0.35"/>
    <row r="21" spans="1:12" ht="12" customHeight="1" x14ac:dyDescent="0.35"/>
    <row r="22" spans="1:12" ht="12" customHeight="1" x14ac:dyDescent="0.35"/>
    <row r="23" spans="1:12" ht="12" customHeight="1" x14ac:dyDescent="0.35"/>
    <row r="24" spans="1:12" ht="12" customHeight="1" x14ac:dyDescent="0.35"/>
    <row r="25" spans="1:12" ht="12" customHeight="1" x14ac:dyDescent="0.35"/>
    <row r="26" spans="1:12" ht="12" customHeight="1" x14ac:dyDescent="0.35"/>
  </sheetData>
  <mergeCells count="4">
    <mergeCell ref="C1:D1"/>
    <mergeCell ref="G1:H1"/>
    <mergeCell ref="K1:L1"/>
    <mergeCell ref="I1:J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6"/>
  <sheetViews>
    <sheetView zoomScale="140" zoomScaleNormal="140" workbookViewId="0">
      <selection activeCell="G20" sqref="G20"/>
    </sheetView>
  </sheetViews>
  <sheetFormatPr defaultColWidth="9" defaultRowHeight="10" x14ac:dyDescent="0.35"/>
  <cols>
    <col min="1" max="1" width="3" style="2" bestFit="1" customWidth="1"/>
    <col min="2" max="2" width="12.7265625" style="2" customWidth="1"/>
    <col min="3" max="3" width="5.36328125" style="3" customWidth="1"/>
    <col min="4" max="4" width="9.7265625" style="2" customWidth="1"/>
    <col min="5" max="5" width="3.90625" style="2" customWidth="1"/>
    <col min="6" max="6" width="7.1796875" style="2" customWidth="1"/>
    <col min="7" max="7" width="3.90625" style="2" customWidth="1"/>
    <col min="8" max="8" width="8.08984375" style="2" customWidth="1"/>
    <col min="9" max="9" width="6.81640625" style="2" bestFit="1" customWidth="1"/>
    <col min="10" max="10" width="7.36328125" style="2" customWidth="1"/>
    <col min="11" max="11" width="3.90625" style="2" customWidth="1"/>
    <col min="12" max="12" width="3.6328125" style="2" customWidth="1"/>
    <col min="13" max="13" width="7.54296875" style="2" bestFit="1" customWidth="1"/>
    <col min="14" max="14" width="6.36328125" style="2" customWidth="1"/>
    <col min="15" max="15" width="6.6328125" style="2" customWidth="1"/>
    <col min="16" max="16" width="3" style="2" bestFit="1" customWidth="1"/>
    <col min="17" max="18" width="10" style="2" customWidth="1"/>
    <col min="19" max="19" width="14.7265625" style="2" customWidth="1"/>
    <col min="20" max="20" width="34.36328125" style="2" customWidth="1"/>
    <col min="21" max="21" width="20.36328125" style="2" customWidth="1"/>
    <col min="22" max="23" width="10" style="2" customWidth="1"/>
    <col min="24" max="16384" width="9" style="2"/>
  </cols>
  <sheetData>
    <row r="1" spans="1:20" ht="20" x14ac:dyDescent="0.35">
      <c r="A1" s="16" t="s">
        <v>0</v>
      </c>
      <c r="B1" s="16" t="s">
        <v>20</v>
      </c>
      <c r="C1" s="7" t="s">
        <v>1</v>
      </c>
      <c r="D1" s="33" t="s">
        <v>2</v>
      </c>
      <c r="E1" s="33"/>
      <c r="F1" s="33" t="s">
        <v>45</v>
      </c>
      <c r="G1" s="33"/>
      <c r="H1" s="16" t="s">
        <v>4</v>
      </c>
      <c r="I1" s="16" t="s">
        <v>5</v>
      </c>
      <c r="J1" s="33" t="s">
        <v>3</v>
      </c>
      <c r="K1" s="33"/>
      <c r="L1" s="33" t="s">
        <v>6</v>
      </c>
      <c r="M1" s="33"/>
      <c r="N1" s="33"/>
      <c r="O1" s="33" t="s">
        <v>7</v>
      </c>
      <c r="P1" s="33"/>
      <c r="R1" s="2" t="s">
        <v>8</v>
      </c>
      <c r="S1" s="2" t="s">
        <v>9</v>
      </c>
      <c r="T1" s="2" t="s">
        <v>10</v>
      </c>
    </row>
    <row r="2" spans="1:20" ht="13" x14ac:dyDescent="0.35">
      <c r="A2" s="15" t="s">
        <v>15</v>
      </c>
      <c r="B2" s="15" t="s">
        <v>48</v>
      </c>
      <c r="C2" s="6"/>
      <c r="D2" s="15" t="s">
        <v>49</v>
      </c>
      <c r="E2" s="15" t="s">
        <v>11</v>
      </c>
      <c r="F2" s="15" t="s">
        <v>50</v>
      </c>
      <c r="G2" s="15" t="s">
        <v>11</v>
      </c>
      <c r="H2" s="15"/>
      <c r="I2" s="15" t="s">
        <v>12</v>
      </c>
      <c r="J2" s="15" t="s">
        <v>51</v>
      </c>
      <c r="K2" s="15" t="s">
        <v>11</v>
      </c>
      <c r="L2" s="32" t="s">
        <v>52</v>
      </c>
      <c r="M2" s="32"/>
      <c r="N2" s="15" t="s">
        <v>11</v>
      </c>
      <c r="O2" s="15" t="s">
        <v>53</v>
      </c>
      <c r="P2" s="15" t="s">
        <v>11</v>
      </c>
      <c r="R2" s="2" t="s">
        <v>13</v>
      </c>
      <c r="S2" s="2" t="s">
        <v>54</v>
      </c>
      <c r="T2" s="2" t="s">
        <v>47</v>
      </c>
    </row>
    <row r="3" spans="1:20" ht="30" x14ac:dyDescent="0.35">
      <c r="A3" s="4">
        <v>1</v>
      </c>
      <c r="B3" s="4" t="s">
        <v>46</v>
      </c>
      <c r="C3" s="5" t="s">
        <v>55</v>
      </c>
      <c r="D3" s="4" t="s">
        <v>104</v>
      </c>
      <c r="E3" s="4" t="s">
        <v>14</v>
      </c>
      <c r="F3" s="8">
        <v>1.7320508075688773E-4</v>
      </c>
      <c r="G3" s="4" t="s">
        <v>14</v>
      </c>
      <c r="H3" s="4" t="s">
        <v>78</v>
      </c>
      <c r="I3" s="4">
        <v>1</v>
      </c>
      <c r="J3" s="8">
        <f>F3/I3</f>
        <v>1.7320508075688773E-4</v>
      </c>
      <c r="K3" s="4" t="s">
        <v>14</v>
      </c>
      <c r="L3" s="4" t="s">
        <v>79</v>
      </c>
      <c r="M3" s="8">
        <v>1</v>
      </c>
      <c r="N3" s="4"/>
      <c r="O3" s="8">
        <f>ABS(M3)*J3</f>
        <v>1.7320508075688773E-4</v>
      </c>
      <c r="P3" s="4" t="s">
        <v>14</v>
      </c>
    </row>
    <row r="4" spans="1:20" ht="30" x14ac:dyDescent="0.35">
      <c r="A4" s="2">
        <v>2</v>
      </c>
      <c r="B4" s="2" t="s">
        <v>58</v>
      </c>
      <c r="C4" s="7" t="s">
        <v>59</v>
      </c>
      <c r="D4" s="14">
        <v>1.0002365644166733</v>
      </c>
      <c r="E4" s="2">
        <v>1</v>
      </c>
      <c r="F4" s="9">
        <v>7.3905344867607513E-8</v>
      </c>
      <c r="G4" s="2">
        <v>1</v>
      </c>
      <c r="H4" s="2" t="s">
        <v>78</v>
      </c>
      <c r="I4" s="2">
        <v>2</v>
      </c>
      <c r="J4" s="10">
        <f t="shared" ref="J4:J12" si="0">F4/I4</f>
        <v>3.6952672433803756E-8</v>
      </c>
      <c r="K4" s="2">
        <v>1</v>
      </c>
      <c r="L4" s="7" t="s">
        <v>81</v>
      </c>
      <c r="M4" s="9">
        <v>-3286.7814595730902</v>
      </c>
      <c r="N4" s="2" t="s">
        <v>80</v>
      </c>
      <c r="O4" s="10">
        <f>ABS(M4)*J4</f>
        <v>1.214553586371038E-4</v>
      </c>
      <c r="P4" s="2" t="s">
        <v>14</v>
      </c>
    </row>
    <row r="5" spans="1:20" ht="20" x14ac:dyDescent="0.35">
      <c r="A5" s="2">
        <v>3</v>
      </c>
      <c r="B5" s="2" t="s">
        <v>60</v>
      </c>
      <c r="C5" s="7" t="s">
        <v>61</v>
      </c>
      <c r="D5" s="9">
        <v>23.3</v>
      </c>
      <c r="E5" s="2" t="s">
        <v>83</v>
      </c>
      <c r="F5" s="9">
        <v>4</v>
      </c>
      <c r="G5" s="2" t="s">
        <v>83</v>
      </c>
      <c r="H5" s="2" t="s">
        <v>86</v>
      </c>
      <c r="I5" s="11" t="s">
        <v>87</v>
      </c>
      <c r="J5" s="10">
        <f>F5/SQRT(6)</f>
        <v>1.6329931618554523</v>
      </c>
      <c r="K5" s="2" t="s">
        <v>83</v>
      </c>
      <c r="L5" s="7" t="s">
        <v>82</v>
      </c>
      <c r="M5" s="9">
        <v>3.5275000000467571E-4</v>
      </c>
      <c r="N5" s="2" t="s">
        <v>92</v>
      </c>
      <c r="O5" s="10">
        <f t="shared" ref="O5:O12" si="1">ABS(M5)*J5</f>
        <v>5.7603833785214618E-4</v>
      </c>
      <c r="P5" s="2" t="s">
        <v>14</v>
      </c>
    </row>
    <row r="6" spans="1:20" ht="20" x14ac:dyDescent="0.35">
      <c r="A6" s="2">
        <v>4</v>
      </c>
      <c r="B6" s="2" t="s">
        <v>62</v>
      </c>
      <c r="C6" s="7" t="s">
        <v>63</v>
      </c>
      <c r="D6" s="9">
        <v>52.5</v>
      </c>
      <c r="E6" s="2" t="s">
        <v>84</v>
      </c>
      <c r="F6" s="9">
        <v>30</v>
      </c>
      <c r="G6" s="2" t="s">
        <v>84</v>
      </c>
      <c r="H6" s="2" t="s">
        <v>88</v>
      </c>
      <c r="I6" s="11" t="s">
        <v>89</v>
      </c>
      <c r="J6" s="10">
        <f>F6/SQRT(2)</f>
        <v>21.213203435596423</v>
      </c>
      <c r="K6" s="2" t="s">
        <v>84</v>
      </c>
      <c r="L6" s="7" t="s">
        <v>95</v>
      </c>
      <c r="M6" s="9">
        <v>4.5000000000072761E-6</v>
      </c>
      <c r="N6" s="2" t="s">
        <v>93</v>
      </c>
      <c r="O6" s="10">
        <f t="shared" si="1"/>
        <v>9.5459415460338247E-5</v>
      </c>
      <c r="P6" s="2" t="s">
        <v>14</v>
      </c>
    </row>
    <row r="7" spans="1:20" ht="20" x14ac:dyDescent="0.35">
      <c r="A7" s="2">
        <v>5</v>
      </c>
      <c r="B7" s="2" t="s">
        <v>64</v>
      </c>
      <c r="C7" s="7" t="s">
        <v>65</v>
      </c>
      <c r="D7" s="9">
        <v>86.772999999999996</v>
      </c>
      <c r="E7" s="2" t="s">
        <v>85</v>
      </c>
      <c r="F7" s="9">
        <v>4</v>
      </c>
      <c r="G7" s="2" t="s">
        <v>85</v>
      </c>
      <c r="H7" s="2" t="s">
        <v>90</v>
      </c>
      <c r="I7" s="11" t="s">
        <v>91</v>
      </c>
      <c r="J7" s="10">
        <f>F7/SQRT(3)</f>
        <v>2.3094010767585034</v>
      </c>
      <c r="K7" s="2" t="s">
        <v>85</v>
      </c>
      <c r="L7" s="7" t="s">
        <v>96</v>
      </c>
      <c r="M7" s="9">
        <v>1.172249999996211E-3</v>
      </c>
      <c r="N7" s="2" t="s">
        <v>94</v>
      </c>
      <c r="O7" s="10">
        <f t="shared" si="1"/>
        <v>2.7071954122214054E-3</v>
      </c>
      <c r="P7" s="2" t="s">
        <v>14</v>
      </c>
    </row>
    <row r="8" spans="1:20" ht="30" x14ac:dyDescent="0.35">
      <c r="A8" s="2">
        <v>6</v>
      </c>
      <c r="B8" s="2" t="s">
        <v>68</v>
      </c>
      <c r="C8" s="7" t="s">
        <v>69</v>
      </c>
      <c r="D8" s="9">
        <v>286.51961596077308</v>
      </c>
      <c r="E8" s="2" t="s">
        <v>102</v>
      </c>
      <c r="F8" s="9">
        <v>286.51961596077308</v>
      </c>
      <c r="G8" s="2" t="s">
        <v>102</v>
      </c>
      <c r="H8" s="2" t="s">
        <v>78</v>
      </c>
      <c r="I8" s="2">
        <v>1</v>
      </c>
      <c r="J8" s="10">
        <f>F8/I8</f>
        <v>286.51961596077308</v>
      </c>
      <c r="K8" s="2" t="s">
        <v>102</v>
      </c>
      <c r="L8" s="7" t="s">
        <v>97</v>
      </c>
      <c r="M8" s="9">
        <v>3.4716587286218794E-4</v>
      </c>
      <c r="N8" s="2" t="s">
        <v>103</v>
      </c>
      <c r="O8" s="10">
        <f t="shared" si="1"/>
        <v>9.946983256716066E-2</v>
      </c>
      <c r="P8" s="2" t="s">
        <v>14</v>
      </c>
    </row>
    <row r="9" spans="1:20" ht="20" x14ac:dyDescent="0.35">
      <c r="A9" s="2">
        <v>7</v>
      </c>
      <c r="B9" s="2" t="s">
        <v>70</v>
      </c>
      <c r="C9" s="7" t="s">
        <v>106</v>
      </c>
      <c r="D9" s="9">
        <v>5.0000000000000001E-3</v>
      </c>
      <c r="E9" s="2" t="s">
        <v>14</v>
      </c>
      <c r="F9" s="9">
        <v>5.0000000000000001E-3</v>
      </c>
      <c r="G9" s="2" t="s">
        <v>14</v>
      </c>
      <c r="H9" s="2" t="s">
        <v>90</v>
      </c>
      <c r="I9" s="11" t="s">
        <v>91</v>
      </c>
      <c r="J9" s="10">
        <f t="shared" ref="J9:J10" si="2">F9/SQRT(3)</f>
        <v>2.886751345948129E-3</v>
      </c>
      <c r="K9" s="2" t="s">
        <v>14</v>
      </c>
      <c r="L9" s="7" t="s">
        <v>98</v>
      </c>
      <c r="M9" s="10">
        <v>1</v>
      </c>
      <c r="O9" s="10">
        <f t="shared" si="1"/>
        <v>2.886751345948129E-3</v>
      </c>
      <c r="P9" s="2" t="s">
        <v>14</v>
      </c>
    </row>
    <row r="10" spans="1:20" ht="30" x14ac:dyDescent="0.35">
      <c r="A10" s="2">
        <v>8</v>
      </c>
      <c r="B10" s="2" t="s">
        <v>72</v>
      </c>
      <c r="C10" s="3" t="s">
        <v>73</v>
      </c>
      <c r="D10" s="9">
        <v>0.05</v>
      </c>
      <c r="E10" s="2" t="s">
        <v>14</v>
      </c>
      <c r="F10" s="9">
        <f>D10/2</f>
        <v>2.5000000000000001E-2</v>
      </c>
      <c r="G10" s="2" t="s">
        <v>14</v>
      </c>
      <c r="H10" s="2" t="s">
        <v>90</v>
      </c>
      <c r="I10" s="11" t="s">
        <v>91</v>
      </c>
      <c r="J10" s="10">
        <f t="shared" si="2"/>
        <v>1.4433756729740645E-2</v>
      </c>
      <c r="K10" s="2" t="s">
        <v>14</v>
      </c>
      <c r="L10" s="7" t="s">
        <v>99</v>
      </c>
      <c r="M10" s="10">
        <v>1</v>
      </c>
      <c r="O10" s="10">
        <f t="shared" si="1"/>
        <v>1.4433756729740645E-2</v>
      </c>
      <c r="P10" s="2" t="s">
        <v>14</v>
      </c>
    </row>
    <row r="11" spans="1:20" ht="20" x14ac:dyDescent="0.35">
      <c r="A11" s="2">
        <v>9</v>
      </c>
      <c r="B11" s="2" t="s">
        <v>74</v>
      </c>
      <c r="C11" s="3" t="s">
        <v>75</v>
      </c>
      <c r="D11" s="9">
        <v>0.2</v>
      </c>
      <c r="E11" s="2" t="s">
        <v>14</v>
      </c>
      <c r="F11" s="9">
        <f>D11/2</f>
        <v>0.1</v>
      </c>
      <c r="G11" s="2" t="s">
        <v>14</v>
      </c>
      <c r="H11" s="2" t="s">
        <v>90</v>
      </c>
      <c r="I11" s="11" t="s">
        <v>91</v>
      </c>
      <c r="J11" s="10">
        <f t="shared" ref="J11" si="3">F11/SQRT(3)</f>
        <v>5.7735026918962581E-2</v>
      </c>
      <c r="K11" s="2" t="s">
        <v>14</v>
      </c>
      <c r="L11" s="7" t="s">
        <v>100</v>
      </c>
      <c r="M11" s="10">
        <v>1</v>
      </c>
      <c r="O11" s="10">
        <f t="shared" si="1"/>
        <v>5.7735026918962581E-2</v>
      </c>
      <c r="P11" s="2" t="s">
        <v>14</v>
      </c>
    </row>
    <row r="12" spans="1:20" ht="12" customHeight="1" x14ac:dyDescent="0.35">
      <c r="A12" s="2">
        <v>10</v>
      </c>
      <c r="B12" s="2" t="s">
        <v>76</v>
      </c>
      <c r="C12" s="7" t="s">
        <v>77</v>
      </c>
      <c r="D12" s="9">
        <f>144.987578165934/SQRT(3)</f>
        <v>83.708617283253901</v>
      </c>
      <c r="E12" s="2" t="s">
        <v>102</v>
      </c>
      <c r="F12" s="9">
        <f>D12</f>
        <v>83.708617283253901</v>
      </c>
      <c r="G12" s="2" t="s">
        <v>102</v>
      </c>
      <c r="H12" s="2" t="s">
        <v>78</v>
      </c>
      <c r="I12" s="2">
        <v>1</v>
      </c>
      <c r="J12" s="10">
        <f t="shared" si="0"/>
        <v>83.708617283253901</v>
      </c>
      <c r="K12" s="2" t="s">
        <v>102</v>
      </c>
      <c r="L12" s="7" t="s">
        <v>101</v>
      </c>
      <c r="M12" s="10">
        <v>3.4716587286218794E-4</v>
      </c>
      <c r="N12" s="2" t="s">
        <v>103</v>
      </c>
      <c r="O12" s="10">
        <f t="shared" si="1"/>
        <v>2.9060775185227671E-2</v>
      </c>
      <c r="P12" s="2" t="s">
        <v>14</v>
      </c>
    </row>
    <row r="13" spans="1:20" ht="12" customHeight="1" x14ac:dyDescent="0.35">
      <c r="N13" s="4" t="s">
        <v>56</v>
      </c>
      <c r="O13" s="8">
        <v>0.11956793398054549</v>
      </c>
      <c r="P13" s="4" t="s">
        <v>14</v>
      </c>
    </row>
    <row r="14" spans="1:20" ht="12" customHeight="1" x14ac:dyDescent="0.35">
      <c r="N14" s="2" t="s">
        <v>57</v>
      </c>
      <c r="O14" s="12">
        <f>ROUNDUP(O13*2,1)</f>
        <v>0.30000000000000004</v>
      </c>
      <c r="P14" s="2" t="s">
        <v>14</v>
      </c>
    </row>
    <row r="15" spans="1:20" ht="12" customHeight="1" x14ac:dyDescent="0.35"/>
    <row r="16" spans="1:20" ht="12" customHeight="1" x14ac:dyDescent="0.35"/>
    <row r="17" spans="1:16" ht="20" x14ac:dyDescent="0.35">
      <c r="A17" s="2">
        <v>6</v>
      </c>
      <c r="B17" s="2" t="s">
        <v>66</v>
      </c>
      <c r="C17" s="7" t="s">
        <v>67</v>
      </c>
      <c r="H17" s="13" t="s">
        <v>78</v>
      </c>
      <c r="I17" s="13">
        <v>1</v>
      </c>
      <c r="J17" s="10">
        <f>F17/I17</f>
        <v>0</v>
      </c>
      <c r="L17" s="7" t="s">
        <v>82</v>
      </c>
      <c r="O17" s="10">
        <f>ABS(M17)*J17</f>
        <v>0</v>
      </c>
      <c r="P17" s="2" t="s">
        <v>14</v>
      </c>
    </row>
    <row r="18" spans="1:16" ht="12" customHeight="1" x14ac:dyDescent="0.35"/>
    <row r="19" spans="1:16" ht="12" customHeight="1" x14ac:dyDescent="0.35"/>
    <row r="20" spans="1:16" ht="12" customHeight="1" x14ac:dyDescent="0.35"/>
    <row r="21" spans="1:16" ht="12" customHeight="1" x14ac:dyDescent="0.35"/>
    <row r="22" spans="1:16" ht="12" customHeight="1" x14ac:dyDescent="0.35"/>
    <row r="23" spans="1:16" ht="12" customHeight="1" x14ac:dyDescent="0.35"/>
    <row r="24" spans="1:16" ht="12" customHeight="1" x14ac:dyDescent="0.35"/>
    <row r="25" spans="1:16" ht="12" customHeight="1" x14ac:dyDescent="0.35"/>
    <row r="26" spans="1:16" ht="12" customHeight="1" x14ac:dyDescent="0.35"/>
  </sheetData>
  <mergeCells count="6">
    <mergeCell ref="L2:M2"/>
    <mergeCell ref="J1:K1"/>
    <mergeCell ref="O1:P1"/>
    <mergeCell ref="L1:N1"/>
    <mergeCell ref="D1:E1"/>
    <mergeCell ref="F1:G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00891-B303-43C7-9F0B-FE00974D4FF7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073BB-BEB3-45FE-BB61-4CE985506F37}">
  <dimension ref="A1:P27"/>
  <sheetViews>
    <sheetView tabSelected="1" zoomScale="130" zoomScaleNormal="130" workbookViewId="0">
      <selection activeCell="N7" sqref="N7"/>
    </sheetView>
  </sheetViews>
  <sheetFormatPr defaultColWidth="9" defaultRowHeight="10" x14ac:dyDescent="0.35"/>
  <cols>
    <col min="1" max="1" width="3" style="2" bestFit="1" customWidth="1"/>
    <col min="2" max="2" width="12.7265625" style="2" customWidth="1"/>
    <col min="3" max="3" width="7.1796875" style="2" customWidth="1"/>
    <col min="4" max="4" width="5" style="2" customWidth="1"/>
    <col min="5" max="5" width="10" style="2" customWidth="1"/>
    <col min="6" max="6" width="8.1796875" style="2" customWidth="1"/>
    <col min="7" max="7" width="7.36328125" style="2" customWidth="1"/>
    <col min="8" max="8" width="6.26953125" style="2" customWidth="1"/>
    <col min="9" max="9" width="7.54296875" style="2" bestFit="1" customWidth="1"/>
    <col min="10" max="10" width="10.6328125" style="2" customWidth="1"/>
    <col min="11" max="11" width="6.6328125" style="2" customWidth="1"/>
    <col min="12" max="12" width="3" style="2" bestFit="1" customWidth="1"/>
    <col min="13" max="14" width="10" style="2" customWidth="1"/>
    <col min="15" max="15" width="14.7265625" style="2" customWidth="1"/>
    <col min="16" max="16" width="34.36328125" style="2" customWidth="1"/>
    <col min="17" max="17" width="20.36328125" style="2" customWidth="1"/>
    <col min="18" max="19" width="10" style="2" customWidth="1"/>
    <col min="20" max="16384" width="9" style="2"/>
  </cols>
  <sheetData>
    <row r="1" spans="1:16" ht="20" customHeight="1" x14ac:dyDescent="0.35">
      <c r="A1" s="20" t="s">
        <v>0</v>
      </c>
      <c r="B1" s="20" t="s">
        <v>20</v>
      </c>
      <c r="C1" s="33" t="s">
        <v>45</v>
      </c>
      <c r="D1" s="33"/>
      <c r="E1" s="20" t="s">
        <v>4</v>
      </c>
      <c r="F1" s="20" t="s">
        <v>5</v>
      </c>
      <c r="G1" s="33" t="s">
        <v>3</v>
      </c>
      <c r="H1" s="33"/>
      <c r="I1" s="33" t="s">
        <v>6</v>
      </c>
      <c r="J1" s="33"/>
      <c r="K1" s="33" t="s">
        <v>7</v>
      </c>
      <c r="L1" s="33"/>
      <c r="N1" s="2" t="s">
        <v>8</v>
      </c>
      <c r="O1" s="2" t="s">
        <v>9</v>
      </c>
      <c r="P1" s="2" t="s">
        <v>10</v>
      </c>
    </row>
    <row r="2" spans="1:16" ht="13" x14ac:dyDescent="0.35">
      <c r="A2" s="19" t="s">
        <v>15</v>
      </c>
      <c r="B2" s="19" t="s">
        <v>48</v>
      </c>
      <c r="C2" s="19" t="s">
        <v>50</v>
      </c>
      <c r="D2" s="19" t="s">
        <v>11</v>
      </c>
      <c r="E2" s="19"/>
      <c r="F2" s="19" t="s">
        <v>12</v>
      </c>
      <c r="G2" s="19" t="s">
        <v>51</v>
      </c>
      <c r="H2" s="19" t="s">
        <v>11</v>
      </c>
      <c r="I2" s="19" t="s">
        <v>52</v>
      </c>
      <c r="J2" s="19" t="s">
        <v>11</v>
      </c>
      <c r="K2" s="19" t="s">
        <v>53</v>
      </c>
      <c r="L2" s="19" t="s">
        <v>11</v>
      </c>
      <c r="N2" s="2" t="s">
        <v>13</v>
      </c>
      <c r="O2" s="2" t="s">
        <v>54</v>
      </c>
      <c r="P2" s="2" t="s">
        <v>47</v>
      </c>
    </row>
    <row r="3" spans="1:16" ht="30" x14ac:dyDescent="0.35">
      <c r="A3" s="4">
        <v>1</v>
      </c>
      <c r="B3" s="4" t="s">
        <v>46</v>
      </c>
      <c r="C3" s="8">
        <v>1E-4</v>
      </c>
      <c r="D3" s="4" t="s">
        <v>14</v>
      </c>
      <c r="E3" s="4" t="s">
        <v>78</v>
      </c>
      <c r="F3" s="4">
        <v>1</v>
      </c>
      <c r="G3" s="8">
        <f>C3/F3</f>
        <v>1E-4</v>
      </c>
      <c r="H3" s="4" t="s">
        <v>14</v>
      </c>
      <c r="I3" s="8">
        <v>1</v>
      </c>
      <c r="J3" s="4"/>
      <c r="K3" s="8">
        <f>ABS(I3)*G3</f>
        <v>1E-4</v>
      </c>
      <c r="L3" s="4" t="s">
        <v>14</v>
      </c>
    </row>
    <row r="4" spans="1:16" ht="30" x14ac:dyDescent="0.35">
      <c r="A4" s="2">
        <v>2</v>
      </c>
      <c r="B4" s="2" t="s">
        <v>58</v>
      </c>
      <c r="C4" s="9">
        <v>4.1990522885173347E-8</v>
      </c>
      <c r="D4" s="2">
        <v>1</v>
      </c>
      <c r="E4" s="2" t="s">
        <v>78</v>
      </c>
      <c r="F4" s="2">
        <v>2</v>
      </c>
      <c r="G4" s="10">
        <f t="shared" ref="G4:G13" si="0">C4/F4</f>
        <v>2.0995261442586674E-8</v>
      </c>
      <c r="H4" s="2">
        <v>1</v>
      </c>
      <c r="I4" s="9">
        <v>0.99977435625652233</v>
      </c>
      <c r="J4" s="2" t="s">
        <v>80</v>
      </c>
      <c r="K4" s="10">
        <f>ABS(I4)*G4</f>
        <v>2.0990523993199477E-8</v>
      </c>
      <c r="L4" s="2" t="s">
        <v>14</v>
      </c>
    </row>
    <row r="5" spans="1:16" ht="20" x14ac:dyDescent="0.35">
      <c r="A5" s="2">
        <v>3</v>
      </c>
      <c r="B5" s="2" t="s">
        <v>60</v>
      </c>
      <c r="C5" s="9">
        <v>4</v>
      </c>
      <c r="D5" s="2" t="s">
        <v>83</v>
      </c>
      <c r="E5" s="2" t="s">
        <v>86</v>
      </c>
      <c r="F5" s="11" t="s">
        <v>87</v>
      </c>
      <c r="G5" s="10">
        <f>C5/SQRT(6)</f>
        <v>1.6329931618554523</v>
      </c>
      <c r="H5" s="2" t="s">
        <v>83</v>
      </c>
      <c r="I5" s="9">
        <v>6.8099999999541672E-4</v>
      </c>
      <c r="J5" s="2" t="s">
        <v>92</v>
      </c>
      <c r="K5" s="10">
        <f>ABS(I5)*G5</f>
        <v>1.1120683432160785E-3</v>
      </c>
      <c r="L5" s="2" t="s">
        <v>14</v>
      </c>
    </row>
    <row r="6" spans="1:16" ht="20" x14ac:dyDescent="0.35">
      <c r="A6" s="2">
        <v>4</v>
      </c>
      <c r="B6" s="2" t="s">
        <v>62</v>
      </c>
      <c r="C6" s="9">
        <v>30</v>
      </c>
      <c r="D6" s="2" t="s">
        <v>84</v>
      </c>
      <c r="E6" s="2" t="s">
        <v>88</v>
      </c>
      <c r="F6" s="11" t="s">
        <v>89</v>
      </c>
      <c r="G6" s="10">
        <f>C6/SQRT(2)</f>
        <v>21.213203435596423</v>
      </c>
      <c r="H6" s="2" t="s">
        <v>84</v>
      </c>
      <c r="I6" s="9">
        <v>9.2857142839247475E-6</v>
      </c>
      <c r="J6" s="2" t="s">
        <v>93</v>
      </c>
      <c r="K6" s="10">
        <f>ABS(I6)*G6</f>
        <v>1.9697974614971923E-4</v>
      </c>
      <c r="L6" s="2" t="s">
        <v>14</v>
      </c>
    </row>
    <row r="7" spans="1:16" ht="20" x14ac:dyDescent="0.35">
      <c r="A7" s="2">
        <v>5</v>
      </c>
      <c r="B7" s="2" t="s">
        <v>64</v>
      </c>
      <c r="C7" s="9">
        <v>4</v>
      </c>
      <c r="D7" s="2" t="s">
        <v>85</v>
      </c>
      <c r="E7" s="2" t="s">
        <v>90</v>
      </c>
      <c r="F7" s="11" t="s">
        <v>91</v>
      </c>
      <c r="G7" s="10">
        <f>C7/SQRT(3)</f>
        <v>2.3094010767585034</v>
      </c>
      <c r="H7" s="2" t="s">
        <v>85</v>
      </c>
      <c r="I7" s="9">
        <v>2.2568621785457716E-3</v>
      </c>
      <c r="J7" s="2" t="s">
        <v>94</v>
      </c>
      <c r="K7" s="10">
        <f>ABS(I7)*G7</f>
        <v>5.2119999452291468E-3</v>
      </c>
      <c r="L7" s="2" t="s">
        <v>14</v>
      </c>
    </row>
    <row r="8" spans="1:16" ht="20" x14ac:dyDescent="0.35">
      <c r="A8" s="2">
        <v>6</v>
      </c>
      <c r="B8" s="2" t="s">
        <v>66</v>
      </c>
      <c r="C8" s="9">
        <v>36</v>
      </c>
      <c r="D8" s="2" t="s">
        <v>102</v>
      </c>
      <c r="E8" s="3" t="s">
        <v>78</v>
      </c>
      <c r="F8" s="3">
        <v>1</v>
      </c>
      <c r="G8" s="10">
        <f>C8/F8</f>
        <v>36</v>
      </c>
      <c r="H8" s="2" t="s">
        <v>102</v>
      </c>
      <c r="I8" s="9">
        <v>6.9430943983454861E-4</v>
      </c>
      <c r="J8" s="2" t="s">
        <v>103</v>
      </c>
      <c r="K8" s="10">
        <f>ABS(I8)*G8</f>
        <v>2.499513983404375E-2</v>
      </c>
      <c r="L8" s="2" t="s">
        <v>14</v>
      </c>
    </row>
    <row r="9" spans="1:16" ht="30" x14ac:dyDescent="0.35">
      <c r="A9" s="2">
        <v>7</v>
      </c>
      <c r="B9" s="2" t="s">
        <v>68</v>
      </c>
      <c r="C9" s="9">
        <v>72</v>
      </c>
      <c r="D9" s="2" t="s">
        <v>102</v>
      </c>
      <c r="E9" s="2" t="s">
        <v>78</v>
      </c>
      <c r="F9" s="2">
        <v>1</v>
      </c>
      <c r="G9" s="10">
        <f>C9/F9</f>
        <v>72</v>
      </c>
      <c r="H9" s="2" t="s">
        <v>102</v>
      </c>
      <c r="I9" s="9">
        <v>6.9430943983454861E-4</v>
      </c>
      <c r="J9" s="2" t="s">
        <v>103</v>
      </c>
      <c r="K9" s="10">
        <f>ABS(I9)*G9</f>
        <v>4.9990279668087501E-2</v>
      </c>
      <c r="L9" s="2" t="s">
        <v>14</v>
      </c>
    </row>
    <row r="10" spans="1:16" ht="20" x14ac:dyDescent="0.35">
      <c r="A10" s="2">
        <v>8</v>
      </c>
      <c r="B10" s="2" t="s">
        <v>70</v>
      </c>
      <c r="C10" s="9">
        <v>5.0000000000000001E-3</v>
      </c>
      <c r="D10" s="2" t="s">
        <v>14</v>
      </c>
      <c r="E10" s="2" t="s">
        <v>90</v>
      </c>
      <c r="F10" s="11" t="s">
        <v>91</v>
      </c>
      <c r="G10" s="10">
        <f t="shared" ref="G10:G12" si="1">C10/SQRT(3)</f>
        <v>2.886751345948129E-3</v>
      </c>
      <c r="H10" s="2" t="s">
        <v>14</v>
      </c>
      <c r="I10" s="10">
        <v>1</v>
      </c>
      <c r="K10" s="10">
        <f>ABS(I10)*G10</f>
        <v>2.886751345948129E-3</v>
      </c>
      <c r="L10" s="2" t="s">
        <v>14</v>
      </c>
    </row>
    <row r="11" spans="1:16" ht="30" x14ac:dyDescent="0.35">
      <c r="A11" s="2">
        <v>9</v>
      </c>
      <c r="B11" s="2" t="s">
        <v>72</v>
      </c>
      <c r="C11" s="9">
        <f>0.1/2</f>
        <v>0.05</v>
      </c>
      <c r="D11" s="2" t="s">
        <v>14</v>
      </c>
      <c r="E11" s="2" t="s">
        <v>90</v>
      </c>
      <c r="F11" s="11" t="s">
        <v>91</v>
      </c>
      <c r="G11" s="10">
        <f t="shared" si="1"/>
        <v>2.8867513459481291E-2</v>
      </c>
      <c r="H11" s="2" t="s">
        <v>14</v>
      </c>
      <c r="I11" s="10">
        <v>1</v>
      </c>
      <c r="K11" s="10">
        <f>ABS(I11)*G11</f>
        <v>2.8867513459481291E-2</v>
      </c>
      <c r="L11" s="2" t="s">
        <v>14</v>
      </c>
    </row>
    <row r="12" spans="1:16" ht="20" x14ac:dyDescent="0.35">
      <c r="A12" s="2">
        <v>10</v>
      </c>
      <c r="B12" s="2" t="s">
        <v>74</v>
      </c>
      <c r="C12" s="9">
        <f>0.1/2</f>
        <v>0.05</v>
      </c>
      <c r="D12" s="2" t="s">
        <v>14</v>
      </c>
      <c r="E12" s="2" t="s">
        <v>90</v>
      </c>
      <c r="F12" s="11" t="s">
        <v>91</v>
      </c>
      <c r="G12" s="10">
        <f t="shared" si="1"/>
        <v>2.8867513459481291E-2</v>
      </c>
      <c r="H12" s="2" t="s">
        <v>14</v>
      </c>
      <c r="I12" s="10">
        <v>1</v>
      </c>
      <c r="K12" s="10">
        <f>ABS(I12)*G12</f>
        <v>2.8867513459481291E-2</v>
      </c>
      <c r="L12" s="2" t="s">
        <v>14</v>
      </c>
    </row>
    <row r="13" spans="1:16" ht="12" customHeight="1" x14ac:dyDescent="0.35">
      <c r="A13" s="2">
        <v>11</v>
      </c>
      <c r="B13" s="2" t="s">
        <v>76</v>
      </c>
      <c r="C13" s="9">
        <v>15.556349186104045</v>
      </c>
      <c r="D13" s="2" t="s">
        <v>102</v>
      </c>
      <c r="E13" s="2" t="s">
        <v>78</v>
      </c>
      <c r="F13" s="2">
        <v>1</v>
      </c>
      <c r="G13" s="10">
        <f t="shared" si="0"/>
        <v>15.556349186104045</v>
      </c>
      <c r="H13" s="2" t="s">
        <v>102</v>
      </c>
      <c r="I13" s="9">
        <v>6.9430943983454861E-4</v>
      </c>
      <c r="J13" s="2" t="s">
        <v>103</v>
      </c>
      <c r="K13" s="10">
        <f>ABS(I13)*G13</f>
        <v>1.0800920089274536E-2</v>
      </c>
      <c r="L13" s="2" t="s">
        <v>14</v>
      </c>
    </row>
    <row r="14" spans="1:16" ht="12" customHeight="1" x14ac:dyDescent="0.35">
      <c r="J14" s="4" t="s">
        <v>56</v>
      </c>
      <c r="K14" s="8">
        <v>7.0312839452277731E-2</v>
      </c>
      <c r="L14" s="4" t="s">
        <v>14</v>
      </c>
    </row>
    <row r="15" spans="1:16" ht="12" customHeight="1" x14ac:dyDescent="0.35">
      <c r="J15" s="2" t="s">
        <v>57</v>
      </c>
      <c r="K15" s="12">
        <f>ROUNDUP(K14*2,1)</f>
        <v>0.2</v>
      </c>
      <c r="L15" s="2" t="s">
        <v>14</v>
      </c>
    </row>
    <row r="16" spans="1:16" ht="12" customHeight="1" x14ac:dyDescent="0.35"/>
    <row r="17" ht="12" customHeight="1" x14ac:dyDescent="0.35"/>
    <row r="19" ht="12" customHeight="1" x14ac:dyDescent="0.35"/>
    <row r="20" ht="12" customHeight="1" x14ac:dyDescent="0.35"/>
    <row r="21" ht="12" customHeight="1" x14ac:dyDescent="0.35"/>
    <row r="22" ht="12" customHeight="1" x14ac:dyDescent="0.35"/>
    <row r="23" ht="12" customHeight="1" x14ac:dyDescent="0.35"/>
    <row r="24" ht="12" customHeight="1" x14ac:dyDescent="0.35"/>
    <row r="25" ht="12" customHeight="1" x14ac:dyDescent="0.35"/>
    <row r="26" ht="12" customHeight="1" x14ac:dyDescent="0.35"/>
    <row r="27" ht="12" customHeight="1" x14ac:dyDescent="0.35"/>
  </sheetData>
  <mergeCells count="4">
    <mergeCell ref="C1:D1"/>
    <mergeCell ref="G1:H1"/>
    <mergeCell ref="K1:L1"/>
    <mergeCell ref="I1:J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53261-A2B9-456F-B9D6-59B65CD6F838}">
  <dimension ref="A1:T27"/>
  <sheetViews>
    <sheetView zoomScale="130" zoomScaleNormal="130" workbookViewId="0">
      <selection activeCell="I30" sqref="I30"/>
    </sheetView>
  </sheetViews>
  <sheetFormatPr defaultColWidth="9" defaultRowHeight="10" x14ac:dyDescent="0.35"/>
  <cols>
    <col min="1" max="1" width="3" style="2" bestFit="1" customWidth="1"/>
    <col min="2" max="2" width="12.7265625" style="2" customWidth="1"/>
    <col min="3" max="3" width="5.36328125" style="3" customWidth="1"/>
    <col min="4" max="4" width="9.7265625" style="2" customWidth="1"/>
    <col min="5" max="5" width="3.90625" style="2" customWidth="1"/>
    <col min="6" max="6" width="7.1796875" style="2" customWidth="1"/>
    <col min="7" max="7" width="3.90625" style="2" customWidth="1"/>
    <col min="8" max="8" width="10" style="2" customWidth="1"/>
    <col min="9" max="9" width="8.1796875" style="2" customWidth="1"/>
    <col min="10" max="10" width="7.36328125" style="2" customWidth="1"/>
    <col min="11" max="11" width="3.90625" style="2" customWidth="1"/>
    <col min="12" max="12" width="3.6328125" style="2" customWidth="1"/>
    <col min="13" max="13" width="7.54296875" style="2" bestFit="1" customWidth="1"/>
    <col min="14" max="14" width="6.36328125" style="2" customWidth="1"/>
    <col min="15" max="15" width="6.6328125" style="2" customWidth="1"/>
    <col min="16" max="16" width="3" style="2" bestFit="1" customWidth="1"/>
    <col min="17" max="18" width="10" style="2" customWidth="1"/>
    <col min="19" max="19" width="14.7265625" style="2" customWidth="1"/>
    <col min="20" max="20" width="34.36328125" style="2" customWidth="1"/>
    <col min="21" max="21" width="20.36328125" style="2" customWidth="1"/>
    <col min="22" max="23" width="10" style="2" customWidth="1"/>
    <col min="24" max="16384" width="9" style="2"/>
  </cols>
  <sheetData>
    <row r="1" spans="1:20" ht="20" x14ac:dyDescent="0.35">
      <c r="A1" s="16" t="s">
        <v>0</v>
      </c>
      <c r="B1" s="16" t="s">
        <v>20</v>
      </c>
      <c r="C1" s="7" t="s">
        <v>1</v>
      </c>
      <c r="D1" s="33" t="s">
        <v>2</v>
      </c>
      <c r="E1" s="33"/>
      <c r="F1" s="33" t="s">
        <v>45</v>
      </c>
      <c r="G1" s="33"/>
      <c r="H1" s="16" t="s">
        <v>4</v>
      </c>
      <c r="I1" s="16" t="s">
        <v>5</v>
      </c>
      <c r="J1" s="33" t="s">
        <v>3</v>
      </c>
      <c r="K1" s="33"/>
      <c r="L1" s="33" t="s">
        <v>6</v>
      </c>
      <c r="M1" s="33"/>
      <c r="N1" s="33"/>
      <c r="O1" s="33" t="s">
        <v>7</v>
      </c>
      <c r="P1" s="33"/>
      <c r="R1" s="2" t="s">
        <v>8</v>
      </c>
      <c r="S1" s="2" t="s">
        <v>9</v>
      </c>
      <c r="T1" s="2" t="s">
        <v>10</v>
      </c>
    </row>
    <row r="2" spans="1:20" ht="13" x14ac:dyDescent="0.35">
      <c r="A2" s="15" t="s">
        <v>15</v>
      </c>
      <c r="B2" s="15" t="s">
        <v>48</v>
      </c>
      <c r="C2" s="6"/>
      <c r="D2" s="15" t="s">
        <v>49</v>
      </c>
      <c r="E2" s="15" t="s">
        <v>11</v>
      </c>
      <c r="F2" s="15" t="s">
        <v>50</v>
      </c>
      <c r="G2" s="15" t="s">
        <v>11</v>
      </c>
      <c r="H2" s="15"/>
      <c r="I2" s="15" t="s">
        <v>12</v>
      </c>
      <c r="J2" s="15" t="s">
        <v>51</v>
      </c>
      <c r="K2" s="15" t="s">
        <v>11</v>
      </c>
      <c r="L2" s="32" t="s">
        <v>52</v>
      </c>
      <c r="M2" s="32"/>
      <c r="N2" s="15" t="s">
        <v>11</v>
      </c>
      <c r="O2" s="15" t="s">
        <v>53</v>
      </c>
      <c r="P2" s="15" t="s">
        <v>11</v>
      </c>
      <c r="R2" s="2" t="s">
        <v>13</v>
      </c>
      <c r="S2" s="2" t="s">
        <v>54</v>
      </c>
      <c r="T2" s="2" t="s">
        <v>47</v>
      </c>
    </row>
    <row r="3" spans="1:20" ht="30" x14ac:dyDescent="0.35">
      <c r="A3" s="4">
        <v>1</v>
      </c>
      <c r="B3" s="4" t="s">
        <v>46</v>
      </c>
      <c r="C3" s="5" t="s">
        <v>55</v>
      </c>
      <c r="D3" s="4" t="s">
        <v>105</v>
      </c>
      <c r="E3" s="4" t="s">
        <v>14</v>
      </c>
      <c r="F3" s="8">
        <v>1E-4</v>
      </c>
      <c r="G3" s="4" t="s">
        <v>14</v>
      </c>
      <c r="H3" s="4" t="s">
        <v>78</v>
      </c>
      <c r="I3" s="4">
        <v>1</v>
      </c>
      <c r="J3" s="8">
        <f>F3/I3</f>
        <v>1E-4</v>
      </c>
      <c r="K3" s="4" t="s">
        <v>14</v>
      </c>
      <c r="L3" s="4" t="s">
        <v>79</v>
      </c>
      <c r="M3" s="8">
        <v>1</v>
      </c>
      <c r="N3" s="4"/>
      <c r="O3" s="8">
        <f>ABS(M3)*J3</f>
        <v>1E-4</v>
      </c>
      <c r="P3" s="4" t="s">
        <v>14</v>
      </c>
    </row>
    <row r="4" spans="1:20" ht="30" x14ac:dyDescent="0.35">
      <c r="A4" s="2">
        <v>2</v>
      </c>
      <c r="B4" s="2" t="s">
        <v>58</v>
      </c>
      <c r="C4" s="7" t="s">
        <v>59</v>
      </c>
      <c r="D4" s="14">
        <v>1.0002268014964837</v>
      </c>
      <c r="E4" s="2">
        <v>1</v>
      </c>
      <c r="F4" s="9">
        <v>4.1990522885173347E-8</v>
      </c>
      <c r="G4" s="2">
        <v>1</v>
      </c>
      <c r="H4" s="2" t="s">
        <v>78</v>
      </c>
      <c r="I4" s="2">
        <v>2</v>
      </c>
      <c r="J4" s="10">
        <f t="shared" ref="J4:J13" si="0">F4/I4</f>
        <v>2.0995261442586674E-8</v>
      </c>
      <c r="K4" s="2">
        <v>1</v>
      </c>
      <c r="L4" s="7" t="s">
        <v>81</v>
      </c>
      <c r="M4" s="9">
        <v>0.99977435625652233</v>
      </c>
      <c r="N4" s="2" t="s">
        <v>80</v>
      </c>
      <c r="O4" s="10">
        <f>ABS(M4)*J4</f>
        <v>2.0990523993199477E-8</v>
      </c>
      <c r="P4" s="2" t="s">
        <v>14</v>
      </c>
    </row>
    <row r="5" spans="1:20" ht="20" x14ac:dyDescent="0.35">
      <c r="A5" s="2">
        <v>3</v>
      </c>
      <c r="B5" s="2" t="s">
        <v>60</v>
      </c>
      <c r="C5" s="7" t="s">
        <v>61</v>
      </c>
      <c r="D5" s="9">
        <v>24.4</v>
      </c>
      <c r="E5" s="2" t="s">
        <v>83</v>
      </c>
      <c r="F5" s="9">
        <v>4</v>
      </c>
      <c r="G5" s="2" t="s">
        <v>83</v>
      </c>
      <c r="H5" s="2" t="s">
        <v>86</v>
      </c>
      <c r="I5" s="11" t="s">
        <v>87</v>
      </c>
      <c r="J5" s="10">
        <f>F5/SQRT(6)</f>
        <v>1.6329931618554523</v>
      </c>
      <c r="K5" s="2" t="s">
        <v>83</v>
      </c>
      <c r="L5" s="7" t="s">
        <v>82</v>
      </c>
      <c r="M5" s="9">
        <v>6.8099999999541672E-4</v>
      </c>
      <c r="N5" s="2" t="s">
        <v>92</v>
      </c>
      <c r="O5" s="10">
        <f t="shared" ref="O5:O13" si="1">ABS(M5)*J5</f>
        <v>1.1120683432160785E-3</v>
      </c>
      <c r="P5" s="2" t="s">
        <v>14</v>
      </c>
    </row>
    <row r="6" spans="1:20" ht="20" x14ac:dyDescent="0.35">
      <c r="A6" s="2">
        <v>4</v>
      </c>
      <c r="B6" s="2" t="s">
        <v>62</v>
      </c>
      <c r="C6" s="7" t="s">
        <v>63</v>
      </c>
      <c r="D6" s="9">
        <v>42.1</v>
      </c>
      <c r="E6" s="2" t="s">
        <v>84</v>
      </c>
      <c r="F6" s="9">
        <v>30</v>
      </c>
      <c r="G6" s="2" t="s">
        <v>84</v>
      </c>
      <c r="H6" s="2" t="s">
        <v>88</v>
      </c>
      <c r="I6" s="11" t="s">
        <v>89</v>
      </c>
      <c r="J6" s="10">
        <f>F6/SQRT(2)</f>
        <v>21.213203435596423</v>
      </c>
      <c r="K6" s="2" t="s">
        <v>84</v>
      </c>
      <c r="L6" s="7" t="s">
        <v>95</v>
      </c>
      <c r="M6" s="9">
        <v>9.2857142839247475E-6</v>
      </c>
      <c r="N6" s="2" t="s">
        <v>93</v>
      </c>
      <c r="O6" s="10">
        <f t="shared" si="1"/>
        <v>1.9697974614971923E-4</v>
      </c>
      <c r="P6" s="2" t="s">
        <v>14</v>
      </c>
    </row>
    <row r="7" spans="1:20" ht="20" x14ac:dyDescent="0.35">
      <c r="A7" s="2">
        <v>5</v>
      </c>
      <c r="B7" s="2" t="s">
        <v>64</v>
      </c>
      <c r="C7" s="7" t="s">
        <v>65</v>
      </c>
      <c r="D7" s="9">
        <v>86.525000000000006</v>
      </c>
      <c r="E7" s="2" t="s">
        <v>85</v>
      </c>
      <c r="F7" s="9">
        <v>4</v>
      </c>
      <c r="G7" s="2" t="s">
        <v>85</v>
      </c>
      <c r="H7" s="2" t="s">
        <v>90</v>
      </c>
      <c r="I7" s="11" t="s">
        <v>91</v>
      </c>
      <c r="J7" s="10">
        <f>F7/SQRT(3)</f>
        <v>2.3094010767585034</v>
      </c>
      <c r="K7" s="2" t="s">
        <v>85</v>
      </c>
      <c r="L7" s="7" t="s">
        <v>96</v>
      </c>
      <c r="M7" s="9">
        <v>2.2568621785457716E-3</v>
      </c>
      <c r="N7" s="2" t="s">
        <v>94</v>
      </c>
      <c r="O7" s="10">
        <f t="shared" si="1"/>
        <v>5.2119999452291468E-3</v>
      </c>
      <c r="P7" s="2" t="s">
        <v>14</v>
      </c>
    </row>
    <row r="8" spans="1:20" ht="20" x14ac:dyDescent="0.35">
      <c r="A8" s="2">
        <v>6</v>
      </c>
      <c r="B8" s="2" t="s">
        <v>66</v>
      </c>
      <c r="C8" s="7" t="s">
        <v>67</v>
      </c>
      <c r="D8" s="9">
        <v>36</v>
      </c>
      <c r="E8" s="2" t="s">
        <v>102</v>
      </c>
      <c r="F8" s="9">
        <v>36</v>
      </c>
      <c r="G8" s="2" t="s">
        <v>102</v>
      </c>
      <c r="H8" s="3" t="s">
        <v>78</v>
      </c>
      <c r="I8" s="3">
        <v>1</v>
      </c>
      <c r="J8" s="10">
        <f>F8/I8</f>
        <v>36</v>
      </c>
      <c r="K8" s="2" t="s">
        <v>102</v>
      </c>
      <c r="L8" s="7" t="s">
        <v>82</v>
      </c>
      <c r="M8" s="9">
        <v>6.9430943983454861E-4</v>
      </c>
      <c r="N8" s="2" t="s">
        <v>103</v>
      </c>
      <c r="O8" s="10">
        <f>ABS(M8)*J8</f>
        <v>2.499513983404375E-2</v>
      </c>
      <c r="P8" s="2" t="s">
        <v>14</v>
      </c>
    </row>
    <row r="9" spans="1:20" ht="30" x14ac:dyDescent="0.35">
      <c r="A9" s="2">
        <v>7</v>
      </c>
      <c r="B9" s="2" t="s">
        <v>68</v>
      </c>
      <c r="C9" s="7" t="s">
        <v>69</v>
      </c>
      <c r="D9" s="9">
        <v>72</v>
      </c>
      <c r="E9" s="2" t="s">
        <v>102</v>
      </c>
      <c r="F9" s="9">
        <v>72</v>
      </c>
      <c r="G9" s="2" t="s">
        <v>102</v>
      </c>
      <c r="H9" s="2" t="s">
        <v>78</v>
      </c>
      <c r="I9" s="2">
        <v>1</v>
      </c>
      <c r="J9" s="10">
        <f>F9/I9</f>
        <v>72</v>
      </c>
      <c r="K9" s="2" t="s">
        <v>102</v>
      </c>
      <c r="L9" s="7" t="s">
        <v>97</v>
      </c>
      <c r="M9" s="9">
        <v>6.9430943983454861E-4</v>
      </c>
      <c r="N9" s="2" t="s">
        <v>103</v>
      </c>
      <c r="O9" s="10">
        <f t="shared" si="1"/>
        <v>4.9990279668087501E-2</v>
      </c>
      <c r="P9" s="2" t="s">
        <v>14</v>
      </c>
    </row>
    <row r="10" spans="1:20" ht="20" x14ac:dyDescent="0.35">
      <c r="A10" s="2">
        <v>8</v>
      </c>
      <c r="B10" s="2" t="s">
        <v>70</v>
      </c>
      <c r="C10" s="7" t="s">
        <v>71</v>
      </c>
      <c r="D10" s="9">
        <v>5.0000000000000001E-3</v>
      </c>
      <c r="E10" s="2" t="s">
        <v>14</v>
      </c>
      <c r="F10" s="9">
        <v>5.0000000000000001E-3</v>
      </c>
      <c r="G10" s="2" t="s">
        <v>14</v>
      </c>
      <c r="H10" s="2" t="s">
        <v>90</v>
      </c>
      <c r="I10" s="11" t="s">
        <v>91</v>
      </c>
      <c r="J10" s="10">
        <f t="shared" ref="J10:J12" si="2">F10/SQRT(3)</f>
        <v>2.886751345948129E-3</v>
      </c>
      <c r="K10" s="2" t="s">
        <v>14</v>
      </c>
      <c r="L10" s="7" t="s">
        <v>98</v>
      </c>
      <c r="M10" s="10">
        <v>1</v>
      </c>
      <c r="O10" s="10">
        <f t="shared" si="1"/>
        <v>2.886751345948129E-3</v>
      </c>
      <c r="P10" s="2" t="s">
        <v>14</v>
      </c>
    </row>
    <row r="11" spans="1:20" ht="30" x14ac:dyDescent="0.35">
      <c r="A11" s="2">
        <v>9</v>
      </c>
      <c r="B11" s="2" t="s">
        <v>72</v>
      </c>
      <c r="C11" s="3" t="s">
        <v>73</v>
      </c>
      <c r="D11" s="9">
        <v>0.1</v>
      </c>
      <c r="E11" s="2" t="s">
        <v>14</v>
      </c>
      <c r="F11" s="9">
        <f>D11/2</f>
        <v>0.05</v>
      </c>
      <c r="G11" s="2" t="s">
        <v>14</v>
      </c>
      <c r="H11" s="2" t="s">
        <v>90</v>
      </c>
      <c r="I11" s="11" t="s">
        <v>91</v>
      </c>
      <c r="J11" s="10">
        <f t="shared" si="2"/>
        <v>2.8867513459481291E-2</v>
      </c>
      <c r="K11" s="2" t="s">
        <v>14</v>
      </c>
      <c r="L11" s="7" t="s">
        <v>99</v>
      </c>
      <c r="M11" s="10">
        <v>1</v>
      </c>
      <c r="O11" s="10">
        <f t="shared" si="1"/>
        <v>2.8867513459481291E-2</v>
      </c>
      <c r="P11" s="2" t="s">
        <v>14</v>
      </c>
    </row>
    <row r="12" spans="1:20" ht="20" x14ac:dyDescent="0.35">
      <c r="A12" s="2">
        <v>10</v>
      </c>
      <c r="B12" s="2" t="s">
        <v>74</v>
      </c>
      <c r="C12" s="3" t="s">
        <v>75</v>
      </c>
      <c r="D12" s="9">
        <v>0.1</v>
      </c>
      <c r="E12" s="2" t="s">
        <v>14</v>
      </c>
      <c r="F12" s="9">
        <f>D12/2</f>
        <v>0.05</v>
      </c>
      <c r="G12" s="2" t="s">
        <v>14</v>
      </c>
      <c r="H12" s="2" t="s">
        <v>90</v>
      </c>
      <c r="I12" s="11" t="s">
        <v>91</v>
      </c>
      <c r="J12" s="10">
        <f t="shared" si="2"/>
        <v>2.8867513459481291E-2</v>
      </c>
      <c r="K12" s="2" t="s">
        <v>14</v>
      </c>
      <c r="L12" s="7" t="s">
        <v>100</v>
      </c>
      <c r="M12" s="10">
        <v>1</v>
      </c>
      <c r="O12" s="10">
        <f t="shared" si="1"/>
        <v>2.8867513459481291E-2</v>
      </c>
      <c r="P12" s="2" t="s">
        <v>14</v>
      </c>
    </row>
    <row r="13" spans="1:20" ht="12" customHeight="1" x14ac:dyDescent="0.35">
      <c r="A13" s="2">
        <v>11</v>
      </c>
      <c r="B13" s="2" t="s">
        <v>76</v>
      </c>
      <c r="C13" s="7" t="s">
        <v>77</v>
      </c>
      <c r="D13" s="9">
        <f>22/SQRT(2)</f>
        <v>15.556349186104045</v>
      </c>
      <c r="E13" s="2" t="s">
        <v>102</v>
      </c>
      <c r="F13" s="9">
        <f>D13</f>
        <v>15.556349186104045</v>
      </c>
      <c r="G13" s="2" t="s">
        <v>102</v>
      </c>
      <c r="H13" s="2" t="s">
        <v>78</v>
      </c>
      <c r="I13" s="2">
        <v>1</v>
      </c>
      <c r="J13" s="10">
        <f t="shared" si="0"/>
        <v>15.556349186104045</v>
      </c>
      <c r="K13" s="2" t="s">
        <v>102</v>
      </c>
      <c r="L13" s="7" t="s">
        <v>101</v>
      </c>
      <c r="M13" s="9">
        <v>6.9430943983454861E-4</v>
      </c>
      <c r="N13" s="2" t="s">
        <v>103</v>
      </c>
      <c r="O13" s="10">
        <f t="shared" si="1"/>
        <v>1.0800920089274536E-2</v>
      </c>
      <c r="P13" s="2" t="s">
        <v>14</v>
      </c>
    </row>
    <row r="14" spans="1:20" ht="12" customHeight="1" x14ac:dyDescent="0.35">
      <c r="N14" s="4" t="s">
        <v>56</v>
      </c>
      <c r="O14" s="8">
        <v>7.0312839452277731E-2</v>
      </c>
      <c r="P14" s="4" t="s">
        <v>14</v>
      </c>
    </row>
    <row r="15" spans="1:20" ht="12" customHeight="1" x14ac:dyDescent="0.35">
      <c r="N15" s="2" t="s">
        <v>57</v>
      </c>
      <c r="O15" s="12">
        <f>ROUNDUP(O14*2,1)</f>
        <v>0.2</v>
      </c>
      <c r="P15" s="2" t="s">
        <v>14</v>
      </c>
    </row>
    <row r="16" spans="1:20" ht="12" customHeight="1" x14ac:dyDescent="0.35"/>
    <row r="17" ht="12" customHeight="1" x14ac:dyDescent="0.35"/>
    <row r="19" ht="12" customHeight="1" x14ac:dyDescent="0.35"/>
    <row r="20" ht="12" customHeight="1" x14ac:dyDescent="0.35"/>
    <row r="21" ht="12" customHeight="1" x14ac:dyDescent="0.35"/>
    <row r="22" ht="12" customHeight="1" x14ac:dyDescent="0.35"/>
    <row r="23" ht="12" customHeight="1" x14ac:dyDescent="0.35"/>
    <row r="24" ht="12" customHeight="1" x14ac:dyDescent="0.35"/>
    <row r="25" ht="12" customHeight="1" x14ac:dyDescent="0.35"/>
    <row r="26" ht="12" customHeight="1" x14ac:dyDescent="0.35"/>
    <row r="27" ht="12" customHeight="1" x14ac:dyDescent="0.35"/>
  </sheetData>
  <mergeCells count="6">
    <mergeCell ref="O1:P1"/>
    <mergeCell ref="L2:M2"/>
    <mergeCell ref="D1:E1"/>
    <mergeCell ref="F1:G1"/>
    <mergeCell ref="J1:K1"/>
    <mergeCell ref="L1:N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0BEAF-66C4-463F-998B-AA2773D3CDB3}">
  <dimension ref="A1:C12"/>
  <sheetViews>
    <sheetView workbookViewId="0">
      <selection activeCell="C17" sqref="C17"/>
    </sheetView>
  </sheetViews>
  <sheetFormatPr defaultColWidth="40" defaultRowHeight="14.5" x14ac:dyDescent="0.35"/>
  <cols>
    <col min="1" max="1" width="40" style="1"/>
    <col min="2" max="2" width="14.08984375" style="1" customWidth="1"/>
    <col min="3" max="3" width="53.90625" style="1" customWidth="1"/>
    <col min="4" max="16384" width="40" style="1"/>
  </cols>
  <sheetData>
    <row r="1" spans="1:3" x14ac:dyDescent="0.35">
      <c r="A1" s="1" t="s">
        <v>21</v>
      </c>
      <c r="B1" s="1" t="s">
        <v>1</v>
      </c>
      <c r="C1" s="1" t="s">
        <v>28</v>
      </c>
    </row>
    <row r="2" spans="1:3" x14ac:dyDescent="0.35">
      <c r="A2" s="1" t="s">
        <v>24</v>
      </c>
      <c r="B2" s="1" t="s">
        <v>15</v>
      </c>
    </row>
    <row r="3" spans="1:3" ht="29" x14ac:dyDescent="0.35">
      <c r="A3" s="1" t="s">
        <v>35</v>
      </c>
      <c r="B3" s="1" t="s">
        <v>19</v>
      </c>
      <c r="C3" s="1" t="s">
        <v>30</v>
      </c>
    </row>
    <row r="4" spans="1:3" x14ac:dyDescent="0.35">
      <c r="A4" s="1" t="s">
        <v>25</v>
      </c>
      <c r="B4" s="1" t="s">
        <v>16</v>
      </c>
      <c r="C4" s="1" t="s">
        <v>29</v>
      </c>
    </row>
    <row r="5" spans="1:3" ht="29" x14ac:dyDescent="0.35">
      <c r="A5" s="1" t="s">
        <v>36</v>
      </c>
      <c r="B5" s="1" t="s">
        <v>37</v>
      </c>
      <c r="C5" s="1" t="s">
        <v>30</v>
      </c>
    </row>
    <row r="6" spans="1:3" ht="87" x14ac:dyDescent="0.35">
      <c r="A6" s="1" t="s">
        <v>27</v>
      </c>
      <c r="C6" s="1" t="s">
        <v>34</v>
      </c>
    </row>
    <row r="7" spans="1:3" ht="43.5" x14ac:dyDescent="0.35">
      <c r="A7" s="1" t="s">
        <v>31</v>
      </c>
      <c r="B7" s="1" t="s">
        <v>12</v>
      </c>
      <c r="C7" s="1" t="s">
        <v>32</v>
      </c>
    </row>
    <row r="8" spans="1:3" ht="43.5" x14ac:dyDescent="0.35">
      <c r="A8" s="1" t="s">
        <v>39</v>
      </c>
      <c r="B8" s="1" t="s">
        <v>38</v>
      </c>
      <c r="C8" s="1" t="s">
        <v>40</v>
      </c>
    </row>
    <row r="9" spans="1:3" ht="58" x14ac:dyDescent="0.35">
      <c r="A9" s="1" t="s">
        <v>44</v>
      </c>
      <c r="B9" s="1" t="s">
        <v>17</v>
      </c>
      <c r="C9" s="1" t="s">
        <v>33</v>
      </c>
    </row>
    <row r="10" spans="1:3" ht="58" x14ac:dyDescent="0.35">
      <c r="A10" s="1" t="s">
        <v>41</v>
      </c>
      <c r="B10" s="1" t="s">
        <v>22</v>
      </c>
    </row>
    <row r="11" spans="1:3" ht="29" x14ac:dyDescent="0.35">
      <c r="A11" s="1" t="s">
        <v>26</v>
      </c>
      <c r="B11" s="1" t="s">
        <v>18</v>
      </c>
    </row>
    <row r="12" spans="1:3" ht="29" x14ac:dyDescent="0.35">
      <c r="A12" s="1" t="s">
        <v>42</v>
      </c>
      <c r="B12" s="1" t="s">
        <v>23</v>
      </c>
      <c r="C12" s="1" t="s">
        <v>43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522DB-3411-4E12-A90B-53DFABD5E2F2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64D47-4EE6-4A38-AE56-B091206A825E}">
  <dimension ref="A1:Q31"/>
  <sheetViews>
    <sheetView zoomScale="130" zoomScaleNormal="130" workbookViewId="0">
      <selection activeCell="P11" sqref="P11"/>
    </sheetView>
  </sheetViews>
  <sheetFormatPr defaultColWidth="9" defaultRowHeight="10" x14ac:dyDescent="0.35"/>
  <cols>
    <col min="1" max="1" width="7.90625" style="2" bestFit="1" customWidth="1"/>
    <col min="2" max="2" width="3" style="2" bestFit="1" customWidth="1"/>
    <col min="3" max="3" width="19.7265625" style="2" customWidth="1"/>
    <col min="4" max="4" width="7.81640625" style="3" customWidth="1"/>
    <col min="5" max="5" width="7.7265625" style="2" customWidth="1"/>
    <col min="6" max="6" width="3.7265625" style="2" customWidth="1"/>
    <col min="7" max="7" width="8.81640625" style="2" bestFit="1" customWidth="1"/>
    <col min="8" max="8" width="7.1796875" style="2" bestFit="1" customWidth="1"/>
    <col min="9" max="9" width="7.7265625" style="2" customWidth="1"/>
    <col min="10" max="10" width="3.7265625" style="2" customWidth="1"/>
    <col min="11" max="11" width="8.54296875" style="2" customWidth="1"/>
    <col min="12" max="12" width="7.7265625" style="2" customWidth="1"/>
    <col min="13" max="13" width="3.7265625" style="2" customWidth="1"/>
    <col min="14" max="14" width="10" style="21" customWidth="1"/>
    <col min="15" max="15" width="10" style="2" customWidth="1"/>
    <col min="16" max="16" width="14.7265625" style="2" customWidth="1"/>
    <col min="17" max="17" width="34.36328125" style="2" customWidth="1"/>
    <col min="18" max="18" width="20.36328125" style="2" customWidth="1"/>
    <col min="19" max="20" width="10" style="2" customWidth="1"/>
    <col min="21" max="16384" width="9" style="2"/>
  </cols>
  <sheetData>
    <row r="1" spans="1:17" ht="20" customHeight="1" x14ac:dyDescent="0.35">
      <c r="A1" s="2" t="s">
        <v>111</v>
      </c>
      <c r="B1" s="18" t="s">
        <v>0</v>
      </c>
      <c r="C1" s="18" t="s">
        <v>20</v>
      </c>
      <c r="D1" s="7" t="s">
        <v>1</v>
      </c>
      <c r="E1" s="33" t="s">
        <v>148</v>
      </c>
      <c r="F1" s="33"/>
      <c r="G1" s="18" t="s">
        <v>4</v>
      </c>
      <c r="H1" s="18" t="s">
        <v>5</v>
      </c>
      <c r="I1" s="33" t="s">
        <v>147</v>
      </c>
      <c r="J1" s="33"/>
      <c r="K1" s="18" t="s">
        <v>6</v>
      </c>
      <c r="L1" s="33" t="s">
        <v>7</v>
      </c>
      <c r="M1" s="33"/>
      <c r="O1" s="2" t="s">
        <v>8</v>
      </c>
      <c r="P1" s="2" t="s">
        <v>9</v>
      </c>
      <c r="Q1" s="2" t="s">
        <v>10</v>
      </c>
    </row>
    <row r="2" spans="1:17" ht="13" x14ac:dyDescent="0.35">
      <c r="A2" s="17"/>
      <c r="B2" s="17" t="s">
        <v>15</v>
      </c>
      <c r="C2" s="17" t="s">
        <v>48</v>
      </c>
      <c r="D2" s="6"/>
      <c r="E2" s="17" t="s">
        <v>50</v>
      </c>
      <c r="F2" s="17" t="s">
        <v>11</v>
      </c>
      <c r="G2" s="17"/>
      <c r="H2" s="17" t="s">
        <v>12</v>
      </c>
      <c r="I2" s="17" t="s">
        <v>51</v>
      </c>
      <c r="J2" s="17" t="s">
        <v>11</v>
      </c>
      <c r="K2" s="17" t="s">
        <v>52</v>
      </c>
      <c r="L2" s="17" t="s">
        <v>53</v>
      </c>
      <c r="M2" s="17" t="s">
        <v>11</v>
      </c>
      <c r="O2" s="2" t="s">
        <v>13</v>
      </c>
      <c r="P2" s="2" t="s">
        <v>54</v>
      </c>
      <c r="Q2" s="2" t="s">
        <v>47</v>
      </c>
    </row>
    <row r="3" spans="1:17" ht="30" x14ac:dyDescent="0.35">
      <c r="A3" s="2" t="s">
        <v>113</v>
      </c>
      <c r="B3" s="4">
        <v>1</v>
      </c>
      <c r="C3" s="24" t="s">
        <v>107</v>
      </c>
      <c r="D3" s="31" t="s">
        <v>115</v>
      </c>
      <c r="E3" s="8">
        <v>0.44</v>
      </c>
      <c r="F3" s="4" t="s">
        <v>149</v>
      </c>
      <c r="G3" s="4" t="s">
        <v>78</v>
      </c>
      <c r="H3" s="4">
        <v>2</v>
      </c>
      <c r="I3" s="8">
        <f>E3/H3</f>
        <v>0.22</v>
      </c>
      <c r="J3" s="4" t="s">
        <v>149</v>
      </c>
      <c r="K3" s="8">
        <v>1</v>
      </c>
      <c r="L3" s="8">
        <f t="shared" ref="L3:L22" si="0">ABS(K3)*I3</f>
        <v>0.22</v>
      </c>
      <c r="M3" s="4" t="s">
        <v>149</v>
      </c>
      <c r="N3" s="25">
        <f>L3/$L$24*100</f>
        <v>8.148148148148147</v>
      </c>
    </row>
    <row r="4" spans="1:17" x14ac:dyDescent="0.35">
      <c r="A4" s="2" t="s">
        <v>113</v>
      </c>
      <c r="B4" s="2">
        <v>2</v>
      </c>
      <c r="C4" s="2" t="s">
        <v>108</v>
      </c>
      <c r="D4" s="7" t="s">
        <v>116</v>
      </c>
      <c r="E4" s="9">
        <v>3.3530622554983139E-2</v>
      </c>
      <c r="F4" s="2" t="s">
        <v>149</v>
      </c>
      <c r="G4" s="2" t="s">
        <v>78</v>
      </c>
      <c r="H4" s="2">
        <v>1</v>
      </c>
      <c r="I4" s="10">
        <f t="shared" ref="I4" si="1">E4/H4</f>
        <v>3.3530622554983139E-2</v>
      </c>
      <c r="J4" s="2" t="s">
        <v>149</v>
      </c>
      <c r="K4" s="9">
        <v>0.99977435625652233</v>
      </c>
      <c r="L4" s="10">
        <f t="shared" si="0"/>
        <v>3.3523056579788699E-2</v>
      </c>
      <c r="M4" s="2" t="s">
        <v>149</v>
      </c>
      <c r="N4" s="21">
        <f t="shared" ref="N4:N22" si="2">L4/$L$24*100</f>
        <v>1.2415946881403219</v>
      </c>
    </row>
    <row r="5" spans="1:17" ht="20" x14ac:dyDescent="0.35">
      <c r="A5" s="2" t="s">
        <v>113</v>
      </c>
      <c r="B5" s="2">
        <v>3</v>
      </c>
      <c r="C5" s="2" t="s">
        <v>109</v>
      </c>
      <c r="D5" s="7" t="s">
        <v>129</v>
      </c>
      <c r="E5" s="9">
        <v>0.02</v>
      </c>
      <c r="F5" s="2" t="s">
        <v>149</v>
      </c>
      <c r="G5" s="2" t="s">
        <v>78</v>
      </c>
      <c r="H5" s="2">
        <v>1</v>
      </c>
      <c r="I5" s="10">
        <f>E5/H5</f>
        <v>0.02</v>
      </c>
      <c r="J5" s="2" t="s">
        <v>149</v>
      </c>
      <c r="K5" s="9">
        <v>0.99977435625652233</v>
      </c>
      <c r="L5" s="10">
        <f t="shared" si="0"/>
        <v>1.9995487125130447E-2</v>
      </c>
      <c r="M5" s="2" t="s">
        <v>149</v>
      </c>
      <c r="N5" s="21">
        <f t="shared" si="2"/>
        <v>0.74057359722705352</v>
      </c>
    </row>
    <row r="6" spans="1:17" ht="20" x14ac:dyDescent="0.35">
      <c r="A6" s="2" t="s">
        <v>113</v>
      </c>
      <c r="B6" s="2">
        <v>4</v>
      </c>
      <c r="C6" s="2" t="s">
        <v>110</v>
      </c>
      <c r="D6" s="7" t="s">
        <v>117</v>
      </c>
      <c r="E6" s="9">
        <v>0.1</v>
      </c>
      <c r="F6" s="2" t="s">
        <v>149</v>
      </c>
      <c r="G6" s="2" t="s">
        <v>78</v>
      </c>
      <c r="H6" s="2">
        <v>2</v>
      </c>
      <c r="I6" s="10">
        <f t="shared" ref="I6:I22" si="3">E6/H6</f>
        <v>0.05</v>
      </c>
      <c r="J6" s="2" t="s">
        <v>149</v>
      </c>
      <c r="K6" s="9">
        <v>0.99977435625652233</v>
      </c>
      <c r="L6" s="10">
        <f t="shared" si="0"/>
        <v>4.9988717812826121E-2</v>
      </c>
      <c r="M6" s="2" t="s">
        <v>149</v>
      </c>
      <c r="N6" s="21">
        <f t="shared" si="2"/>
        <v>1.851433993067634</v>
      </c>
      <c r="O6" s="2" t="s">
        <v>88</v>
      </c>
      <c r="P6" s="11" t="s">
        <v>89</v>
      </c>
    </row>
    <row r="7" spans="1:17" x14ac:dyDescent="0.35">
      <c r="A7" s="2" t="s">
        <v>113</v>
      </c>
      <c r="B7" s="2">
        <v>5</v>
      </c>
      <c r="C7" s="28" t="s">
        <v>114</v>
      </c>
      <c r="D7" s="7" t="s">
        <v>118</v>
      </c>
      <c r="E7" s="9">
        <v>0.2</v>
      </c>
      <c r="F7" s="2" t="s">
        <v>149</v>
      </c>
      <c r="G7" s="2" t="s">
        <v>78</v>
      </c>
      <c r="H7" s="2">
        <v>2</v>
      </c>
      <c r="I7" s="10">
        <f t="shared" si="3"/>
        <v>0.1</v>
      </c>
      <c r="J7" s="2" t="s">
        <v>149</v>
      </c>
      <c r="K7" s="9">
        <v>0.99977435625652233</v>
      </c>
      <c r="L7" s="10">
        <f t="shared" si="0"/>
        <v>9.9977435625652242E-2</v>
      </c>
      <c r="M7" s="2" t="s">
        <v>149</v>
      </c>
      <c r="N7" s="27">
        <f t="shared" si="2"/>
        <v>3.702867986135268</v>
      </c>
      <c r="O7" s="2" t="s">
        <v>90</v>
      </c>
      <c r="P7" s="11" t="s">
        <v>91</v>
      </c>
    </row>
    <row r="8" spans="1:17" ht="20" x14ac:dyDescent="0.35">
      <c r="A8" s="2" t="s">
        <v>113</v>
      </c>
      <c r="B8" s="2">
        <v>6</v>
      </c>
      <c r="C8" s="2" t="s">
        <v>119</v>
      </c>
      <c r="D8" s="7" t="s">
        <v>120</v>
      </c>
      <c r="E8" s="9">
        <v>2E-3</v>
      </c>
      <c r="F8" s="2" t="s">
        <v>149</v>
      </c>
      <c r="G8" s="2" t="s">
        <v>78</v>
      </c>
      <c r="H8" s="2">
        <v>2</v>
      </c>
      <c r="I8" s="10">
        <f t="shared" si="3"/>
        <v>1E-3</v>
      </c>
      <c r="J8" s="2" t="s">
        <v>149</v>
      </c>
      <c r="K8" s="9">
        <v>0.99977435625652233</v>
      </c>
      <c r="L8" s="10">
        <f t="shared" si="0"/>
        <v>9.9977435625652226E-4</v>
      </c>
      <c r="M8" s="2" t="s">
        <v>149</v>
      </c>
      <c r="N8" s="21">
        <f t="shared" si="2"/>
        <v>3.7028679861352679E-2</v>
      </c>
    </row>
    <row r="9" spans="1:17" x14ac:dyDescent="0.35">
      <c r="A9" s="2" t="s">
        <v>113</v>
      </c>
      <c r="B9" s="2">
        <v>7</v>
      </c>
      <c r="C9" s="2" t="s">
        <v>121</v>
      </c>
      <c r="D9" s="7" t="s">
        <v>122</v>
      </c>
      <c r="E9" s="9">
        <v>0.1</v>
      </c>
      <c r="F9" s="2" t="s">
        <v>149</v>
      </c>
      <c r="G9" s="2" t="s">
        <v>78</v>
      </c>
      <c r="H9" s="2">
        <v>2</v>
      </c>
      <c r="I9" s="10">
        <f t="shared" si="3"/>
        <v>0.05</v>
      </c>
      <c r="J9" s="2" t="s">
        <v>149</v>
      </c>
      <c r="K9" s="9">
        <v>0.99977435625652233</v>
      </c>
      <c r="L9" s="10">
        <f t="shared" si="0"/>
        <v>4.9988717812826121E-2</v>
      </c>
      <c r="M9" s="2" t="s">
        <v>149</v>
      </c>
      <c r="N9" s="21">
        <f t="shared" si="2"/>
        <v>1.851433993067634</v>
      </c>
    </row>
    <row r="10" spans="1:17" ht="20" x14ac:dyDescent="0.35">
      <c r="A10" s="2" t="s">
        <v>113</v>
      </c>
      <c r="B10" s="2">
        <v>8</v>
      </c>
      <c r="C10" s="23" t="s">
        <v>123</v>
      </c>
      <c r="D10" s="7" t="s">
        <v>124</v>
      </c>
      <c r="E10" s="9">
        <v>0.15315796275462312</v>
      </c>
      <c r="F10" s="2" t="s">
        <v>149</v>
      </c>
      <c r="G10" s="2" t="s">
        <v>78</v>
      </c>
      <c r="H10" s="2">
        <v>1</v>
      </c>
      <c r="I10" s="10">
        <f t="shared" si="3"/>
        <v>0.15315796275462312</v>
      </c>
      <c r="J10" s="2" t="s">
        <v>149</v>
      </c>
      <c r="K10" s="9">
        <v>0.99977435625652233</v>
      </c>
      <c r="L10" s="10">
        <f t="shared" si="0"/>
        <v>0.15312340361856375</v>
      </c>
      <c r="M10" s="2" t="s">
        <v>149</v>
      </c>
      <c r="N10" s="26">
        <f t="shared" si="2"/>
        <v>5.6712371710579159</v>
      </c>
    </row>
    <row r="11" spans="1:17" ht="20" x14ac:dyDescent="0.35">
      <c r="A11" s="2" t="s">
        <v>113</v>
      </c>
      <c r="B11" s="2">
        <v>9</v>
      </c>
      <c r="C11" s="2" t="s">
        <v>125</v>
      </c>
      <c r="D11" s="3" t="s">
        <v>126</v>
      </c>
      <c r="E11" s="9">
        <v>5.1897442473434448E-3</v>
      </c>
      <c r="F11" s="2" t="s">
        <v>149</v>
      </c>
      <c r="G11" s="2" t="s">
        <v>78</v>
      </c>
      <c r="H11" s="2">
        <v>1</v>
      </c>
      <c r="I11" s="10">
        <f t="shared" si="3"/>
        <v>5.1897442473434448E-3</v>
      </c>
      <c r="J11" s="2" t="s">
        <v>149</v>
      </c>
      <c r="K11" s="9">
        <v>0.99977435625652233</v>
      </c>
      <c r="L11" s="10">
        <f t="shared" si="0"/>
        <v>5.1885732140237823E-3</v>
      </c>
      <c r="M11" s="2" t="s">
        <v>149</v>
      </c>
      <c r="N11" s="21">
        <f t="shared" si="2"/>
        <v>0.19216937829717712</v>
      </c>
    </row>
    <row r="12" spans="1:17" ht="20" x14ac:dyDescent="0.35">
      <c r="A12" s="2" t="s">
        <v>113</v>
      </c>
      <c r="B12" s="2">
        <v>10</v>
      </c>
      <c r="C12" s="28" t="s">
        <v>127</v>
      </c>
      <c r="D12" s="3" t="s">
        <v>128</v>
      </c>
      <c r="E12" s="9">
        <v>0.1</v>
      </c>
      <c r="F12" s="2" t="s">
        <v>149</v>
      </c>
      <c r="G12" s="2" t="s">
        <v>78</v>
      </c>
      <c r="H12" s="2">
        <v>1</v>
      </c>
      <c r="I12" s="10">
        <f t="shared" si="3"/>
        <v>0.1</v>
      </c>
      <c r="J12" s="2" t="s">
        <v>149</v>
      </c>
      <c r="K12" s="9">
        <v>0.99977435625652233</v>
      </c>
      <c r="L12" s="10">
        <f t="shared" si="0"/>
        <v>9.9977435625652242E-2</v>
      </c>
      <c r="M12" s="2" t="s">
        <v>149</v>
      </c>
      <c r="N12" s="27">
        <f t="shared" si="2"/>
        <v>3.702867986135268</v>
      </c>
    </row>
    <row r="13" spans="1:17" ht="12" customHeight="1" x14ac:dyDescent="0.35">
      <c r="A13" s="2" t="s">
        <v>113</v>
      </c>
      <c r="B13" s="2">
        <v>11</v>
      </c>
      <c r="C13" s="2" t="s">
        <v>130</v>
      </c>
      <c r="D13" s="7" t="s">
        <v>131</v>
      </c>
      <c r="E13" s="9">
        <v>0.01</v>
      </c>
      <c r="F13" s="2" t="s">
        <v>149</v>
      </c>
      <c r="G13" s="2" t="s">
        <v>78</v>
      </c>
      <c r="H13" s="2">
        <v>1</v>
      </c>
      <c r="I13" s="10">
        <f t="shared" si="3"/>
        <v>0.01</v>
      </c>
      <c r="J13" s="2" t="s">
        <v>149</v>
      </c>
      <c r="K13" s="9">
        <v>0.99977435625652233</v>
      </c>
      <c r="L13" s="10">
        <f t="shared" si="0"/>
        <v>9.9977435625652235E-3</v>
      </c>
      <c r="M13" s="2" t="s">
        <v>149</v>
      </c>
      <c r="N13" s="21">
        <f t="shared" si="2"/>
        <v>0.37028679861352676</v>
      </c>
    </row>
    <row r="14" spans="1:17" ht="20" x14ac:dyDescent="0.35">
      <c r="A14" s="2" t="s">
        <v>113</v>
      </c>
      <c r="B14" s="2">
        <v>12</v>
      </c>
      <c r="C14" s="2" t="s">
        <v>132</v>
      </c>
      <c r="D14" s="3" t="s">
        <v>133</v>
      </c>
      <c r="E14" s="9">
        <v>6.9194030348571156E-3</v>
      </c>
      <c r="F14" s="2" t="s">
        <v>149</v>
      </c>
      <c r="G14" s="2" t="s">
        <v>78</v>
      </c>
      <c r="H14" s="2">
        <v>1</v>
      </c>
      <c r="I14" s="10">
        <f t="shared" si="3"/>
        <v>6.9194030348571156E-3</v>
      </c>
      <c r="J14" s="2" t="s">
        <v>149</v>
      </c>
      <c r="K14" s="9">
        <v>0.99977435625652233</v>
      </c>
      <c r="L14" s="10">
        <f t="shared" si="0"/>
        <v>6.9178417148536998E-3</v>
      </c>
      <c r="M14" s="2" t="s">
        <v>149</v>
      </c>
      <c r="N14" s="21">
        <f t="shared" si="2"/>
        <v>0.25621635980939628</v>
      </c>
    </row>
    <row r="15" spans="1:17" ht="20" x14ac:dyDescent="0.35">
      <c r="A15" s="2" t="s">
        <v>112</v>
      </c>
      <c r="B15" s="2">
        <v>13</v>
      </c>
      <c r="C15" s="13" t="s">
        <v>134</v>
      </c>
      <c r="D15" s="3" t="s">
        <v>135</v>
      </c>
      <c r="E15" s="9">
        <v>1.6086698699929398</v>
      </c>
      <c r="F15" s="2" t="s">
        <v>149</v>
      </c>
      <c r="G15" s="2" t="s">
        <v>90</v>
      </c>
      <c r="H15" s="11" t="s">
        <v>91</v>
      </c>
      <c r="I15" s="10">
        <f>E15/SQRT(3)</f>
        <v>0.92876598247766418</v>
      </c>
      <c r="J15" s="2" t="s">
        <v>149</v>
      </c>
      <c r="K15" s="9">
        <v>0.99977435625652233</v>
      </c>
      <c r="L15" s="10">
        <f t="shared" si="0"/>
        <v>0.9285564122445632</v>
      </c>
      <c r="M15" s="2" t="s">
        <v>149</v>
      </c>
      <c r="N15" s="29">
        <f t="shared" si="2"/>
        <v>34.390978231280116</v>
      </c>
    </row>
    <row r="16" spans="1:17" ht="20" x14ac:dyDescent="0.35">
      <c r="A16" s="2" t="s">
        <v>112</v>
      </c>
      <c r="B16" s="2">
        <v>14</v>
      </c>
      <c r="C16" s="2" t="s">
        <v>119</v>
      </c>
      <c r="D16" s="3" t="s">
        <v>136</v>
      </c>
      <c r="E16" s="9">
        <v>2E-3</v>
      </c>
      <c r="F16" s="2" t="s">
        <v>149</v>
      </c>
      <c r="G16" s="2" t="s">
        <v>78</v>
      </c>
      <c r="H16" s="2">
        <v>2</v>
      </c>
      <c r="I16" s="10">
        <f t="shared" si="3"/>
        <v>1E-3</v>
      </c>
      <c r="J16" s="2" t="s">
        <v>149</v>
      </c>
      <c r="K16" s="9">
        <v>0.99977435625652233</v>
      </c>
      <c r="L16" s="10">
        <f t="shared" si="0"/>
        <v>9.9977435625652226E-4</v>
      </c>
      <c r="M16" s="2" t="s">
        <v>149</v>
      </c>
      <c r="N16" s="21">
        <f t="shared" si="2"/>
        <v>3.7028679861352679E-2</v>
      </c>
    </row>
    <row r="17" spans="1:14" ht="12" customHeight="1" x14ac:dyDescent="0.35">
      <c r="A17" s="2" t="s">
        <v>112</v>
      </c>
      <c r="B17" s="2">
        <v>15</v>
      </c>
      <c r="C17" s="22" t="s">
        <v>121</v>
      </c>
      <c r="D17" s="30" t="s">
        <v>137</v>
      </c>
      <c r="E17" s="9">
        <v>0.25</v>
      </c>
      <c r="F17" s="2" t="s">
        <v>149</v>
      </c>
      <c r="G17" s="2" t="s">
        <v>78</v>
      </c>
      <c r="H17" s="2">
        <v>2</v>
      </c>
      <c r="I17" s="10">
        <f t="shared" si="3"/>
        <v>0.125</v>
      </c>
      <c r="J17" s="2" t="s">
        <v>149</v>
      </c>
      <c r="K17" s="9">
        <v>0.99977435625652233</v>
      </c>
      <c r="L17" s="10">
        <f t="shared" si="0"/>
        <v>0.12497179453206529</v>
      </c>
      <c r="M17" s="2" t="s">
        <v>149</v>
      </c>
      <c r="N17" s="25">
        <f t="shared" si="2"/>
        <v>4.6285849826690848</v>
      </c>
    </row>
    <row r="18" spans="1:14" ht="32" customHeight="1" x14ac:dyDescent="0.35">
      <c r="A18" s="2" t="s">
        <v>112</v>
      </c>
      <c r="B18" s="2">
        <v>16</v>
      </c>
      <c r="C18" s="28" t="s">
        <v>138</v>
      </c>
      <c r="D18" s="3" t="s">
        <v>139</v>
      </c>
      <c r="E18" s="9">
        <v>0.1</v>
      </c>
      <c r="F18" s="2" t="s">
        <v>149</v>
      </c>
      <c r="G18" s="2" t="s">
        <v>78</v>
      </c>
      <c r="H18" s="2">
        <v>1</v>
      </c>
      <c r="I18" s="10">
        <f t="shared" si="3"/>
        <v>0.1</v>
      </c>
      <c r="J18" s="2" t="s">
        <v>149</v>
      </c>
      <c r="K18" s="9">
        <v>0.99977435625652233</v>
      </c>
      <c r="L18" s="10">
        <f t="shared" si="0"/>
        <v>9.9977435625652242E-2</v>
      </c>
      <c r="M18" s="2" t="s">
        <v>149</v>
      </c>
      <c r="N18" s="27">
        <f t="shared" si="2"/>
        <v>3.702867986135268</v>
      </c>
    </row>
    <row r="19" spans="1:14" ht="20" x14ac:dyDescent="0.35">
      <c r="A19" s="2" t="s">
        <v>112</v>
      </c>
      <c r="B19" s="2">
        <v>17</v>
      </c>
      <c r="C19" s="22" t="s">
        <v>140</v>
      </c>
      <c r="D19" s="3" t="s">
        <v>141</v>
      </c>
      <c r="E19" s="9">
        <v>0.25817552845451702</v>
      </c>
      <c r="F19" s="2" t="s">
        <v>149</v>
      </c>
      <c r="G19" s="2" t="s">
        <v>78</v>
      </c>
      <c r="H19" s="2">
        <v>2</v>
      </c>
      <c r="I19" s="10">
        <f t="shared" si="3"/>
        <v>0.12908776422725851</v>
      </c>
      <c r="J19" s="2" t="s">
        <v>149</v>
      </c>
      <c r="K19" s="9">
        <v>0.99977435625652233</v>
      </c>
      <c r="L19" s="10">
        <f t="shared" si="0"/>
        <v>0.12905863638090112</v>
      </c>
      <c r="M19" s="2" t="s">
        <v>149</v>
      </c>
      <c r="N19" s="25">
        <f t="shared" si="2"/>
        <v>4.7799494955889301</v>
      </c>
    </row>
    <row r="20" spans="1:14" x14ac:dyDescent="0.35">
      <c r="A20" s="2" t="s">
        <v>112</v>
      </c>
      <c r="B20" s="2">
        <v>18</v>
      </c>
      <c r="C20" s="2" t="s">
        <v>142</v>
      </c>
      <c r="D20" s="3" t="s">
        <v>143</v>
      </c>
      <c r="E20" s="9">
        <v>0.1</v>
      </c>
      <c r="F20" s="2" t="s">
        <v>149</v>
      </c>
      <c r="G20" s="2" t="s">
        <v>90</v>
      </c>
      <c r="H20" s="11" t="s">
        <v>91</v>
      </c>
      <c r="I20" s="10">
        <f>E20/SQRT(3)</f>
        <v>5.7735026918962581E-2</v>
      </c>
      <c r="J20" s="2" t="s">
        <v>149</v>
      </c>
      <c r="K20" s="9">
        <v>0.99977435625652233</v>
      </c>
      <c r="L20" s="10">
        <f t="shared" si="0"/>
        <v>5.7721999371358801E-2</v>
      </c>
      <c r="M20" s="2" t="s">
        <v>149</v>
      </c>
      <c r="N20" s="21">
        <f t="shared" si="2"/>
        <v>2.1378518285688446</v>
      </c>
    </row>
    <row r="21" spans="1:14" ht="20" x14ac:dyDescent="0.35">
      <c r="A21" s="2" t="s">
        <v>112</v>
      </c>
      <c r="B21" s="2">
        <v>19</v>
      </c>
      <c r="C21" s="22" t="s">
        <v>144</v>
      </c>
      <c r="D21" s="30" t="s">
        <v>145</v>
      </c>
      <c r="E21" s="9">
        <v>0.21786909765046572</v>
      </c>
      <c r="F21" s="2" t="s">
        <v>149</v>
      </c>
      <c r="G21" s="2" t="s">
        <v>78</v>
      </c>
      <c r="H21" s="2">
        <v>1</v>
      </c>
      <c r="I21" s="10">
        <f t="shared" si="3"/>
        <v>0.21786909765046572</v>
      </c>
      <c r="J21" s="2" t="s">
        <v>149</v>
      </c>
      <c r="K21" s="9">
        <v>0.99977435625652233</v>
      </c>
      <c r="L21" s="10">
        <f t="shared" si="0"/>
        <v>0.21781993685168377</v>
      </c>
      <c r="M21" s="2" t="s">
        <v>149</v>
      </c>
      <c r="N21" s="25">
        <f t="shared" si="2"/>
        <v>8.0674050685808787</v>
      </c>
    </row>
    <row r="22" spans="1:14" ht="20" x14ac:dyDescent="0.35">
      <c r="A22" s="2" t="s">
        <v>112</v>
      </c>
      <c r="B22" s="2">
        <v>20</v>
      </c>
      <c r="C22" s="13" t="s">
        <v>132</v>
      </c>
      <c r="D22" s="30" t="s">
        <v>146</v>
      </c>
      <c r="E22" s="9">
        <v>0.55330000000000001</v>
      </c>
      <c r="F22" s="2" t="s">
        <v>149</v>
      </c>
      <c r="G22" s="2" t="s">
        <v>78</v>
      </c>
      <c r="H22" s="2">
        <v>1</v>
      </c>
      <c r="I22" s="10">
        <f t="shared" si="3"/>
        <v>0.55330000000000001</v>
      </c>
      <c r="J22" s="2" t="s">
        <v>149</v>
      </c>
      <c r="K22" s="9">
        <v>0.99977435625652233</v>
      </c>
      <c r="L22" s="10">
        <f t="shared" si="0"/>
        <v>0.55317515131673378</v>
      </c>
      <c r="M22" s="2" t="s">
        <v>149</v>
      </c>
      <c r="N22" s="29">
        <f t="shared" si="2"/>
        <v>20.487968567286437</v>
      </c>
    </row>
    <row r="23" spans="1:14" ht="12" customHeight="1" x14ac:dyDescent="0.35">
      <c r="K23" s="4" t="s">
        <v>56</v>
      </c>
      <c r="L23" s="8">
        <v>1.325</v>
      </c>
      <c r="M23" s="4" t="s">
        <v>149</v>
      </c>
    </row>
    <row r="24" spans="1:14" ht="12" customHeight="1" x14ac:dyDescent="0.35">
      <c r="K24" s="2" t="s">
        <v>57</v>
      </c>
      <c r="L24" s="12">
        <f>ROUNDUP(L23*2,1)</f>
        <v>2.7</v>
      </c>
      <c r="M24" s="2" t="s">
        <v>149</v>
      </c>
    </row>
    <row r="25" spans="1:14" ht="12" customHeight="1" x14ac:dyDescent="0.35">
      <c r="L25" s="18"/>
      <c r="M25" s="18"/>
    </row>
    <row r="26" spans="1:14" ht="12" customHeight="1" x14ac:dyDescent="0.35">
      <c r="L26" s="18"/>
      <c r="M26" s="18"/>
    </row>
    <row r="27" spans="1:14" ht="12" customHeight="1" x14ac:dyDescent="0.35">
      <c r="L27" s="18"/>
      <c r="M27" s="18"/>
    </row>
    <row r="28" spans="1:14" x14ac:dyDescent="0.35">
      <c r="L28" s="18"/>
      <c r="M28" s="18"/>
    </row>
    <row r="29" spans="1:14" x14ac:dyDescent="0.35">
      <c r="L29" s="18"/>
      <c r="M29" s="18"/>
    </row>
    <row r="30" spans="1:14" x14ac:dyDescent="0.35">
      <c r="L30" s="18"/>
      <c r="M30" s="18"/>
    </row>
    <row r="31" spans="1:14" x14ac:dyDescent="0.35">
      <c r="L31" s="18"/>
      <c r="M31" s="18"/>
    </row>
  </sheetData>
  <mergeCells count="3">
    <mergeCell ref="E1:F1"/>
    <mergeCell ref="I1:J1"/>
    <mergeCell ref="L1:M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WaveCalUV paper</vt:lpstr>
      <vt:lpstr>WaveCalUV</vt:lpstr>
      <vt:lpstr>Sheet2</vt:lpstr>
      <vt:lpstr>WaveCalVisIR paper</vt:lpstr>
      <vt:lpstr>WaveCalVisIR</vt:lpstr>
      <vt:lpstr>UcTable</vt:lpstr>
      <vt:lpstr>Sheet1</vt:lpstr>
      <vt:lpstr>UB SR-5416-B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Irma Rabe</dc:creator>
  <cp:keywords/>
  <dc:description/>
  <cp:lastModifiedBy>Irma Rabe</cp:lastModifiedBy>
  <cp:revision/>
  <dcterms:created xsi:type="dcterms:W3CDTF">2015-06-05T18:17:20Z</dcterms:created>
  <dcterms:modified xsi:type="dcterms:W3CDTF">2021-09-08T17:08:07Z</dcterms:modified>
  <cp:category/>
  <cp:contentStatus/>
</cp:coreProperties>
</file>