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 CAE21 ^M EGF25/MTT C21^ME25 indi and co/"/>
    </mc:Choice>
  </mc:AlternateContent>
  <xr:revisionPtr revIDLastSave="134" documentId="13_ncr:1_{6F336E31-D1A0-4589-BC4A-D71E0C3D585F}" xr6:coauthVersionLast="47" xr6:coauthVersionMax="47" xr10:uidLastSave="{78D727F4-E369-4613-9409-EB3D0CE83B11}"/>
  <bookViews>
    <workbookView xWindow="-120" yWindow="-120" windowWidth="24240" windowHeight="13140" xr2:uid="{00000000-000D-0000-FFFF-FFFF00000000}"/>
  </bookViews>
  <sheets>
    <sheet name="HeLa" sheetId="1" r:id="rId1"/>
    <sheet name="C21+E25 Hela vs Vero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3" i="1"/>
  <c r="T3" i="2" l="1"/>
  <c r="U3" i="2"/>
  <c r="V3" i="2"/>
  <c r="W3" i="2"/>
  <c r="X3" i="2"/>
  <c r="T4" i="2"/>
  <c r="U4" i="2"/>
  <c r="V4" i="2"/>
  <c r="W4" i="2"/>
  <c r="X4" i="2"/>
  <c r="C16" i="1"/>
  <c r="C15" i="1"/>
  <c r="C14" i="1"/>
  <c r="C13" i="1"/>
  <c r="G31" i="1"/>
  <c r="G29" i="1"/>
  <c r="G27" i="1"/>
  <c r="G25" i="1"/>
  <c r="G23" i="1"/>
  <c r="G33" i="1"/>
  <c r="G35" i="1"/>
  <c r="G37" i="1"/>
  <c r="G39" i="1"/>
  <c r="F39" i="1"/>
  <c r="F37" i="1"/>
  <c r="F35" i="1"/>
  <c r="F33" i="1"/>
  <c r="F31" i="1"/>
  <c r="F29" i="1"/>
  <c r="F27" i="1"/>
  <c r="F25" i="1"/>
  <c r="F23" i="1"/>
  <c r="E32" i="1"/>
  <c r="E30" i="1"/>
  <c r="E29" i="1"/>
  <c r="E27" i="1"/>
  <c r="E25" i="1"/>
  <c r="E26" i="1"/>
  <c r="E28" i="1"/>
  <c r="E31" i="1"/>
  <c r="E33" i="1"/>
  <c r="E34" i="1"/>
  <c r="E35" i="1"/>
  <c r="E36" i="1"/>
  <c r="E37" i="1"/>
  <c r="E38" i="1"/>
  <c r="E39" i="1"/>
  <c r="E40" i="1"/>
  <c r="E23" i="1"/>
  <c r="H15" i="1"/>
  <c r="H14" i="1"/>
  <c r="H13" i="1"/>
  <c r="H16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C24" i="1" s="1"/>
  <c r="C26" i="1" s="1"/>
  <c r="C28" i="1" s="1"/>
  <c r="C30" i="1" s="1"/>
  <c r="C32" i="1" s="1"/>
  <c r="C34" i="1" s="1"/>
  <c r="C36" i="1" s="1"/>
  <c r="C38" i="1" s="1"/>
  <c r="F13" i="1"/>
  <c r="E13" i="1"/>
  <c r="D13" i="1"/>
  <c r="C40" i="1" l="1"/>
  <c r="D24" i="1"/>
  <c r="D26" i="1" s="1"/>
  <c r="D28" i="1" s="1"/>
  <c r="D30" i="1" s="1"/>
  <c r="D32" i="1" s="1"/>
  <c r="D34" i="1" s="1"/>
  <c r="D36" i="1" s="1"/>
  <c r="D38" i="1" s="1"/>
  <c r="E24" i="1" l="1"/>
  <c r="D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tc={E1B072EB-DE39-47EE-BF7E-9CAB7BF1FB31}</author>
    <author>tc={CFD296F5-E7E2-4077-B8DF-2250C490A32B}</author>
  </authors>
  <commentList>
    <comment ref="O1" authorId="0" shapeId="0" xr:uid="{E1B072EB-DE39-47EE-BF7E-9CAB7BF1FB31}">
      <text>
        <t>[Threaded comment]
Your version of Excel allows you to read this threaded comment; however, any edits to it will get removed if the file is opened in a newer version of Excel. Learn more: https://go.microsoft.com/fwlink/?linkid=870924
Comment:
    Background absorbances</t>
      </text>
    </comment>
    <comment ref="H23" authorId="1" shapeId="0" xr:uid="{CFD296F5-E7E2-4077-B8DF-2250C490A32B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compared to 0.71% DMSO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Angela Bona</author>
  </authors>
  <commentList>
    <comment ref="F3" authorId="0" shapeId="0" xr:uid="{C0F9C35E-9DE5-4CF8-A2C9-4D9955E94A83}">
      <text>
        <r>
          <rPr>
            <b/>
            <sz val="9"/>
            <color indexed="81"/>
            <rFont val="Tahoma"/>
            <family val="2"/>
          </rPr>
          <t>Angela Bona: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<sst xmlns="http://schemas.openxmlformats.org/spreadsheetml/2006/main" count="75" uniqueCount="48">
  <si>
    <t>560nm</t>
  </si>
  <si>
    <t>A</t>
  </si>
  <si>
    <t>B</t>
  </si>
  <si>
    <t>C</t>
  </si>
  <si>
    <t>D</t>
  </si>
  <si>
    <t>E</t>
  </si>
  <si>
    <t>F</t>
  </si>
  <si>
    <t>G</t>
  </si>
  <si>
    <t>H</t>
  </si>
  <si>
    <t>670nm</t>
  </si>
  <si>
    <t>Averages (after background subtraction)</t>
  </si>
  <si>
    <t>Differences</t>
  </si>
  <si>
    <t>UT</t>
  </si>
  <si>
    <t>Blank</t>
  </si>
  <si>
    <t>% Cell viability</t>
  </si>
  <si>
    <t>Treated Samples</t>
  </si>
  <si>
    <t>SD</t>
  </si>
  <si>
    <t>NB! Medium was changed during treatment 24h afrter seeding HeLa cells       (total volume in wells was always 200 ul)</t>
  </si>
  <si>
    <t>Average % Cell viability</t>
  </si>
  <si>
    <t>P-value:</t>
  </si>
  <si>
    <t xml:space="preserve">8000 cells/well used here </t>
  </si>
  <si>
    <t>22,5 µM E25</t>
  </si>
  <si>
    <t>20,0 µM C21 + 22,5 µM E25</t>
  </si>
  <si>
    <t>12,5 µM Camp</t>
  </si>
  <si>
    <t>0,1% DMSO</t>
  </si>
  <si>
    <t>0,7% DMSO</t>
  </si>
  <si>
    <t>1,0% DMSO</t>
  </si>
  <si>
    <t>1,7% DMSO</t>
  </si>
  <si>
    <t>0,6% DMSO</t>
  </si>
  <si>
    <t>Average %CV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</si>
  <si>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(µM)</t>
    </r>
  </si>
  <si>
    <t>Cam 25 uM</t>
  </si>
  <si>
    <t>DMSO</t>
  </si>
  <si>
    <t>X</t>
  </si>
  <si>
    <t>Vero</t>
  </si>
  <si>
    <r>
      <t xml:space="preserve">2.4 </t>
    </r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M</t>
    </r>
  </si>
  <si>
    <t>P-values:</t>
  </si>
  <si>
    <t>E25</t>
  </si>
  <si>
    <t>C21</t>
  </si>
  <si>
    <r>
      <t xml:space="preserve">25 </t>
    </r>
    <r>
      <rPr>
        <b/>
        <sz val="12"/>
        <color theme="1"/>
        <rFont val="Calibri"/>
        <family val="2"/>
      </rPr>
      <t>µ</t>
    </r>
    <r>
      <rPr>
        <b/>
        <sz val="8.4"/>
        <color theme="1"/>
        <rFont val="Calibri"/>
        <family val="2"/>
      </rPr>
      <t>M</t>
    </r>
    <r>
      <rPr>
        <b/>
        <sz val="12"/>
        <color theme="1"/>
        <rFont val="Calibri"/>
        <family val="2"/>
        <scheme val="minor"/>
      </rPr>
      <t xml:space="preserve"> Cam</t>
    </r>
  </si>
  <si>
    <t>HeLa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</si>
  <si>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</si>
  <si>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t>Fractions of individual IC50  concentrations  in HeLa cells</t>
  </si>
  <si>
    <t>Percent Cell Viability in response to combined 24h treatments of CAE21 and EGF25</t>
  </si>
  <si>
    <t>20,0 µM C21</t>
  </si>
  <si>
    <r>
      <t xml:space="preserve">20.00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C21</t>
    </r>
  </si>
  <si>
    <t>22.50 µM E25</t>
  </si>
  <si>
    <t>20.00 µM C21 + 22.50 µM E25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</si>
</sst>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8.4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theme="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0" xfId="0" applyFont="1" applyFill="1"/>
    <xf numFmtId="0" fontId="0" fillId="0" borderId="1" xfId="0" applyBorder="1"/>
    <xf numFmtId="0" fontId="1" fillId="2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2" fontId="0" fillId="0" borderId="0" xfId="0" applyNumberFormat="1"/>
    <xf numFmtId="164" fontId="0" fillId="0" borderId="12" xfId="0" applyNumberFormat="1" applyBorder="1"/>
    <xf numFmtId="164" fontId="0" fillId="0" borderId="12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wrapText="1"/>
    </xf>
    <xf numFmtId="164" fontId="0" fillId="0" borderId="12" xfId="0" applyNumberFormat="1" applyBorder="1" applyAlignment="1">
      <alignment vertical="center" wrapText="1"/>
    </xf>
    <xf numFmtId="164" fontId="0" fillId="0" borderId="13" xfId="0" applyNumberFormat="1" applyBorder="1" applyAlignment="1">
      <alignment wrapText="1"/>
    </xf>
    <xf numFmtId="164" fontId="0" fillId="0" borderId="15" xfId="0" applyNumberFormat="1" applyBorder="1"/>
    <xf numFmtId="164" fontId="0" fillId="0" borderId="15" xfId="0" applyNumberFormat="1" applyBorder="1" applyAlignment="1">
      <alignment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wrapText="1"/>
    </xf>
    <xf numFmtId="164" fontId="0" fillId="0" borderId="0" xfId="0" applyNumberFormat="1"/>
    <xf numFmtId="2" fontId="0" fillId="0" borderId="18" xfId="0" applyNumberFormat="1" applyBorder="1"/>
    <xf numFmtId="2" fontId="0" fillId="3" borderId="0" xfId="0" applyNumberFormat="1" applyFill="1"/>
    <xf numFmtId="2" fontId="0" fillId="3" borderId="18" xfId="0" applyNumberFormat="1" applyFill="1" applyBorder="1"/>
    <xf numFmtId="2" fontId="0" fillId="0" borderId="20" xfId="0" applyNumberFormat="1" applyBorder="1"/>
    <xf numFmtId="2" fontId="0" fillId="3" borderId="21" xfId="0" applyNumberFormat="1" applyFill="1" applyBorder="1"/>
    <xf numFmtId="2" fontId="0" fillId="3" borderId="22" xfId="0" applyNumberFormat="1" applyFill="1" applyBorder="1"/>
    <xf numFmtId="2" fontId="0" fillId="4" borderId="23" xfId="0" applyNumberFormat="1" applyFill="1" applyBorder="1"/>
    <xf numFmtId="0" fontId="4" fillId="5" borderId="25" xfId="0" applyFont="1" applyFill="1" applyBorder="1"/>
    <xf numFmtId="2" fontId="1" fillId="3" borderId="26" xfId="0" applyNumberFormat="1" applyFont="1" applyFill="1" applyBorder="1"/>
    <xf numFmtId="2" fontId="1" fillId="3" borderId="25" xfId="0" applyNumberFormat="1" applyFont="1" applyFill="1" applyBorder="1"/>
    <xf numFmtId="0" fontId="4" fillId="3" borderId="9" xfId="0" applyFont="1" applyFill="1" applyBorder="1" applyAlignment="1">
      <alignment horizontal="center" vertical="center"/>
    </xf>
    <xf numFmtId="0" fontId="4" fillId="3" borderId="25" xfId="0" applyFont="1" applyFill="1" applyBorder="1"/>
    <xf numFmtId="2" fontId="0" fillId="0" borderId="27" xfId="0" applyNumberFormat="1" applyBorder="1"/>
    <xf numFmtId="2" fontId="0" fillId="6" borderId="27" xfId="0" applyNumberFormat="1" applyFill="1" applyBorder="1"/>
    <xf numFmtId="2" fontId="0" fillId="6" borderId="28" xfId="0" applyNumberFormat="1" applyFill="1" applyBorder="1"/>
    <xf numFmtId="2" fontId="0" fillId="6" borderId="26" xfId="0" applyNumberFormat="1" applyFill="1" applyBorder="1"/>
    <xf numFmtId="2" fontId="0" fillId="7" borderId="27" xfId="0" applyNumberFormat="1" applyFill="1" applyBorder="1"/>
    <xf numFmtId="2" fontId="0" fillId="7" borderId="18" xfId="0" applyNumberFormat="1" applyFill="1" applyBorder="1"/>
    <xf numFmtId="2" fontId="0" fillId="7" borderId="21" xfId="0" applyNumberFormat="1" applyFill="1" applyBorder="1"/>
    <xf numFmtId="2" fontId="0" fillId="7" borderId="22" xfId="0" applyNumberFormat="1" applyFill="1" applyBorder="1"/>
    <xf numFmtId="2" fontId="0" fillId="8" borderId="23" xfId="0" applyNumberFormat="1" applyFill="1" applyBorder="1"/>
    <xf numFmtId="0" fontId="8" fillId="0" borderId="32" xfId="0" applyFont="1" applyBorder="1" applyAlignment="1">
      <alignment wrapText="1"/>
    </xf>
    <xf numFmtId="0" fontId="8" fillId="0" borderId="33" xfId="0" applyFont="1" applyBorder="1" applyAlignment="1">
      <alignment wrapText="1"/>
    </xf>
    <xf numFmtId="2" fontId="1" fillId="7" borderId="26" xfId="0" applyNumberFormat="1" applyFont="1" applyFill="1" applyBorder="1"/>
    <xf numFmtId="2" fontId="1" fillId="7" borderId="25" xfId="0" applyNumberFormat="1" applyFont="1" applyFill="1" applyBorder="1"/>
    <xf numFmtId="0" fontId="4" fillId="7" borderId="28" xfId="0" applyFont="1" applyFill="1" applyBorder="1" applyAlignment="1">
      <alignment horizontal="center" vertical="center"/>
    </xf>
    <xf numFmtId="0" fontId="4" fillId="7" borderId="25" xfId="0" applyFont="1" applyFill="1" applyBorder="1"/>
    <xf numFmtId="0" fontId="8" fillId="0" borderId="33" xfId="0" applyFont="1" applyBorder="1"/>
    <xf numFmtId="0" fontId="0" fillId="0" borderId="28" xfId="0" applyBorder="1"/>
    <xf numFmtId="0" fontId="0" fillId="0" borderId="35" xfId="0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" fillId="3" borderId="22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8" fillId="0" borderId="26" xfId="0" applyFont="1" applyBorder="1" applyAlignment="1">
      <alignment horizontal="center" wrapText="1"/>
    </xf>
    <xf numFmtId="0" fontId="4" fillId="5" borderId="34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/>
              <a:t>HeLa cell</a:t>
            </a:r>
            <a:r>
              <a:rPr lang="en-US" sz="1800" b="0" baseline="0"/>
              <a:t> response </a:t>
            </a:r>
            <a:r>
              <a:rPr lang="en-US" sz="1800" b="0"/>
              <a:t>after</a:t>
            </a:r>
            <a:r>
              <a:rPr lang="en-US" sz="1800" b="0" baseline="0"/>
              <a:t> 24h individual and co-treatments of </a:t>
            </a:r>
            <a:r>
              <a:rPr lang="en-US" sz="1800" b="0"/>
              <a:t>C21 and E25</a:t>
            </a:r>
          </a:p>
        </c:rich>
      </c:tx>
      <c:layout>
        <c:manualLayout>
          <c:xMode val="edge"/>
          <c:yMode val="edge"/>
          <c:x val="0.16336904654022641"/>
          <c:y val="4.30628971064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HeLa!$F$22</c:f>
              <c:strCache>
                <c:ptCount val="1"/>
                <c:pt idx="0">
                  <c:v>Average % Cell viability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HeLa!$G$23:$G$40</c15:sqref>
                    </c15:fullRef>
                  </c:ext>
                </c:extLst>
                <c:f>(HeLa!$G$23,HeLa!$G$25,HeLa!$G$27,HeLa!$G$29,HeLa!$G$31,HeLa!$G$33,HeLa!$G$35,HeLa!$G$37)</c:f>
                <c:numCache>
                  <c:formatCode>General</c:formatCode>
                  <c:ptCount val="8"/>
                  <c:pt idx="0">
                    <c:v>8.0663679962977894E-2</c:v>
                  </c:pt>
                  <c:pt idx="1">
                    <c:v>1.0163623675334892</c:v>
                  </c:pt>
                  <c:pt idx="2">
                    <c:v>1.1131587834890688</c:v>
                  </c:pt>
                  <c:pt idx="3">
                    <c:v>1.5433650766249343</c:v>
                  </c:pt>
                  <c:pt idx="4">
                    <c:v>0.58346728506551027</c:v>
                  </c:pt>
                  <c:pt idx="5">
                    <c:v>2.1590978336756375</c:v>
                  </c:pt>
                  <c:pt idx="6">
                    <c:v>0.48935965844205448</c:v>
                  </c:pt>
                  <c:pt idx="7">
                    <c:v>1.2825525114113052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HeLa!$G$23:$G$40</c15:sqref>
                    </c15:fullRef>
                  </c:ext>
                </c:extLst>
                <c:f>(HeLa!$G$23,HeLa!$G$25,HeLa!$G$27,HeLa!$G$29,HeLa!$G$31,HeLa!$G$33,HeLa!$G$35,HeLa!$G$37)</c:f>
                <c:numCache>
                  <c:formatCode>General</c:formatCode>
                  <c:ptCount val="8"/>
                  <c:pt idx="0">
                    <c:v>8.0663679962977894E-2</c:v>
                  </c:pt>
                  <c:pt idx="1">
                    <c:v>1.0163623675334892</c:v>
                  </c:pt>
                  <c:pt idx="2">
                    <c:v>1.1131587834890688</c:v>
                  </c:pt>
                  <c:pt idx="3">
                    <c:v>1.5433650766249343</c:v>
                  </c:pt>
                  <c:pt idx="4">
                    <c:v>0.58346728506551027</c:v>
                  </c:pt>
                  <c:pt idx="5">
                    <c:v>2.1590978336756375</c:v>
                  </c:pt>
                  <c:pt idx="6">
                    <c:v>0.48935965844205448</c:v>
                  </c:pt>
                  <c:pt idx="7">
                    <c:v>1.2825525114113052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HeLa!$A$23:$A$40</c15:sqref>
                  </c15:fullRef>
                </c:ext>
              </c:extLst>
              <c:f>(HeLa!$A$23,HeLa!$A$25,HeLa!$A$27,HeLa!$A$29,HeLa!$A$31,HeLa!$A$33,HeLa!$A$35,HeLa!$A$37)</c:f>
              <c:strCache>
                <c:ptCount val="8"/>
                <c:pt idx="0">
                  <c:v>20.00 µM C21</c:v>
                </c:pt>
                <c:pt idx="1">
                  <c:v>22.50 µM E25</c:v>
                </c:pt>
                <c:pt idx="2">
                  <c:v>20.00 µM C21 + 22.50 µM E25</c:v>
                </c:pt>
                <c:pt idx="3">
                  <c:v>12,5 µM Camp</c:v>
                </c:pt>
                <c:pt idx="4">
                  <c:v>0,1% DMSO</c:v>
                </c:pt>
                <c:pt idx="5">
                  <c:v>0,7% DMSO</c:v>
                </c:pt>
                <c:pt idx="6">
                  <c:v>1,0% DMSO</c:v>
                </c:pt>
                <c:pt idx="7">
                  <c:v>1,7% DMSO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HeLa!$F$23:$F$40</c15:sqref>
                  </c15:fullRef>
                </c:ext>
              </c:extLst>
              <c:f>(HeLa!$F$23,HeLa!$F$25,HeLa!$F$27,HeLa!$F$29,HeLa!$F$31,HeLa!$F$33,HeLa!$F$35,HeLa!$F$37)</c:f>
              <c:numCache>
                <c:formatCode>0.0</c:formatCode>
                <c:ptCount val="8"/>
                <c:pt idx="0">
                  <c:v>100.43602256163254</c:v>
                </c:pt>
                <c:pt idx="1">
                  <c:v>100.07858546168958</c:v>
                </c:pt>
                <c:pt idx="2">
                  <c:v>100.90373280943025</c:v>
                </c:pt>
                <c:pt idx="3">
                  <c:v>78.312947588567084</c:v>
                </c:pt>
                <c:pt idx="4">
                  <c:v>98.996767856011147</c:v>
                </c:pt>
                <c:pt idx="5">
                  <c:v>99.966411052664924</c:v>
                </c:pt>
                <c:pt idx="6">
                  <c:v>100.49306039672983</c:v>
                </c:pt>
                <c:pt idx="7">
                  <c:v>98.601305532669997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9-4164-88D9-3DC81E18B5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8526879"/>
        <c:axId val="888523135"/>
      </c:barChart>
      <c:catAx>
        <c:axId val="888526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Concentrations in</a:t>
                </a:r>
                <a:r>
                  <a:rPr lang="en-US" sz="1800" baseline="0"/>
                  <a:t> µM and v/v %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0.3810751890571018"/>
              <c:y val="0.889854903983400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523135"/>
        <c:crosses val="autoZero"/>
        <c:auto val="1"/>
        <c:lblAlgn val="ctr"/>
        <c:lblOffset val="100"/>
        <c:noMultiLvlLbl val="0"/>
      </c:catAx>
      <c:valAx>
        <c:axId val="888523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%</a:t>
                </a:r>
                <a:r>
                  <a:rPr lang="en-US" sz="1800" baseline="0"/>
                  <a:t> Cell viabilities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9.3351160709851042E-3"/>
              <c:y val="0.29223300894268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526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/>
              <a:t>HeLa cell</a:t>
            </a:r>
            <a:r>
              <a:rPr lang="en-US" sz="1800" b="0" baseline="0"/>
              <a:t> viability after 24h individual and co-treatments at halved IC</a:t>
            </a:r>
            <a:r>
              <a:rPr lang="en-US" sz="1800" b="0" baseline="-25000"/>
              <a:t>50 </a:t>
            </a:r>
            <a:r>
              <a:rPr lang="en-US" sz="1800" b="0" baseline="0"/>
              <a:t>doses</a:t>
            </a:r>
            <a:r>
              <a:rPr lang="en-US" sz="1800" b="0" baseline="30000"/>
              <a:t> </a:t>
            </a:r>
            <a:endParaRPr lang="en-US" sz="1800" b="0" baseline="0"/>
          </a:p>
        </c:rich>
      </c:tx>
      <c:layout>
        <c:manualLayout>
          <c:xMode val="edge"/>
          <c:yMode val="edge"/>
          <c:x val="0.13629210336719577"/>
          <c:y val="6.99554973897400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52000943702264"/>
          <c:y val="0.25605561613802841"/>
          <c:w val="0.79274068831283739"/>
          <c:h val="0.503884285837362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HeLa!$F$22</c:f>
              <c:strCache>
                <c:ptCount val="1"/>
                <c:pt idx="0">
                  <c:v>Average % Cell viability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HeLa!$A$23:$A$40</c15:sqref>
                  </c15:fullRef>
                </c:ext>
              </c:extLst>
              <c:f>(HeLa!$A$23,HeLa!$A$25,HeLa!$A$27)</c:f>
              <c:strCache>
                <c:ptCount val="3"/>
                <c:pt idx="0">
                  <c:v>20.00 µM C21</c:v>
                </c:pt>
                <c:pt idx="1">
                  <c:v>22.50 µM E25</c:v>
                </c:pt>
                <c:pt idx="2">
                  <c:v>20.00 µM C21 + 22.50 µM E25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HeLa!$F$23:$F$40</c15:sqref>
                  </c15:fullRef>
                </c:ext>
              </c:extLst>
              <c:f>(HeLa!$F$23,HeLa!$F$25,HeLa!$F$27)</c:f>
              <c:numCache>
                <c:formatCode>0.0</c:formatCode>
                <c:ptCount val="3"/>
                <c:pt idx="0">
                  <c:v>100.43602256163254</c:v>
                </c:pt>
                <c:pt idx="1">
                  <c:v>100.07858546168958</c:v>
                </c:pt>
                <c:pt idx="2">
                  <c:v>100.90373280943025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8-44F6-A21A-A4E7F45B1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8526879"/>
        <c:axId val="888523135"/>
      </c:barChart>
      <c:catAx>
        <c:axId val="888526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Concentrations</a:t>
                </a:r>
                <a:r>
                  <a:rPr lang="en-US" sz="1600" baseline="0"/>
                  <a:t> (µM) 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0.41921576481507727"/>
              <c:y val="0.88040912353368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523135"/>
        <c:crosses val="autoZero"/>
        <c:auto val="1"/>
        <c:lblAlgn val="ctr"/>
        <c:lblOffset val="100"/>
        <c:noMultiLvlLbl val="0"/>
      </c:catAx>
      <c:valAx>
        <c:axId val="888523135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aseline="0"/>
                  <a:t>Cell viability (</a:t>
                </a:r>
                <a:r>
                  <a:rPr lang="en-US" sz="1600" b="0" i="0" u="none" strike="noStrike" baseline="0">
                    <a:effectLst/>
                  </a:rPr>
                  <a:t>%)</a:t>
                </a:r>
                <a:endParaRPr lang="en-US" sz="1600"/>
              </a:p>
            </c:rich>
          </c:tx>
          <c:layout>
            <c:manualLayout>
              <c:xMode val="edge"/>
              <c:yMode val="edge"/>
              <c:x val="4.6479809133489612E-2"/>
              <c:y val="0.358327226587489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526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Cell</a:t>
            </a:r>
            <a:r>
              <a:rPr lang="en-ZA" sz="1800" b="0" baseline="0"/>
              <a:t> responses to various C21 and E25 co-treatments </a:t>
            </a:r>
            <a:endParaRPr lang="en-ZA" sz="1800" b="0"/>
          </a:p>
        </c:rich>
      </c:tx>
      <c:layout>
        <c:manualLayout>
          <c:xMode val="edge"/>
          <c:yMode val="edge"/>
          <c:x val="0.22834439782219809"/>
          <c:y val="3.39139115933073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14622139794276609"/>
          <c:w val="0.82523657766378478"/>
          <c:h val="0.5851647656449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 (2)'!$A$3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 (2)'!$C$5:$G$5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plus>
            <c:minus>
              <c:numRef>
                <c:f>'C21+E25 Hela vs Vero (2)'!$C$5:$G$5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 (2)'!$C$3:$G$3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 (2)'!$C$4:$G$4</c:f>
              <c:numCache>
                <c:formatCode>0.00</c:formatCode>
                <c:ptCount val="5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3-41E5-82B6-CF3FB6D910F8}"/>
            </c:ext>
          </c:extLst>
        </c:ser>
        <c:ser>
          <c:idx val="1"/>
          <c:order val="1"/>
          <c:tx>
            <c:strRef>
              <c:f>'C21+E25 Hela vs Vero (2)'!$A$7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 (2)'!$C$9:$G$9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plus>
            <c:minus>
              <c:numRef>
                <c:f>'C21+E25 Hela vs Vero (2)'!$C$9:$G$9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 (2)'!$C$3:$G$3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 (2)'!$C$8:$G$8</c:f>
              <c:numCache>
                <c:formatCode>0.00</c:formatCode>
                <c:ptCount val="5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A3-41E5-82B6-CF3FB6D91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</a:t>
                </a:r>
                <a:r>
                  <a:rPr lang="en-ZA" sz="1600" b="1" baseline="0"/>
                  <a:t> on dilutions of the</a:t>
                </a:r>
                <a:r>
                  <a:rPr lang="en-ZA" sz="1600" b="1"/>
                  <a:t>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represented with controls </a:t>
                </a:r>
              </a:p>
            </c:rich>
          </c:tx>
          <c:layout>
            <c:manualLayout>
              <c:xMode val="edge"/>
              <c:yMode val="edge"/>
              <c:x val="0.17180176950911494"/>
              <c:y val="0.81897370133130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2.4822440744918985E-2"/>
              <c:y val="0.19744325427738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87121261092112E-2"/>
          <c:y val="0.94284471158539973"/>
          <c:w val="0.83075112930037043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800" b="0"/>
              <a:t>Cell</a:t>
            </a:r>
            <a:r>
              <a:rPr lang="en-ZA" sz="2800" b="0" baseline="0"/>
              <a:t> responses to various C21 and E25 co-treatments </a:t>
            </a:r>
            <a:endParaRPr lang="en-ZA" sz="2800" b="0"/>
          </a:p>
        </c:rich>
      </c:tx>
      <c:layout>
        <c:manualLayout>
          <c:xMode val="edge"/>
          <c:yMode val="edge"/>
          <c:x val="0.15033154423934827"/>
          <c:y val="2.6138674315921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562945993633979"/>
          <c:y val="0.15918012673840834"/>
          <c:w val="0.77945411716866531"/>
          <c:h val="0.603306985958860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 (2)'!$A$3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 (2)'!$C$5:$G$5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plus>
            <c:minus>
              <c:numRef>
                <c:f>'C21+E25 Hela vs Vero (2)'!$C$5:$G$5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 (2)'!$C$3:$G$3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 (2)'!$C$4:$G$4</c:f>
              <c:numCache>
                <c:formatCode>0.00</c:formatCode>
                <c:ptCount val="5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4-41A4-9629-8519C7A9283B}"/>
            </c:ext>
          </c:extLst>
        </c:ser>
        <c:ser>
          <c:idx val="1"/>
          <c:order val="1"/>
          <c:tx>
            <c:strRef>
              <c:f>'C21+E25 Hela vs Vero (2)'!$A$7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 (2)'!$C$9:$G$9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plus>
            <c:minus>
              <c:numRef>
                <c:f>'C21+E25 Hela vs Vero (2)'!$C$9:$G$9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 (2)'!$C$3:$G$3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 (2)'!$C$8:$G$8</c:f>
              <c:numCache>
                <c:formatCode>0.00</c:formatCode>
                <c:ptCount val="5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24-41A4-9629-8519C7A92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800" b="1"/>
                  <a:t>Fractions of</a:t>
                </a:r>
                <a:r>
                  <a:rPr lang="en-ZA" sz="2800" b="1" baseline="0"/>
                  <a:t> </a:t>
                </a:r>
                <a:r>
                  <a:rPr lang="en-ZA" sz="2800" b="1"/>
                  <a:t>IC</a:t>
                </a:r>
                <a:r>
                  <a:rPr lang="en-ZA" sz="2800" b="1" baseline="-25000"/>
                  <a:t>50</a:t>
                </a:r>
                <a:r>
                  <a:rPr lang="en-ZA" sz="2800" b="1"/>
                  <a:t> concentrations of C21 and E25 </a:t>
                </a:r>
              </a:p>
            </c:rich>
          </c:tx>
          <c:layout>
            <c:manualLayout>
              <c:xMode val="edge"/>
              <c:yMode val="edge"/>
              <c:x val="0.18952984687039764"/>
              <c:y val="0.815053022628593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800" b="1" baseline="0"/>
                  <a:t>Percent Cell Viability (%) </a:t>
                </a:r>
                <a:endParaRPr lang="en-ZA" sz="2800" b="1"/>
              </a:p>
            </c:rich>
          </c:tx>
          <c:layout>
            <c:manualLayout>
              <c:xMode val="edge"/>
              <c:yMode val="edge"/>
              <c:x val="5.1740352683309718E-2"/>
              <c:y val="0.150791849755477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87121261092112E-2"/>
          <c:y val="0.94284471158539973"/>
          <c:w val="0.83075112930037043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299508</xdr:colOff>
      <xdr:row>19</xdr:row>
      <xdr:rowOff>139851</xdr:rowOff>
    </xdr:from>
    <xdr:to>
      <xdr:col>17</xdr:col>
      <xdr:colOff>318558</xdr:colOff>
      <xdr:row>21</xdr:row>
      <xdr:rowOff>462643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7AB4BC-AF53-4849-A0DE-D5AA390FBDF1}"/>
                </a:ext>
              </a:extLst>
            </xdr:cNvPr>
            <xdr:cNvSpPr txBox="1"/>
          </xdr:nvSpPr>
          <xdr:spPr>
            <a:xfrm>
              <a:off x="6531579" y="3813780"/>
              <a:ext cx="4917622" cy="703792"/>
            </a:xfrm>
            <a:prstGeom prst="rect">
              <a:avLst/>
            </a:prstGeom>
            <a:ln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% 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𝐶𝑒𝑙𝑙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𝑣𝑖𝑎𝑏𝑖𝑙𝑖𝑡𝑦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𝑡𝑟𝑒𝑎𝑡𝑒𝑑</m:t>
                            </m:r>
                          </m:sub>
                        </m:s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𝑏𝑙𝑎𝑛𝑘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𝑢𝑛𝑡𝑟𝑒𝑎𝑡𝑒𝑑</m:t>
                            </m:r>
                          </m:sub>
                        </m:s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𝐴𝑏𝑠</m:t>
                            </m:r>
                          </m:e>
                          <m: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𝑏𝑙𝑎𝑛𝑘</m:t>
                            </m:r>
                          </m:sub>
                        </m:sSub>
                      </m:den>
                    </m:f>
                    <m:r>
                      <a:rPr lang="en-US" sz="16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en-ZA" sz="16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87AB4BC-AF53-4849-A0DE-D5AA390FBDF1}"/>
                </a:ext>
              </a:extLst>
            </xdr:cNvPr>
            <xdr:cNvSpPr txBox="1"/>
          </xdr:nvSpPr>
          <xdr:spPr>
            <a:xfrm>
              <a:off x="6531579" y="3813780"/>
              <a:ext cx="4917622" cy="703792"/>
            </a:xfrm>
            <a:prstGeom prst="rect">
              <a:avLst/>
            </a:prstGeom>
            <a:ln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vertOverflow="clip" horzOverflow="clip" wrap="square" rtlCol="0" anchor="t"/>
            <a:lstStyle/>
            <a:p>
              <a:pPr/>
              <a:r>
                <a:rPr lang="en-US" sz="1600" b="0" i="0">
                  <a:latin typeface="Cambria Math" panose="02040503050406030204" pitchFamily="18" charset="0"/>
                </a:rPr>
                <a:t>% 𝐶𝑒𝑙𝑙 𝑣𝑖𝑎𝑏𝑖𝑙𝑖𝑡𝑦=  (〖𝐴𝑏𝑠〗_𝑡𝑟𝑒𝑎𝑡𝑒𝑑−〖𝐴𝑏𝑠〗_𝑏𝑙𝑎𝑛𝑘)/(〖𝐴𝑏𝑠〗_𝑢𝑛𝑡𝑟𝑒𝑎𝑡𝑒𝑑−〖𝐴𝑏𝑠〗_𝑏𝑙𝑎𝑛𝑘 )  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×100</a:t>
              </a:r>
              <a:endParaRPr lang="en-ZA" sz="1600"/>
            </a:p>
          </xdr:txBody>
        </xdr:sp>
      </mc:Fallback>
    </mc:AlternateContent>
    <xdr:clientData/>
  </xdr:twoCellAnchor>
  <xdr:twoCellAnchor>
    <xdr:from>
      <xdr:col>9</xdr:col>
      <xdr:colOff>302847</xdr:colOff>
      <xdr:row>21</xdr:row>
      <xdr:rowOff>537983</xdr:rowOff>
    </xdr:from>
    <xdr:to>
      <xdr:col>25</xdr:col>
      <xdr:colOff>19419</xdr:colOff>
      <xdr:row>33</xdr:row>
      <xdr:rowOff>82825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32BA30-AAB1-45F1-A3BB-34C995E9A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68036</xdr:colOff>
      <xdr:row>33</xdr:row>
      <xdr:rowOff>168087</xdr:rowOff>
    </xdr:from>
    <xdr:to>
      <xdr:col>22</xdr:col>
      <xdr:colOff>544286</xdr:colOff>
      <xdr:row>56</xdr:row>
      <xdr:rowOff>13606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685044E-1A5C-4AF7-990D-D1162506A1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0.13084</cdr:x>
      <cdr:y>0.12368</cdr:y>
    </cdr:from>
    <cdr:to>
      <cdr:x>0.29522</cdr:x>
      <cdr:y>0.25291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3A52031A-0BA1-47A5-BC70-0682C199F582}"/>
            </a:ext>
          </a:extLst>
        </cdr:cNvPr>
        <cdr:cNvGrpSpPr/>
      </cdr:nvGrpSpPr>
      <cdr:grpSpPr>
        <a:xfrm xmlns:a="http://schemas.openxmlformats.org/drawingml/2006/main">
          <a:off x="1244774" y="472146"/>
          <a:ext cx="1563865" cy="493334"/>
          <a:chOff x="33162" y="28525"/>
          <a:chExt cx="686965" cy="423067"/>
        </a:xfrm>
      </cdr:grpSpPr>
      <cdr:sp macro="" textlink="">
        <cdr:nvSpPr>
          <cdr:cNvPr id="6" name="TextBox 12">
            <a:extLst xmlns:a="http://schemas.openxmlformats.org/drawingml/2006/main">
              <a:ext uri="{FF2B5EF4-FFF2-40B4-BE49-F238E27FC236}">
                <a16:creationId xmlns:a16="http://schemas.microsoft.com/office/drawing/2014/main" id="{55B68DD6-46E2-4FBD-9D5A-EBE14C6D269C}"/>
              </a:ext>
            </a:extLst>
          </cdr:cNvPr>
          <cdr:cNvSpPr txBox="1"/>
        </cdr:nvSpPr>
        <cdr:spPr>
          <a:xfrm xmlns:a="http://schemas.openxmlformats.org/drawingml/2006/main">
            <a:off x="91318" y="28525"/>
            <a:ext cx="628809" cy="227951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ZA" sz="1100"/>
              <a:t>Individual treatments</a:t>
            </a:r>
          </a:p>
        </cdr:txBody>
      </cdr:sp>
      <cdr:sp macro="" textlink="">
        <cdr:nvSpPr>
          <cdr:cNvPr id="7" name="Right Brace 6">
            <a:extLst xmlns:a="http://schemas.openxmlformats.org/drawingml/2006/main">
              <a:ext uri="{FF2B5EF4-FFF2-40B4-BE49-F238E27FC236}">
                <a16:creationId xmlns:a16="http://schemas.microsoft.com/office/drawing/2014/main" id="{83B97C3B-0FC8-4495-A944-A22BA7F6ACB6}"/>
              </a:ext>
            </a:extLst>
          </cdr:cNvPr>
          <cdr:cNvSpPr/>
        </cdr:nvSpPr>
        <cdr:spPr>
          <a:xfrm xmlns:a="http://schemas.openxmlformats.org/drawingml/2006/main" rot="16200000">
            <a:off x="258910" y="-8642"/>
            <a:ext cx="234486" cy="685981"/>
          </a:xfrm>
          <a:prstGeom xmlns:a="http://schemas.openxmlformats.org/drawingml/2006/main" prst="rightBrace">
            <a:avLst/>
          </a:prstGeom>
        </cdr:spPr>
        <cdr:style>
          <a:lnRef xmlns:a="http://schemas.openxmlformats.org/drawingml/2006/main" idx="2">
            <a:schemeClr val="dk1"/>
          </a:lnRef>
          <a:fillRef xmlns:a="http://schemas.openxmlformats.org/drawingml/2006/main" idx="0">
            <a:schemeClr val="dk1"/>
          </a:fillRef>
          <a:effectRef xmlns:a="http://schemas.openxmlformats.org/drawingml/2006/main" idx="1">
            <a:schemeClr val="dk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  <cdr:relSizeAnchor xmlns:cdr="http://schemas.openxmlformats.org/drawingml/2006/chartDrawing">
    <cdr:from>
      <cdr:x>0.36312</cdr:x>
      <cdr:y>0.2322</cdr:y>
    </cdr:from>
    <cdr:to>
      <cdr:x>0.39254</cdr:x>
      <cdr:y>0.71666</cdr:y>
    </cdr:to>
    <cdr:sp macro="" textlink="">
      <cdr:nvSpPr>
        <cdr:cNvPr id="9" name="TextBox 3">
          <a:extLst xmlns:a="http://schemas.openxmlformats.org/drawingml/2006/main">
            <a:ext uri="{FF2B5EF4-FFF2-40B4-BE49-F238E27FC236}">
              <a16:creationId xmlns:a16="http://schemas.microsoft.com/office/drawing/2014/main" id="{816C1510-7CE1-4056-832F-329C2BC7F6F2}"/>
            </a:ext>
          </a:extLst>
        </cdr:cNvPr>
        <cdr:cNvSpPr txBox="1"/>
      </cdr:nvSpPr>
      <cdr:spPr>
        <a:xfrm xmlns:a="http://schemas.openxmlformats.org/drawingml/2006/main" rot="16200000">
          <a:off x="2677149" y="1663731"/>
          <a:ext cx="1841967" cy="280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C21 + E25 Co-treatment</a:t>
          </a:r>
        </a:p>
      </cdr:txBody>
    </cdr:sp>
  </cdr:relSizeAnchor>
  <cdr:relSizeAnchor xmlns:cdr="http://schemas.openxmlformats.org/drawingml/2006/chartDrawing">
    <cdr:from>
      <cdr:x>0.47163</cdr:x>
      <cdr:y>0.32796</cdr:y>
    </cdr:from>
    <cdr:to>
      <cdr:x>0.50175</cdr:x>
      <cdr:y>0.73949</cdr:y>
    </cdr:to>
    <cdr:sp macro="" textlink="">
      <cdr:nvSpPr>
        <cdr:cNvPr id="10" name="TextBox 2">
          <a:extLst xmlns:a="http://schemas.openxmlformats.org/drawingml/2006/main">
            <a:ext uri="{FF2B5EF4-FFF2-40B4-BE49-F238E27FC236}">
              <a16:creationId xmlns:a16="http://schemas.microsoft.com/office/drawing/2014/main" id="{0F3C0462-DB97-41EA-862A-309255455430}"/>
            </a:ext>
          </a:extLst>
        </cdr:cNvPr>
        <cdr:cNvSpPr txBox="1"/>
      </cdr:nvSpPr>
      <cdr:spPr>
        <a:xfrm xmlns:a="http://schemas.openxmlformats.org/drawingml/2006/main" rot="16200000">
          <a:off x="3800783" y="1864322"/>
          <a:ext cx="1546633" cy="2830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Camptothecin</a:t>
          </a:r>
          <a:r>
            <a:rPr lang="en-ZA" sz="1100" baseline="0"/>
            <a:t> control</a:t>
          </a:r>
          <a:endParaRPr lang="en-ZA" sz="1100"/>
        </a:p>
      </cdr:txBody>
    </cdr:sp>
  </cdr:relSizeAnchor>
  <cdr:relSizeAnchor xmlns:cdr="http://schemas.openxmlformats.org/drawingml/2006/chartDrawing">
    <cdr:from>
      <cdr:x>0.58325</cdr:x>
      <cdr:y>0.38344</cdr:y>
    </cdr:from>
    <cdr:to>
      <cdr:x>0.60957</cdr:x>
      <cdr:y>0.73254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136D40AF-8B09-467E-8D7C-48625026B686}"/>
            </a:ext>
          </a:extLst>
        </cdr:cNvPr>
        <cdr:cNvSpPr txBox="1"/>
      </cdr:nvSpPr>
      <cdr:spPr>
        <a:xfrm xmlns:a="http://schemas.openxmlformats.org/drawingml/2006/main" rot="16200000">
          <a:off x="5016017" y="1996226"/>
          <a:ext cx="1327314" cy="250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Negative control</a:t>
          </a:r>
        </a:p>
      </cdr:txBody>
    </cdr:sp>
  </cdr:relSizeAnchor>
  <cdr:relSizeAnchor xmlns:cdr="http://schemas.openxmlformats.org/drawingml/2006/chartDrawing">
    <cdr:from>
      <cdr:x>0.69374</cdr:x>
      <cdr:y>0.4151</cdr:y>
    </cdr:from>
    <cdr:to>
      <cdr:x>0.72324</cdr:x>
      <cdr:y>0.72923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1450844B-DCEE-4AE3-ABE2-D8F019877E75}"/>
            </a:ext>
          </a:extLst>
        </cdr:cNvPr>
        <cdr:cNvSpPr txBox="1"/>
      </cdr:nvSpPr>
      <cdr:spPr>
        <a:xfrm xmlns:a="http://schemas.openxmlformats.org/drawingml/2006/main" rot="16200000">
          <a:off x="6149931" y="2034976"/>
          <a:ext cx="1194355" cy="280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C21</a:t>
          </a:r>
          <a:r>
            <a:rPr lang="en-ZA" sz="1100" baseline="0"/>
            <a:t> Vehicle</a:t>
          </a:r>
          <a:endParaRPr lang="en-ZA" sz="1100"/>
        </a:p>
      </cdr:txBody>
    </cdr:sp>
  </cdr:relSizeAnchor>
  <cdr:relSizeAnchor xmlns:cdr="http://schemas.openxmlformats.org/drawingml/2006/chartDrawing">
    <cdr:from>
      <cdr:x>0.8051</cdr:x>
      <cdr:y>0.40741</cdr:y>
    </cdr:from>
    <cdr:to>
      <cdr:x>0.83461</cdr:x>
      <cdr:y>0.72156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CD1C166A-5241-4345-8712-87DBB18F7D7C}"/>
            </a:ext>
          </a:extLst>
        </cdr:cNvPr>
        <cdr:cNvSpPr txBox="1"/>
      </cdr:nvSpPr>
      <cdr:spPr>
        <a:xfrm xmlns:a="http://schemas.openxmlformats.org/drawingml/2006/main" rot="16200000">
          <a:off x="7210426" y="2005703"/>
          <a:ext cx="1194430" cy="281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aseline="0"/>
            <a:t>E25 Vehicle</a:t>
          </a:r>
          <a:endParaRPr lang="en-ZA" sz="1100"/>
        </a:p>
      </cdr:txBody>
    </cdr:sp>
  </cdr:relSizeAnchor>
  <cdr:relSizeAnchor xmlns:cdr="http://schemas.openxmlformats.org/drawingml/2006/chartDrawing">
    <cdr:from>
      <cdr:x>0.91734</cdr:x>
      <cdr:y>0.31804</cdr:y>
    </cdr:from>
    <cdr:to>
      <cdr:x>0.94684</cdr:x>
      <cdr:y>0.72455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240A3F2B-E6AE-47E8-8DE1-9478A988CD56}"/>
            </a:ext>
          </a:extLst>
        </cdr:cNvPr>
        <cdr:cNvSpPr txBox="1"/>
      </cdr:nvSpPr>
      <cdr:spPr>
        <a:xfrm xmlns:a="http://schemas.openxmlformats.org/drawingml/2006/main" rot="16200000">
          <a:off x="8103654" y="1841543"/>
          <a:ext cx="1545593" cy="2809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/>
            <a:t>C21 +</a:t>
          </a:r>
          <a:r>
            <a:rPr lang="en-ZA" sz="1100" baseline="0"/>
            <a:t> E25  Vehicles</a:t>
          </a:r>
          <a:endParaRPr lang="en-ZA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0.00523</cdr:y>
    </cdr:from>
    <cdr:to>
      <cdr:x>0.06059</cdr:x>
      <cdr:y>0.13404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4381F0D-3464-13C1-2BC6-EA60EC658EC4}"/>
            </a:ext>
          </a:extLst>
        </cdr:cNvPr>
        <cdr:cNvSpPr txBox="1"/>
      </cdr:nvSpPr>
      <cdr:spPr>
        <a:xfrm xmlns:a="http://schemas.openxmlformats.org/drawingml/2006/main">
          <a:off x="105229" y="23586"/>
          <a:ext cx="368811" cy="581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1"/>
            <a:t>b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32162</xdr:colOff>
      <xdr:row>7</xdr:row>
      <xdr:rowOff>4949</xdr:rowOff>
    </xdr:from>
    <xdr:to>
      <xdr:col>26</xdr:col>
      <xdr:colOff>488620</xdr:colOff>
      <xdr:row>32</xdr:row>
      <xdr:rowOff>107985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5F0069-E007-4CA8-BA3E-03DF58F356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287674</xdr:colOff>
      <xdr:row>33</xdr:row>
      <xdr:rowOff>161636</xdr:rowOff>
    </xdr:from>
    <xdr:to>
      <xdr:col>26</xdr:col>
      <xdr:colOff>129281</xdr:colOff>
      <xdr:row>59</xdr:row>
      <xdr:rowOff>108808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D2B86E-312D-4B04-95A6-DE9EC895D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0.83755</cdr:x>
      <cdr:y>0.39709</cdr:y>
    </cdr:from>
    <cdr:to>
      <cdr:x>0.97337</cdr:x>
      <cdr:y>0.61647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092BB28-9E84-441E-853F-5898CD91F3BE}"/>
            </a:ext>
          </a:extLst>
        </cdr:cNvPr>
        <cdr:cNvSpPr txBox="1"/>
      </cdr:nvSpPr>
      <cdr:spPr>
        <a:xfrm xmlns:a="http://schemas.openxmlformats.org/drawingml/2006/main">
          <a:off x="7048500" y="1945821"/>
          <a:ext cx="1143000" cy="107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800" b="1"/>
        </a:p>
      </cdr:txBody>
    </cdr:sp>
  </cdr:relSizeAnchor>
  <cdr:relSizeAnchor xmlns:cdr="http://schemas.openxmlformats.org/drawingml/2006/chartDrawing">
    <cdr:from>
      <cdr:x>0.81304</cdr:x>
      <cdr:y>0.15795</cdr:y>
    </cdr:from>
    <cdr:to>
      <cdr:x>0.98681</cdr:x>
      <cdr:y>0.34172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3F55FDA-1216-4FB4-B253-9C022E250928}"/>
            </a:ext>
          </a:extLst>
        </cdr:cNvPr>
        <cdr:cNvSpPr txBox="1"/>
      </cdr:nvSpPr>
      <cdr:spPr>
        <a:xfrm xmlns:a="http://schemas.openxmlformats.org/drawingml/2006/main">
          <a:off x="6842205" y="774006"/>
          <a:ext cx="1462370" cy="900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 b="1">
              <a:latin typeface="+mn-lt"/>
            </a:rPr>
            <a:t>40,00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45,00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0.65683</cdr:x>
      <cdr:y>0.15672</cdr:y>
    </cdr:from>
    <cdr:to>
      <cdr:x>0.82542</cdr:x>
      <cdr:y>0.37054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5527655" y="767976"/>
          <a:ext cx="1418772" cy="1047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20,00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22,50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0.49003</cdr:x>
      <cdr:y>0.15803</cdr:y>
    </cdr:from>
    <cdr:to>
      <cdr:x>0.67478</cdr:x>
      <cdr:y>0.3476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4123885" y="774382"/>
          <a:ext cx="1554844" cy="928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10,00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11,25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0.34989</cdr:x>
      <cdr:y>0.15346</cdr:y>
    </cdr:from>
    <cdr:to>
      <cdr:x>0.51039</cdr:x>
      <cdr:y>0.32832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2944528" y="751968"/>
          <a:ext cx="1350735" cy="8568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5,20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5,85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0.19494</cdr:x>
      <cdr:y>0.15966</cdr:y>
    </cdr:from>
    <cdr:to>
      <cdr:x>0.34902</cdr:x>
      <cdr:y>0.32571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1640515" y="782385"/>
          <a:ext cx="1296744" cy="813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2,40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2,70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078203EA-BD13-4843-A7CE-F44C206E8437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1" dT="2021-09-15T15:41:16.93" personId="{078203EA-BD13-4843-A7CE-F44C206E8437}" id="{E1B072EB-DE39-47EE-BF7E-9CAB7BF1FB31}">
    <text>Background absorbances</text>
  </threadedComment>
  <threadedComment ref="H23" dT="2021-10-11T17:19:42.24" personId="{078203EA-BD13-4843-A7CE-F44C206E8437}" id="{CFD296F5-E7E2-4077-B8DF-2250C490A32B}">
    <text>compared to 0.71% DMSO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4"/>
  <sheetViews>
    <sheetView tabSelected="1" topLeftCell="A28" zoomScale="70" zoomScaleNormal="70" workbookViewId="0">
      <selection activeCell="AC41" sqref="AC41"/>
    </sheetView>
  </sheetViews>
  <sheetFormatPr defaultRowHeight="15" x14ac:dyDescent="0.25"/>
  <cols>
    <col min="1" max="1" width="13" customWidth="1"/>
    <col min="3" max="3" width="9.85546875" customWidth="1"/>
    <col min="5" max="5" width="11.5703125" bestFit="1" customWidth="1"/>
    <col min="6" max="6" width="10.5703125" customWidth="1"/>
    <col min="7" max="7" width="11.5703125" bestFit="1" customWidth="1"/>
  </cols>
  <sheetData>
    <row r="1" spans="1:27" x14ac:dyDescent="0.25">
      <c r="A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O1" t="s">
        <v>9</v>
      </c>
      <c r="P1" s="1">
        <v>1</v>
      </c>
      <c r="Q1" s="1">
        <v>2</v>
      </c>
      <c r="R1" s="1">
        <v>3</v>
      </c>
      <c r="S1" s="1">
        <v>4</v>
      </c>
      <c r="T1" s="1">
        <v>5</v>
      </c>
      <c r="U1" s="1">
        <v>6</v>
      </c>
      <c r="V1" s="1">
        <v>7</v>
      </c>
      <c r="W1" s="1">
        <v>8</v>
      </c>
      <c r="X1" s="1">
        <v>9</v>
      </c>
      <c r="Y1" s="1">
        <v>10</v>
      </c>
      <c r="Z1" s="1">
        <v>11</v>
      </c>
      <c r="AA1" s="1">
        <v>12</v>
      </c>
    </row>
    <row r="2" spans="1:27" x14ac:dyDescent="0.2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1" t="s">
        <v>1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x14ac:dyDescent="0.25">
      <c r="A3" s="1" t="s">
        <v>2</v>
      </c>
      <c r="B3" s="2"/>
      <c r="C3" s="2">
        <v>2.8965999999999998</v>
      </c>
      <c r="D3" s="2">
        <v>2.9020000000000001</v>
      </c>
      <c r="E3" s="2">
        <v>2.9224000000000001</v>
      </c>
      <c r="F3" s="2">
        <v>2.2725</v>
      </c>
      <c r="G3" s="2">
        <v>2.9247000000000001</v>
      </c>
      <c r="H3" s="2">
        <v>0.12379999999999999</v>
      </c>
      <c r="I3" s="2"/>
      <c r="J3" s="2"/>
      <c r="K3" s="2"/>
      <c r="L3" s="2"/>
      <c r="M3" s="2"/>
      <c r="O3" s="1" t="s">
        <v>2</v>
      </c>
      <c r="P3" s="2"/>
      <c r="Q3" s="2">
        <v>0.17280000000000001</v>
      </c>
      <c r="R3" s="2">
        <v>0.16719999999999999</v>
      </c>
      <c r="S3" s="2">
        <v>0.1641</v>
      </c>
      <c r="T3" s="2">
        <v>0.1003</v>
      </c>
      <c r="U3" s="2">
        <v>0.19450000000000001</v>
      </c>
      <c r="V3" s="2">
        <v>4.8300000000000003E-2</v>
      </c>
      <c r="W3" s="2"/>
      <c r="X3" s="2"/>
      <c r="Y3" s="2"/>
      <c r="Z3" s="2"/>
      <c r="AA3" s="2"/>
    </row>
    <row r="4" spans="1:27" x14ac:dyDescent="0.25">
      <c r="A4" s="1" t="s">
        <v>3</v>
      </c>
      <c r="B4" s="2"/>
      <c r="C4" s="2">
        <v>2.8950999999999998</v>
      </c>
      <c r="D4" s="2">
        <v>2.8494000000000002</v>
      </c>
      <c r="E4" s="2">
        <v>2.9007000000000001</v>
      </c>
      <c r="F4" s="2">
        <v>2.2138</v>
      </c>
      <c r="G4" s="2">
        <v>2.9167999999999998</v>
      </c>
      <c r="H4" s="2">
        <v>0.16189999999999999</v>
      </c>
      <c r="I4" s="2"/>
      <c r="J4" s="2"/>
      <c r="K4" s="2"/>
      <c r="L4" s="2"/>
      <c r="M4" s="2"/>
      <c r="O4" s="1" t="s">
        <v>3</v>
      </c>
      <c r="P4" s="2"/>
      <c r="Q4" s="2">
        <v>0.16830000000000001</v>
      </c>
      <c r="R4" s="2">
        <v>0.15240000000000001</v>
      </c>
      <c r="S4" s="2">
        <v>0.18379999999999999</v>
      </c>
      <c r="T4" s="2">
        <v>9.9000000000000005E-2</v>
      </c>
      <c r="U4" s="2">
        <v>0.1968</v>
      </c>
      <c r="V4" s="2">
        <v>5.6300000000000003E-2</v>
      </c>
      <c r="W4" s="2"/>
      <c r="X4" s="2"/>
      <c r="Y4" s="2"/>
      <c r="Z4" s="2"/>
      <c r="AA4" s="2"/>
    </row>
    <row r="5" spans="1:27" x14ac:dyDescent="0.25">
      <c r="A5" s="1" t="s">
        <v>4</v>
      </c>
      <c r="B5" s="2"/>
      <c r="C5" s="2">
        <v>2.9224000000000001</v>
      </c>
      <c r="D5" s="2">
        <v>2.8588</v>
      </c>
      <c r="E5" s="2">
        <v>2.7877999999999998</v>
      </c>
      <c r="F5" s="2">
        <v>2.9066000000000001</v>
      </c>
      <c r="G5" s="2">
        <v>2.89</v>
      </c>
      <c r="H5" s="2">
        <v>0.1173</v>
      </c>
      <c r="I5" s="2"/>
      <c r="J5" s="2"/>
      <c r="K5" s="2"/>
      <c r="L5" s="2"/>
      <c r="M5" s="2"/>
      <c r="O5" s="1" t="s">
        <v>4</v>
      </c>
      <c r="P5" s="2"/>
      <c r="Q5" s="2">
        <v>0.16930000000000001</v>
      </c>
      <c r="R5" s="2">
        <v>0.1411</v>
      </c>
      <c r="S5" s="2">
        <v>0.1346</v>
      </c>
      <c r="T5" s="2">
        <v>0.18720000000000001</v>
      </c>
      <c r="U5" s="2">
        <v>0.19869999999999999</v>
      </c>
      <c r="V5" s="2">
        <v>4.6399999999999997E-2</v>
      </c>
      <c r="W5" s="2"/>
      <c r="X5" s="2"/>
      <c r="Y5" s="2"/>
      <c r="Z5" s="2"/>
      <c r="AA5" s="2"/>
    </row>
    <row r="6" spans="1:27" x14ac:dyDescent="0.25">
      <c r="A6" s="1" t="s">
        <v>5</v>
      </c>
      <c r="B6" s="2"/>
      <c r="C6" s="2">
        <v>2.859</v>
      </c>
      <c r="D6" s="2">
        <v>2.887</v>
      </c>
      <c r="E6" s="2">
        <v>2.8422999999999998</v>
      </c>
      <c r="F6" s="2">
        <v>2.8778999999999999</v>
      </c>
      <c r="G6" s="2">
        <v>2.8609</v>
      </c>
      <c r="H6" s="2">
        <v>2.8759999999999999</v>
      </c>
      <c r="I6" s="2"/>
      <c r="J6" s="2"/>
      <c r="K6" s="2"/>
      <c r="L6" s="2"/>
      <c r="M6" s="2"/>
      <c r="O6" s="1" t="s">
        <v>5</v>
      </c>
      <c r="P6" s="2"/>
      <c r="Q6" s="2">
        <v>0.1862</v>
      </c>
      <c r="R6" s="2">
        <v>0.15110000000000001</v>
      </c>
      <c r="S6" s="2">
        <v>0.1414</v>
      </c>
      <c r="T6" s="2">
        <v>0.1714</v>
      </c>
      <c r="U6" s="2">
        <v>0.18429999999999999</v>
      </c>
      <c r="V6" s="2">
        <v>0.1777</v>
      </c>
      <c r="W6" s="2"/>
      <c r="X6" s="2"/>
      <c r="Y6" s="2"/>
      <c r="Z6" s="2"/>
      <c r="AA6" s="2"/>
    </row>
    <row r="7" spans="1:27" x14ac:dyDescent="0.25">
      <c r="A7" s="1" t="s"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O7" s="1" t="s">
        <v>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A8" s="1" t="s">
        <v>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O8" s="1" t="s">
        <v>7</v>
      </c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A9" s="1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O9" s="1" t="s">
        <v>8</v>
      </c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5">
      <c r="O10" s="4"/>
    </row>
    <row r="11" spans="1:27" x14ac:dyDescent="0.25">
      <c r="A11" s="5" t="s">
        <v>11</v>
      </c>
      <c r="B11" s="1">
        <v>1</v>
      </c>
      <c r="C11" s="1">
        <v>2</v>
      </c>
      <c r="D11" s="1">
        <v>3</v>
      </c>
      <c r="E11" s="1">
        <v>4</v>
      </c>
      <c r="F11" s="1">
        <v>5</v>
      </c>
      <c r="G11" s="1">
        <v>6</v>
      </c>
      <c r="H11" s="1">
        <v>7</v>
      </c>
      <c r="I11" s="1">
        <v>8</v>
      </c>
      <c r="J11" s="1">
        <v>9</v>
      </c>
      <c r="K11" s="1">
        <v>10</v>
      </c>
      <c r="L11" s="1">
        <v>11</v>
      </c>
      <c r="M11" s="1">
        <v>12</v>
      </c>
    </row>
    <row r="12" spans="1:27" ht="15.75" thickBot="1" x14ac:dyDescent="0.3">
      <c r="A12" s="1" t="s">
        <v>1</v>
      </c>
      <c r="B12" s="2"/>
      <c r="C12" s="8"/>
      <c r="D12" s="8"/>
      <c r="E12" s="8"/>
      <c r="F12" s="8"/>
      <c r="G12" s="8"/>
      <c r="H12" s="8"/>
      <c r="I12" s="2"/>
      <c r="J12" s="2"/>
      <c r="K12" s="2"/>
      <c r="L12" s="2"/>
      <c r="M12" s="2"/>
    </row>
    <row r="13" spans="1:27" x14ac:dyDescent="0.25">
      <c r="A13" s="1" t="s">
        <v>2</v>
      </c>
      <c r="B13" s="6"/>
      <c r="C13" s="10">
        <f>C3-Q3</f>
        <v>2.7237999999999998</v>
      </c>
      <c r="D13" s="10">
        <f t="shared" ref="D13:H16" si="0">D3-R3</f>
        <v>2.7348000000000003</v>
      </c>
      <c r="E13" s="10">
        <f t="shared" si="0"/>
        <v>2.7583000000000002</v>
      </c>
      <c r="F13" s="10">
        <f t="shared" si="0"/>
        <v>2.1722000000000001</v>
      </c>
      <c r="G13" s="10">
        <f t="shared" si="0"/>
        <v>2.7302</v>
      </c>
      <c r="H13" s="10">
        <f t="shared" si="0"/>
        <v>7.5499999999999984E-2</v>
      </c>
      <c r="I13" s="7"/>
      <c r="J13" s="2"/>
      <c r="K13" s="2"/>
      <c r="L13" s="2"/>
      <c r="M13" s="2"/>
    </row>
    <row r="14" spans="1:27" ht="15.75" thickBot="1" x14ac:dyDescent="0.3">
      <c r="A14" s="1" t="s">
        <v>3</v>
      </c>
      <c r="B14" s="6"/>
      <c r="C14" s="11">
        <f>C4-Q4</f>
        <v>2.7267999999999999</v>
      </c>
      <c r="D14" s="11">
        <f t="shared" si="0"/>
        <v>2.6970000000000001</v>
      </c>
      <c r="E14" s="11">
        <f t="shared" si="0"/>
        <v>2.7168999999999999</v>
      </c>
      <c r="F14" s="11">
        <f t="shared" si="0"/>
        <v>2.1147999999999998</v>
      </c>
      <c r="G14" s="12">
        <f t="shared" si="0"/>
        <v>2.7199999999999998</v>
      </c>
      <c r="H14" s="12">
        <f t="shared" si="0"/>
        <v>0.10559999999999999</v>
      </c>
      <c r="I14" s="7"/>
      <c r="J14" s="2"/>
      <c r="K14" s="2"/>
      <c r="L14" s="2"/>
      <c r="M14" s="2"/>
    </row>
    <row r="15" spans="1:27" ht="15.75" thickBot="1" x14ac:dyDescent="0.3">
      <c r="A15" s="1" t="s">
        <v>4</v>
      </c>
      <c r="B15" s="6"/>
      <c r="C15" s="10">
        <f>C5-Q5</f>
        <v>2.7530999999999999</v>
      </c>
      <c r="D15" s="10">
        <f t="shared" si="0"/>
        <v>2.7176999999999998</v>
      </c>
      <c r="E15" s="10">
        <f t="shared" si="0"/>
        <v>2.6532</v>
      </c>
      <c r="F15" s="10">
        <f t="shared" si="0"/>
        <v>2.7194000000000003</v>
      </c>
      <c r="G15" s="11">
        <f t="shared" si="0"/>
        <v>2.6913</v>
      </c>
      <c r="H15" s="11">
        <f t="shared" si="0"/>
        <v>7.0900000000000005E-2</v>
      </c>
      <c r="I15" s="7"/>
      <c r="J15" s="2"/>
      <c r="K15" s="2"/>
      <c r="L15" s="2"/>
      <c r="M15" s="2"/>
    </row>
    <row r="16" spans="1:27" ht="15.75" thickBot="1" x14ac:dyDescent="0.3">
      <c r="A16" s="1" t="s">
        <v>5</v>
      </c>
      <c r="B16" s="6"/>
      <c r="C16" s="11">
        <f>C6-Q6</f>
        <v>2.6728000000000001</v>
      </c>
      <c r="D16" s="11">
        <f t="shared" si="0"/>
        <v>2.7359</v>
      </c>
      <c r="E16" s="11">
        <f t="shared" si="0"/>
        <v>2.7008999999999999</v>
      </c>
      <c r="F16" s="11">
        <f t="shared" si="0"/>
        <v>2.7065000000000001</v>
      </c>
      <c r="G16" s="13">
        <f t="shared" si="0"/>
        <v>2.6766000000000001</v>
      </c>
      <c r="H16" s="14">
        <f t="shared" si="0"/>
        <v>2.6982999999999997</v>
      </c>
      <c r="I16" s="7"/>
      <c r="J16" s="2"/>
      <c r="K16" s="2"/>
      <c r="L16" s="2"/>
      <c r="M16" s="2"/>
    </row>
    <row r="17" spans="1:20" x14ac:dyDescent="0.25">
      <c r="A17" s="1" t="s">
        <v>6</v>
      </c>
      <c r="B17" s="2"/>
      <c r="C17" s="9"/>
      <c r="D17" s="9"/>
      <c r="E17" s="9"/>
      <c r="F17" s="9"/>
      <c r="G17" s="9"/>
      <c r="H17" s="9"/>
      <c r="I17" s="2"/>
      <c r="J17" s="2"/>
      <c r="K17" s="2"/>
      <c r="L17" s="2"/>
      <c r="M17" s="2"/>
    </row>
    <row r="18" spans="1:20" x14ac:dyDescent="0.25">
      <c r="A18" s="1" t="s">
        <v>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20" x14ac:dyDescent="0.25">
      <c r="A19" s="1" t="s">
        <v>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1" spans="1:20" x14ac:dyDescent="0.25">
      <c r="A21" s="61" t="s">
        <v>10</v>
      </c>
      <c r="B21" s="61"/>
      <c r="C21" s="61"/>
      <c r="D21" s="61"/>
    </row>
    <row r="22" spans="1:20" ht="45" x14ac:dyDescent="0.25">
      <c r="A22" s="3"/>
      <c r="B22" s="17" t="s">
        <v>15</v>
      </c>
      <c r="C22" s="16" t="s">
        <v>12</v>
      </c>
      <c r="D22" s="16" t="s">
        <v>13</v>
      </c>
      <c r="E22" s="16" t="s">
        <v>14</v>
      </c>
      <c r="F22" s="16" t="s">
        <v>18</v>
      </c>
      <c r="G22" s="17" t="s">
        <v>16</v>
      </c>
      <c r="H22" s="16" t="s">
        <v>19</v>
      </c>
      <c r="T22" t="s">
        <v>20</v>
      </c>
    </row>
    <row r="23" spans="1:20" x14ac:dyDescent="0.25">
      <c r="A23" s="18" t="s">
        <v>45</v>
      </c>
      <c r="B23" s="21">
        <v>2.7237999999999998</v>
      </c>
      <c r="C23" s="22">
        <v>2.7138333333333335</v>
      </c>
      <c r="D23" s="22">
        <v>8.4000000000000005E-2</v>
      </c>
      <c r="E23" s="23">
        <f>(B23-D23)/(C23-D23)*100</f>
        <v>100.37898472653526</v>
      </c>
      <c r="F23" s="24">
        <f>AVERAGE(E23:E24)</f>
        <v>100.43602256163254</v>
      </c>
      <c r="G23" s="25">
        <f>STDEVA(E23:E24)</f>
        <v>8.0663679962977894E-2</v>
      </c>
      <c r="H23" s="63">
        <f>TTEST(E23:E24,E27:E28,1,1)</f>
        <v>0.33895098599338025</v>
      </c>
    </row>
    <row r="24" spans="1:20" s="15" customFormat="1" ht="28.5" customHeight="1" x14ac:dyDescent="0.25">
      <c r="A24" s="19"/>
      <c r="B24" s="26">
        <v>2.7267999999999999</v>
      </c>
      <c r="C24" s="27">
        <f>AVERAGE(G13:G15)</f>
        <v>2.7138333333333335</v>
      </c>
      <c r="D24" s="27">
        <f>AVERAGE(H13:H15)</f>
        <v>8.4000000000000005E-2</v>
      </c>
      <c r="E24" s="27">
        <f>(B24-D24)/(C24-D24)*100</f>
        <v>100.49306039672983</v>
      </c>
      <c r="F24" s="28"/>
      <c r="G24" s="29"/>
      <c r="H24" s="63"/>
    </row>
    <row r="25" spans="1:20" s="15" customFormat="1" ht="28.5" customHeight="1" x14ac:dyDescent="0.25">
      <c r="A25" s="18" t="s">
        <v>46</v>
      </c>
      <c r="B25" s="23">
        <v>2.7348000000000003</v>
      </c>
      <c r="C25" s="23">
        <v>2.7138333333333335</v>
      </c>
      <c r="D25" s="23">
        <v>8.4000000000000005E-2</v>
      </c>
      <c r="E25" s="23">
        <f>(B25-D25)/(C25-D25)*100</f>
        <v>100.79726218391534</v>
      </c>
      <c r="F25" s="24">
        <f>AVERAGE(E25:E26)</f>
        <v>100.07858546168958</v>
      </c>
      <c r="G25" s="25">
        <f>STDEVA(E25:E26)</f>
        <v>1.0163623675334892</v>
      </c>
      <c r="H25" s="63">
        <f>TTEST(E25:E26,E27:E28,1,1)</f>
        <v>2.6343276413997505E-2</v>
      </c>
    </row>
    <row r="26" spans="1:20" s="15" customFormat="1" ht="28.5" customHeight="1" x14ac:dyDescent="0.25">
      <c r="A26" s="19"/>
      <c r="B26" s="27">
        <v>2.6970000000000001</v>
      </c>
      <c r="C26" s="27">
        <f t="shared" ref="C26" si="1">C24</f>
        <v>2.7138333333333335</v>
      </c>
      <c r="D26" s="27">
        <f t="shared" ref="D26" si="2">D24</f>
        <v>8.4000000000000005E-2</v>
      </c>
      <c r="E26" s="27">
        <f t="shared" ref="E26:E40" si="3">(B26-D26)/(C26-D26)*100</f>
        <v>99.359908739463847</v>
      </c>
      <c r="F26" s="28"/>
      <c r="G26" s="29"/>
      <c r="H26" s="63"/>
    </row>
    <row r="27" spans="1:20" s="15" customFormat="1" ht="28.5" customHeight="1" x14ac:dyDescent="0.25">
      <c r="A27" s="18" t="s">
        <v>47</v>
      </c>
      <c r="B27" s="23">
        <v>2.7583000000000002</v>
      </c>
      <c r="C27" s="23">
        <v>2.7138333333333335</v>
      </c>
      <c r="D27" s="23">
        <v>8.4000000000000005E-2</v>
      </c>
      <c r="E27" s="23">
        <f>(B27-D27)/(C27-D27)*100</f>
        <v>101.69085493377274</v>
      </c>
      <c r="F27" s="24">
        <f>AVERAGE(E27:E28)</f>
        <v>100.90373280943025</v>
      </c>
      <c r="G27" s="25">
        <f>STDEVA(E27:E28)</f>
        <v>1.1131587834890688</v>
      </c>
      <c r="H27" s="63"/>
    </row>
    <row r="28" spans="1:20" s="15" customFormat="1" ht="28.5" customHeight="1" x14ac:dyDescent="0.25">
      <c r="A28" s="19"/>
      <c r="B28" s="27">
        <v>2.7168999999999999</v>
      </c>
      <c r="C28" s="27">
        <f>C26</f>
        <v>2.7138333333333335</v>
      </c>
      <c r="D28" s="27">
        <f>D26</f>
        <v>8.4000000000000005E-2</v>
      </c>
      <c r="E28" s="27">
        <f t="shared" si="3"/>
        <v>100.11661068508776</v>
      </c>
      <c r="F28" s="28"/>
      <c r="G28" s="29"/>
      <c r="H28" s="63"/>
    </row>
    <row r="29" spans="1:20" s="15" customFormat="1" ht="28.5" customHeight="1" x14ac:dyDescent="0.25">
      <c r="A29" s="18" t="s">
        <v>23</v>
      </c>
      <c r="B29" s="23">
        <v>2.1722000000000001</v>
      </c>
      <c r="C29" s="23">
        <v>2.7138333333333335</v>
      </c>
      <c r="D29" s="23">
        <v>8.4000000000000005E-2</v>
      </c>
      <c r="E29" s="23">
        <f>(B29-D29)/(C29-D29)*100</f>
        <v>79.404271500095064</v>
      </c>
      <c r="F29" s="24">
        <f>AVERAGE(E29:E30)</f>
        <v>78.312947588567084</v>
      </c>
      <c r="G29" s="25">
        <f>STDEVA(E29:E30)</f>
        <v>1.5433650766249343</v>
      </c>
      <c r="H29" s="64"/>
    </row>
    <row r="30" spans="1:20" s="15" customFormat="1" ht="28.5" customHeight="1" x14ac:dyDescent="0.25">
      <c r="A30" s="19"/>
      <c r="B30" s="27">
        <v>2.1147999999999998</v>
      </c>
      <c r="C30" s="27">
        <f>C28</f>
        <v>2.7138333333333335</v>
      </c>
      <c r="D30" s="27">
        <f>D28</f>
        <v>8.4000000000000005E-2</v>
      </c>
      <c r="E30" s="27">
        <f>(B30-D30)/(C30-D30)*100</f>
        <v>77.221623677039091</v>
      </c>
      <c r="F30" s="28"/>
      <c r="G30" s="29"/>
      <c r="H30" s="64"/>
    </row>
    <row r="31" spans="1:20" s="15" customFormat="1" ht="28.5" customHeight="1" x14ac:dyDescent="0.25">
      <c r="A31" s="18" t="s">
        <v>24</v>
      </c>
      <c r="B31" s="23">
        <v>2.6766000000000001</v>
      </c>
      <c r="C31" s="23">
        <v>2.7138333333333335</v>
      </c>
      <c r="D31" s="23">
        <v>8.4000000000000005E-2</v>
      </c>
      <c r="E31" s="23">
        <f t="shared" si="3"/>
        <v>98.58419418214082</v>
      </c>
      <c r="F31" s="24">
        <f>AVERAGE(E31:E32)</f>
        <v>98.996767856011147</v>
      </c>
      <c r="G31" s="25">
        <f>STDEVA(E31:E32)</f>
        <v>0.58346728506551027</v>
      </c>
      <c r="H31" s="64"/>
    </row>
    <row r="32" spans="1:20" s="15" customFormat="1" ht="22.5" customHeight="1" x14ac:dyDescent="0.25">
      <c r="A32" s="19"/>
      <c r="B32" s="27">
        <v>2.6982999999999997</v>
      </c>
      <c r="C32" s="27">
        <f>C30</f>
        <v>2.7138333333333335</v>
      </c>
      <c r="D32" s="27">
        <f>D30</f>
        <v>8.4000000000000005E-2</v>
      </c>
      <c r="E32" s="27">
        <f>(B32-D32)/(C32-D32)*100</f>
        <v>99.409341529881473</v>
      </c>
      <c r="F32" s="28"/>
      <c r="G32" s="29"/>
      <c r="H32" s="64"/>
    </row>
    <row r="33" spans="1:8" s="15" customFormat="1" ht="22.5" customHeight="1" x14ac:dyDescent="0.25">
      <c r="A33" s="18" t="s">
        <v>25</v>
      </c>
      <c r="B33" s="23">
        <v>2.7530999999999999</v>
      </c>
      <c r="C33" s="23">
        <v>2.7138333333333335</v>
      </c>
      <c r="D33" s="23">
        <v>8.4000000000000005E-2</v>
      </c>
      <c r="E33" s="23">
        <f t="shared" si="3"/>
        <v>101.49312377210215</v>
      </c>
      <c r="F33" s="24">
        <f>AVERAGE(E33:E34)</f>
        <v>99.966411052664924</v>
      </c>
      <c r="G33" s="25">
        <f>STDEVA(E33:E34)</f>
        <v>2.1590978336756375</v>
      </c>
      <c r="H33" s="64"/>
    </row>
    <row r="34" spans="1:8" ht="18" customHeight="1" x14ac:dyDescent="0.25">
      <c r="A34" s="19"/>
      <c r="B34" s="27">
        <v>2.6728000000000001</v>
      </c>
      <c r="C34" s="26">
        <f>C32</f>
        <v>2.7138333333333335</v>
      </c>
      <c r="D34" s="26">
        <f>D32</f>
        <v>8.4000000000000005E-2</v>
      </c>
      <c r="E34" s="27">
        <f t="shared" si="3"/>
        <v>98.439698333227696</v>
      </c>
      <c r="F34" s="28"/>
      <c r="G34" s="29"/>
      <c r="H34" s="64"/>
    </row>
    <row r="35" spans="1:8" ht="18" customHeight="1" x14ac:dyDescent="0.25">
      <c r="A35" s="18" t="s">
        <v>26</v>
      </c>
      <c r="B35" s="23">
        <v>2.7176999999999998</v>
      </c>
      <c r="C35" s="21">
        <v>2.7138333333333335</v>
      </c>
      <c r="D35" s="21">
        <v>8.4000000000000005E-2</v>
      </c>
      <c r="E35" s="23">
        <f t="shared" si="3"/>
        <v>100.14703086380632</v>
      </c>
      <c r="F35" s="24">
        <f>AVERAGE(E35:E36)</f>
        <v>100.49306039672983</v>
      </c>
      <c r="G35" s="25">
        <f>STDEVA(E35:E36)</f>
        <v>0.48935965844205448</v>
      </c>
      <c r="H35" s="63"/>
    </row>
    <row r="36" spans="1:8" ht="18" customHeight="1" x14ac:dyDescent="0.25">
      <c r="A36" s="19"/>
      <c r="B36" s="27">
        <v>2.7359</v>
      </c>
      <c r="C36" s="26">
        <f>C34</f>
        <v>2.7138333333333335</v>
      </c>
      <c r="D36" s="26">
        <f>D34</f>
        <v>8.4000000000000005E-2</v>
      </c>
      <c r="E36" s="27">
        <f t="shared" si="3"/>
        <v>100.83908992965334</v>
      </c>
      <c r="F36" s="28"/>
      <c r="G36" s="29"/>
      <c r="H36" s="63"/>
    </row>
    <row r="37" spans="1:8" ht="18" customHeight="1" x14ac:dyDescent="0.25">
      <c r="A37" s="18" t="s">
        <v>27</v>
      </c>
      <c r="B37" s="23">
        <v>2.6532</v>
      </c>
      <c r="C37" s="21">
        <v>2.7138333333333335</v>
      </c>
      <c r="D37" s="21">
        <v>8.4000000000000005E-2</v>
      </c>
      <c r="E37" s="23">
        <f t="shared" si="3"/>
        <v>97.694403954623226</v>
      </c>
      <c r="F37" s="24">
        <f>AVERAGE(E37:E38)</f>
        <v>98.601305532669997</v>
      </c>
      <c r="G37" s="25">
        <f>STDEVA(E37:E38)</f>
        <v>1.2825525114113052</v>
      </c>
      <c r="H37" s="63"/>
    </row>
    <row r="38" spans="1:8" ht="18" customHeight="1" x14ac:dyDescent="0.25">
      <c r="A38" s="19"/>
      <c r="B38" s="27">
        <v>2.7008999999999999</v>
      </c>
      <c r="C38" s="26">
        <f>C36</f>
        <v>2.7138333333333335</v>
      </c>
      <c r="D38" s="26">
        <f>D36</f>
        <v>8.4000000000000005E-2</v>
      </c>
      <c r="E38" s="27">
        <f t="shared" si="3"/>
        <v>99.508207110716768</v>
      </c>
      <c r="F38" s="28"/>
      <c r="G38" s="29"/>
      <c r="H38" s="63"/>
    </row>
    <row r="39" spans="1:8" ht="18" customHeight="1" x14ac:dyDescent="0.25">
      <c r="A39" s="18" t="s">
        <v>28</v>
      </c>
      <c r="B39" s="23">
        <v>2.7194000000000003</v>
      </c>
      <c r="C39" s="21">
        <v>2.7138333333333335</v>
      </c>
      <c r="D39" s="21">
        <v>8.4000000000000005E-2</v>
      </c>
      <c r="E39" s="23">
        <f t="shared" si="3"/>
        <v>100.21167374358325</v>
      </c>
      <c r="F39" s="24">
        <f>AVERAGE(E39:E40)</f>
        <v>99.966411052664938</v>
      </c>
      <c r="G39" s="25">
        <f>STDEVA(E39:E40)</f>
        <v>0.34685382384079388</v>
      </c>
      <c r="H39" s="63"/>
    </row>
    <row r="40" spans="1:8" ht="18" customHeight="1" x14ac:dyDescent="0.25">
      <c r="A40" s="19"/>
      <c r="B40" s="27">
        <v>2.7065000000000001</v>
      </c>
      <c r="C40" s="26">
        <f>C38</f>
        <v>2.7138333333333335</v>
      </c>
      <c r="D40" s="26">
        <f>D38</f>
        <v>8.4000000000000005E-2</v>
      </c>
      <c r="E40" s="27">
        <f t="shared" si="3"/>
        <v>99.721148361746629</v>
      </c>
      <c r="F40" s="28"/>
      <c r="G40" s="29"/>
      <c r="H40" s="63"/>
    </row>
    <row r="41" spans="1:8" x14ac:dyDescent="0.25">
      <c r="B41" s="30"/>
      <c r="C41" s="30"/>
      <c r="D41" s="30"/>
      <c r="E41" s="30"/>
      <c r="F41" s="30"/>
      <c r="G41" s="30"/>
    </row>
    <row r="42" spans="1:8" x14ac:dyDescent="0.25">
      <c r="A42" s="62" t="s">
        <v>17</v>
      </c>
      <c r="B42" s="62"/>
      <c r="C42" s="62"/>
      <c r="D42" s="62"/>
      <c r="E42" s="62"/>
      <c r="F42" s="62"/>
      <c r="G42" s="62"/>
    </row>
    <row r="43" spans="1:8" x14ac:dyDescent="0.25">
      <c r="A43" s="62"/>
      <c r="B43" s="62"/>
      <c r="C43" s="62"/>
      <c r="D43" s="62"/>
      <c r="E43" s="62"/>
      <c r="F43" s="62"/>
      <c r="G43" s="62"/>
    </row>
    <row r="44" spans="1:8" x14ac:dyDescent="0.25">
      <c r="A44" s="62"/>
      <c r="B44" s="62"/>
      <c r="C44" s="62"/>
      <c r="D44" s="62"/>
      <c r="E44" s="62"/>
      <c r="F44" s="62"/>
      <c r="G44" s="62"/>
    </row>
  </sheetData>
  <mergeCells count="11">
    <mergeCell ref="A21:D21"/>
    <mergeCell ref="A42:G44"/>
    <mergeCell ref="H39:H40"/>
    <mergeCell ref="H37:H38"/>
    <mergeCell ref="H35:H36"/>
    <mergeCell ref="H33:H34"/>
    <mergeCell ref="H31:H32"/>
    <mergeCell ref="H29:H30"/>
    <mergeCell ref="H27:H28"/>
    <mergeCell ref="H25:H26"/>
    <mergeCell ref="H23:H24"/>
  </mergeCells>
  <pageMargins left="0.7" right="0.7" top="0.75" bottom="0.75" header="0.3" footer="0.3"/>
  <pageSetup orientation="portrait" horizontalDpi="4294967293" verticalDpi="4294967293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C93A-200C-4AF8-89E0-484B1C55A428}">
  <dimension ref="A1:Y17"/>
  <sheetViews>
    <sheetView showOutlineSymbols="0" topLeftCell="A10" zoomScale="90" zoomScaleNormal="90" workbookViewId="0">
      <selection activeCell="AC33" sqref="AC33"/>
    </sheetView>
  </sheetViews>
  <sheetFormatPr defaultRowHeight="15" x14ac:dyDescent="0.25"/>
  <cols>
    <col min="3" max="4" width="9.28515625" bestFit="1" customWidth="1"/>
    <col min="5" max="7" width="9.5703125" bestFit="1" customWidth="1"/>
    <col min="8" max="8" width="11.140625" customWidth="1"/>
    <col min="9" max="9" width="15" customWidth="1"/>
    <col min="10" max="10" width="13.85546875" customWidth="1"/>
  </cols>
  <sheetData>
    <row r="1" spans="1:25" ht="18.75" thickBot="1" x14ac:dyDescent="0.3">
      <c r="A1" s="69" t="s">
        <v>43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25" ht="35.25" customHeight="1" thickBot="1" x14ac:dyDescent="0.3">
      <c r="A2" s="60"/>
      <c r="B2" s="59"/>
      <c r="C2" s="72" t="s">
        <v>42</v>
      </c>
      <c r="D2" s="72"/>
      <c r="E2" s="72"/>
      <c r="F2" s="72"/>
      <c r="G2" s="72"/>
      <c r="J2" s="73" t="s">
        <v>41</v>
      </c>
      <c r="K2" s="58"/>
      <c r="L2" s="58"/>
      <c r="M2" s="58"/>
    </row>
    <row r="3" spans="1:25" ht="33" thickBot="1" x14ac:dyDescent="0.35">
      <c r="A3" s="57" t="s">
        <v>40</v>
      </c>
      <c r="B3" s="56" t="s">
        <v>33</v>
      </c>
      <c r="C3" s="54">
        <v>0.06</v>
      </c>
      <c r="D3" s="54">
        <v>0.13</v>
      </c>
      <c r="E3" s="54">
        <v>0.25</v>
      </c>
      <c r="F3" s="55">
        <v>0.5</v>
      </c>
      <c r="G3" s="54">
        <v>1</v>
      </c>
      <c r="H3" s="53" t="s">
        <v>24</v>
      </c>
      <c r="I3" s="52" t="s">
        <v>39</v>
      </c>
      <c r="J3" s="74"/>
      <c r="K3" s="4"/>
      <c r="T3" s="20">
        <f>C3*40</f>
        <v>2.4</v>
      </c>
      <c r="U3" s="20">
        <f>D3*40</f>
        <v>5.2</v>
      </c>
      <c r="V3" s="20">
        <f>E3*40</f>
        <v>10</v>
      </c>
      <c r="W3" s="20">
        <f>F3*40</f>
        <v>20</v>
      </c>
      <c r="X3" s="20">
        <f>G3*40</f>
        <v>40</v>
      </c>
      <c r="Y3" t="s">
        <v>38</v>
      </c>
    </row>
    <row r="4" spans="1:25" ht="15.75" thickBot="1" x14ac:dyDescent="0.3">
      <c r="A4" s="75" t="s">
        <v>29</v>
      </c>
      <c r="B4" s="76"/>
      <c r="C4" s="50">
        <v>108.82068837275585</v>
      </c>
      <c r="D4" s="50">
        <v>109.08448430252618</v>
      </c>
      <c r="E4" s="50">
        <v>106.76731573231234</v>
      </c>
      <c r="F4" s="51">
        <v>43.561387667320332</v>
      </c>
      <c r="G4" s="50">
        <v>-4.703516914048727</v>
      </c>
      <c r="H4" s="49">
        <v>101.71488156013282</v>
      </c>
      <c r="I4" s="49">
        <v>41.8301079569301</v>
      </c>
      <c r="J4" s="34">
        <v>0.47</v>
      </c>
      <c r="T4" s="20">
        <f>C3*45</f>
        <v>2.6999999999999997</v>
      </c>
      <c r="U4" s="20">
        <f>D3*45</f>
        <v>5.8500000000000005</v>
      </c>
      <c r="V4" s="20">
        <f>E3*45</f>
        <v>11.25</v>
      </c>
      <c r="W4" s="20">
        <f>F3*45</f>
        <v>22.5</v>
      </c>
      <c r="X4" s="20">
        <f>G3*45</f>
        <v>45</v>
      </c>
      <c r="Y4" t="s">
        <v>37</v>
      </c>
    </row>
    <row r="5" spans="1:25" ht="16.5" thickTop="1" thickBot="1" x14ac:dyDescent="0.3">
      <c r="A5" s="77" t="s">
        <v>16</v>
      </c>
      <c r="B5" s="78"/>
      <c r="C5" s="47">
        <v>6.2071957433729725</v>
      </c>
      <c r="D5" s="47">
        <v>9.7469059899613324</v>
      </c>
      <c r="E5" s="47">
        <v>4.4492664652089537</v>
      </c>
      <c r="F5" s="48">
        <v>18.390209610056882</v>
      </c>
      <c r="G5" s="47">
        <v>7.5747007468991203</v>
      </c>
      <c r="H5" s="47">
        <v>5.9565943827456858</v>
      </c>
      <c r="I5" s="47">
        <v>7.6051655617688088</v>
      </c>
      <c r="J5" s="31"/>
    </row>
    <row r="6" spans="1:25" ht="15.75" thickBot="1" x14ac:dyDescent="0.3">
      <c r="A6" s="79" t="s">
        <v>36</v>
      </c>
      <c r="B6" s="80"/>
      <c r="C6" s="44">
        <v>0.22703356784075468</v>
      </c>
      <c r="D6" s="44">
        <v>6.8261072415528479E-2</v>
      </c>
      <c r="E6" s="44">
        <v>0.48233411579430518</v>
      </c>
      <c r="F6" s="46">
        <v>0.27766045545383122</v>
      </c>
      <c r="G6" s="45">
        <v>0.25087640219852048</v>
      </c>
      <c r="H6" s="44"/>
      <c r="I6" s="44"/>
      <c r="J6" s="43"/>
      <c r="T6" t="s">
        <v>35</v>
      </c>
    </row>
    <row r="7" spans="1:25" ht="19.5" customHeight="1" thickBot="1" x14ac:dyDescent="0.4">
      <c r="A7" s="42" t="s">
        <v>34</v>
      </c>
      <c r="B7" s="41" t="s">
        <v>33</v>
      </c>
      <c r="C7" s="39">
        <v>0.06</v>
      </c>
      <c r="D7" s="39">
        <v>0.13</v>
      </c>
      <c r="E7" s="39">
        <v>0.25</v>
      </c>
      <c r="F7" s="40">
        <v>0.5</v>
      </c>
      <c r="G7" s="39">
        <v>1</v>
      </c>
      <c r="H7" s="39" t="s">
        <v>32</v>
      </c>
      <c r="I7" s="39" t="s">
        <v>31</v>
      </c>
      <c r="J7" s="38" t="s">
        <v>30</v>
      </c>
    </row>
    <row r="8" spans="1:25" ht="15.75" customHeight="1" thickBot="1" x14ac:dyDescent="0.3">
      <c r="A8" s="65" t="s">
        <v>29</v>
      </c>
      <c r="B8" s="66"/>
      <c r="C8" s="36">
        <v>114.55044893891143</v>
      </c>
      <c r="D8" s="36">
        <v>117.78343182667498</v>
      </c>
      <c r="E8" s="36">
        <v>112.64661158990596</v>
      </c>
      <c r="F8" s="37">
        <v>83.885736543439506</v>
      </c>
      <c r="G8" s="36">
        <v>8.8216037704536472</v>
      </c>
      <c r="H8" s="35">
        <v>107.34816056605399</v>
      </c>
      <c r="I8" s="35">
        <v>63.642441174928962</v>
      </c>
      <c r="J8" s="34">
        <v>0.73</v>
      </c>
    </row>
    <row r="9" spans="1:25" ht="16.5" thickTop="1" thickBot="1" x14ac:dyDescent="0.3">
      <c r="A9" s="67" t="s">
        <v>16</v>
      </c>
      <c r="B9" s="68"/>
      <c r="C9" s="32">
        <v>12.378161827905778</v>
      </c>
      <c r="D9" s="32">
        <v>19.896254912748866</v>
      </c>
      <c r="E9" s="32">
        <v>14.132719719252171</v>
      </c>
      <c r="F9" s="33">
        <v>30.215600938412035</v>
      </c>
      <c r="G9" s="32">
        <v>18.099965910218845</v>
      </c>
      <c r="H9" s="32">
        <v>8.9275993555261408</v>
      </c>
      <c r="I9" s="32">
        <v>17.474133697570363</v>
      </c>
      <c r="J9" s="31"/>
    </row>
    <row r="11" spans="1:25" x14ac:dyDescent="0.25">
      <c r="B11" t="s">
        <v>15</v>
      </c>
      <c r="C11" t="s">
        <v>12</v>
      </c>
      <c r="D11" t="s">
        <v>13</v>
      </c>
      <c r="E11" t="s">
        <v>14</v>
      </c>
      <c r="F11" t="s">
        <v>18</v>
      </c>
      <c r="G11" t="s">
        <v>16</v>
      </c>
    </row>
    <row r="12" spans="1:25" x14ac:dyDescent="0.25">
      <c r="A12" t="s">
        <v>44</v>
      </c>
      <c r="B12">
        <v>2.7237999999999998</v>
      </c>
      <c r="C12">
        <v>2.7138333333333335</v>
      </c>
      <c r="D12">
        <v>8.4000000000000005E-2</v>
      </c>
      <c r="E12">
        <v>100.37898472653526</v>
      </c>
      <c r="F12">
        <v>100.436022561633</v>
      </c>
      <c r="G12">
        <v>8.0663679962977894E-2</v>
      </c>
    </row>
    <row r="13" spans="1:25" x14ac:dyDescent="0.25">
      <c r="B13">
        <v>2.7267999999999999</v>
      </c>
      <c r="C13">
        <v>2.7138333333333335</v>
      </c>
      <c r="D13">
        <v>8.4000000000000005E-2</v>
      </c>
      <c r="E13">
        <v>100.49306039672983</v>
      </c>
    </row>
    <row r="14" spans="1:25" x14ac:dyDescent="0.25">
      <c r="A14" t="s">
        <v>21</v>
      </c>
      <c r="B14">
        <v>2.7348000000000003</v>
      </c>
      <c r="C14">
        <v>2.7138333333333335</v>
      </c>
      <c r="D14">
        <v>8.4000000000000005E-2</v>
      </c>
      <c r="E14">
        <v>100.79726218391534</v>
      </c>
      <c r="F14">
        <v>100.07858546168958</v>
      </c>
      <c r="G14">
        <v>1.0163623675334892</v>
      </c>
    </row>
    <row r="15" spans="1:25" x14ac:dyDescent="0.25">
      <c r="B15">
        <v>2.6970000000000001</v>
      </c>
      <c r="C15">
        <v>2.7138333333333335</v>
      </c>
      <c r="D15">
        <v>8.4000000000000005E-2</v>
      </c>
      <c r="E15">
        <v>99.359908739463847</v>
      </c>
    </row>
    <row r="16" spans="1:25" x14ac:dyDescent="0.25">
      <c r="A16" t="s">
        <v>22</v>
      </c>
      <c r="B16">
        <v>2.7583000000000002</v>
      </c>
      <c r="C16">
        <v>2.7138333333333335</v>
      </c>
      <c r="D16">
        <v>8.4000000000000005E-2</v>
      </c>
      <c r="E16">
        <v>101.69085493377274</v>
      </c>
      <c r="F16">
        <v>100.90373280943025</v>
      </c>
      <c r="G16">
        <v>1.1131587834890688</v>
      </c>
    </row>
    <row r="17" spans="2:5" x14ac:dyDescent="0.25">
      <c r="B17">
        <v>2.7168999999999999</v>
      </c>
      <c r="C17">
        <v>2.7138333333333335</v>
      </c>
      <c r="D17">
        <v>8.4000000000000005E-2</v>
      </c>
      <c r="E17">
        <v>100.11661068508776</v>
      </c>
    </row>
  </sheetData>
  <mergeCells count="8">
    <mergeCell ref="A8:B8"/>
    <mergeCell ref="A9:B9"/>
    <mergeCell ref="A1:M1"/>
    <mergeCell ref="C2:G2"/>
    <mergeCell ref="J2:J3"/>
    <mergeCell ref="A4:B4"/>
    <mergeCell ref="A5:B5"/>
    <mergeCell ref="A6:B6"/>
  </mergeCells>
  <pageMargins left="0.7" right="0.7" top="0.75" bottom="0.75" header="0.3" footer="0.3"/>
  <pageSetup orientation="portrait" horizontalDpi="4294967293" verticalDpi="4294967293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HeLa</vt:lpstr>
      <vt:lpstr>C21+E25 Hela vs Vero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2015-06-05T18:17:20Z</dcterms:created>
  <dcterms:modified xsi:type="dcterms:W3CDTF">2023-01-24T08:35:13Z</dcterms:modified>
</cp:coreProperties>
</file>