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NBOTHA1\Desktop\PhD Jupyter Notebooks\Literature Databases\"/>
    </mc:Choice>
  </mc:AlternateContent>
  <xr:revisionPtr revIDLastSave="0" documentId="13_ncr:1_{C359648A-B547-45ED-8C78-BA7C130C23B5}" xr6:coauthVersionLast="47" xr6:coauthVersionMax="47" xr10:uidLastSave="{00000000-0000-0000-0000-000000000000}"/>
  <bookViews>
    <workbookView xWindow="-120" yWindow="-120" windowWidth="29040" windowHeight="15840" tabRatio="500" activeTab="1" xr2:uid="{00000000-000D-0000-FFFF-FFFF00000000}"/>
  </bookViews>
  <sheets>
    <sheet name="Screening Info" sheetId="1" r:id="rId1"/>
    <sheet name="Recommended List" sheetId="2" r:id="rId2"/>
    <sheet name="Other Sources" sheetId="3" r:id="rId3"/>
  </sheets>
  <definedNames>
    <definedName name="_xlnm._FilterDatabase" localSheetId="2" hidden="1">'Other Sources'!$A$1:$AMJ$26</definedName>
    <definedName name="_xlnm._FilterDatabase" localSheetId="1" hidden="1">'Recommended List'!$A$1:$V$290</definedName>
    <definedName name="_FilterDatabase_0" localSheetId="2">'Other Sources'!$A$1:$S$283</definedName>
    <definedName name="_FilterDatabase_0" localSheetId="1">'Recommended List'!$A$1:$U$286</definedName>
    <definedName name="_FilterDatabase_1" localSheetId="2">'Other Sources'!$A$1:$S$282</definedName>
    <definedName name="citation">#REF!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7" i="1" l="1"/>
  <c r="U295" i="2" l="1"/>
  <c r="M288" i="2"/>
  <c r="M287" i="2"/>
  <c r="T286" i="2"/>
  <c r="M286" i="2"/>
  <c r="T285" i="2"/>
  <c r="M285" i="2"/>
  <c r="T284" i="2"/>
  <c r="M284" i="2"/>
  <c r="T283" i="2"/>
  <c r="M283" i="2"/>
  <c r="T282" i="2"/>
  <c r="M282" i="2"/>
  <c r="T281" i="2"/>
  <c r="M281" i="2"/>
  <c r="T207" i="2"/>
  <c r="M207" i="2"/>
  <c r="T279" i="2"/>
  <c r="M279" i="2"/>
  <c r="T278" i="2"/>
  <c r="M278" i="2"/>
  <c r="T277" i="2"/>
  <c r="M277" i="2"/>
  <c r="T276" i="2"/>
  <c r="M276" i="2"/>
  <c r="T275" i="2"/>
  <c r="M275" i="2"/>
  <c r="T274" i="2"/>
  <c r="M274" i="2"/>
  <c r="T273" i="2"/>
  <c r="M273" i="2"/>
  <c r="T272" i="2"/>
  <c r="M272" i="2"/>
  <c r="T271" i="2"/>
  <c r="M271" i="2"/>
  <c r="T270" i="2"/>
  <c r="M270" i="2"/>
  <c r="T269" i="2"/>
  <c r="M269" i="2"/>
  <c r="T268" i="2"/>
  <c r="M268" i="2"/>
  <c r="T267" i="2"/>
  <c r="M267" i="2"/>
  <c r="T266" i="2"/>
  <c r="M266" i="2"/>
  <c r="T265" i="2"/>
  <c r="M265" i="2"/>
  <c r="T264" i="2"/>
  <c r="M264" i="2"/>
  <c r="T263" i="2"/>
  <c r="M263" i="2"/>
  <c r="T262" i="2"/>
  <c r="M262" i="2"/>
  <c r="T261" i="2"/>
  <c r="M261" i="2"/>
  <c r="T260" i="2"/>
  <c r="M260" i="2"/>
  <c r="T259" i="2"/>
  <c r="M259" i="2"/>
  <c r="T258" i="2"/>
  <c r="M258" i="2"/>
  <c r="T257" i="2"/>
  <c r="M257" i="2"/>
  <c r="T256" i="2"/>
  <c r="M256" i="2"/>
  <c r="T255" i="2"/>
  <c r="M255" i="2"/>
  <c r="T254" i="2"/>
  <c r="M254" i="2"/>
  <c r="T253" i="2"/>
  <c r="M253" i="2"/>
  <c r="T252" i="2"/>
  <c r="M252" i="2"/>
  <c r="T251" i="2"/>
  <c r="M251" i="2"/>
  <c r="T250" i="2"/>
  <c r="M250" i="2"/>
  <c r="T249" i="2"/>
  <c r="M249" i="2"/>
  <c r="T248" i="2"/>
  <c r="M248" i="2"/>
  <c r="T247" i="2"/>
  <c r="M247" i="2"/>
  <c r="T246" i="2"/>
  <c r="M246" i="2"/>
  <c r="T245" i="2"/>
  <c r="M245" i="2"/>
  <c r="T244" i="2"/>
  <c r="M244" i="2"/>
  <c r="T243" i="2"/>
  <c r="M243" i="2"/>
  <c r="T242" i="2"/>
  <c r="M242" i="2"/>
  <c r="T241" i="2"/>
  <c r="M241" i="2"/>
  <c r="T240" i="2"/>
  <c r="M240" i="2"/>
  <c r="T239" i="2"/>
  <c r="M239" i="2"/>
  <c r="T238" i="2"/>
  <c r="M238" i="2"/>
  <c r="T237" i="2"/>
  <c r="M237" i="2"/>
  <c r="T236" i="2"/>
  <c r="M236" i="2"/>
  <c r="T235" i="2"/>
  <c r="M235" i="2"/>
  <c r="T234" i="2"/>
  <c r="M234" i="2"/>
  <c r="T233" i="2"/>
  <c r="M233" i="2"/>
  <c r="T232" i="2"/>
  <c r="M232" i="2"/>
  <c r="T231" i="2"/>
  <c r="M231" i="2"/>
  <c r="T130" i="2"/>
  <c r="M130" i="2"/>
  <c r="T229" i="2"/>
  <c r="M229" i="2"/>
  <c r="T228" i="2"/>
  <c r="M228" i="2"/>
  <c r="T227" i="2"/>
  <c r="M227" i="2"/>
  <c r="T226" i="2"/>
  <c r="M226" i="2"/>
  <c r="T225" i="2"/>
  <c r="M225" i="2"/>
  <c r="T224" i="2"/>
  <c r="M224" i="2"/>
  <c r="T223" i="2"/>
  <c r="M223" i="2"/>
  <c r="T222" i="2"/>
  <c r="M222" i="2"/>
  <c r="T221" i="2"/>
  <c r="M221" i="2"/>
  <c r="T220" i="2"/>
  <c r="M220" i="2"/>
  <c r="T219" i="2"/>
  <c r="M219" i="2"/>
  <c r="T218" i="2"/>
  <c r="M218" i="2"/>
  <c r="T217" i="2"/>
  <c r="M217" i="2"/>
  <c r="T76" i="2"/>
  <c r="M76" i="2"/>
  <c r="M215" i="2"/>
  <c r="M214" i="2"/>
  <c r="T213" i="2"/>
  <c r="M213" i="2"/>
  <c r="T212" i="2"/>
  <c r="M212" i="2"/>
  <c r="T211" i="2"/>
  <c r="M211" i="2"/>
  <c r="T210" i="2"/>
  <c r="M210" i="2"/>
  <c r="T209" i="2"/>
  <c r="M209" i="2"/>
  <c r="T208" i="2"/>
  <c r="M208" i="2"/>
  <c r="T25" i="2"/>
  <c r="M25" i="2"/>
  <c r="T206" i="2"/>
  <c r="M206" i="2"/>
  <c r="T205" i="2"/>
  <c r="M205" i="2"/>
  <c r="T204" i="2"/>
  <c r="M204" i="2"/>
  <c r="T203" i="2"/>
  <c r="M203" i="2"/>
  <c r="T202" i="2"/>
  <c r="M202" i="2"/>
  <c r="T201" i="2"/>
  <c r="M201" i="2"/>
  <c r="T200" i="2"/>
  <c r="M200" i="2"/>
  <c r="T199" i="2"/>
  <c r="M199" i="2"/>
  <c r="T198" i="2"/>
  <c r="M198" i="2"/>
  <c r="T197" i="2"/>
  <c r="M197" i="2"/>
  <c r="T196" i="2"/>
  <c r="M196" i="2"/>
  <c r="M195" i="2"/>
  <c r="T194" i="2"/>
  <c r="M194" i="2"/>
  <c r="T193" i="2"/>
  <c r="M193" i="2"/>
  <c r="T192" i="2"/>
  <c r="M192" i="2"/>
  <c r="T191" i="2"/>
  <c r="M191" i="2"/>
  <c r="T190" i="2"/>
  <c r="M190" i="2"/>
  <c r="T189" i="2"/>
  <c r="M189" i="2"/>
  <c r="T188" i="2"/>
  <c r="M188" i="2"/>
  <c r="T187" i="2"/>
  <c r="M187" i="2"/>
  <c r="T186" i="2"/>
  <c r="M186" i="2"/>
  <c r="T185" i="2"/>
  <c r="M185" i="2"/>
  <c r="T184" i="2"/>
  <c r="M184" i="2"/>
  <c r="T183" i="2"/>
  <c r="M183" i="2"/>
  <c r="T182" i="2"/>
  <c r="M182" i="2"/>
  <c r="T181" i="2"/>
  <c r="M181" i="2"/>
  <c r="T180" i="2"/>
  <c r="M180" i="2"/>
  <c r="T179" i="2"/>
  <c r="M179" i="2"/>
  <c r="T178" i="2"/>
  <c r="M178" i="2"/>
  <c r="T177" i="2"/>
  <c r="M177" i="2"/>
  <c r="T176" i="2"/>
  <c r="M176" i="2"/>
  <c r="M175" i="2"/>
  <c r="M174" i="2"/>
  <c r="T173" i="2"/>
  <c r="M173" i="2"/>
  <c r="T172" i="2"/>
  <c r="M172" i="2"/>
  <c r="T171" i="2"/>
  <c r="M171" i="2"/>
  <c r="M170" i="2"/>
  <c r="M169" i="2"/>
  <c r="T168" i="2"/>
  <c r="M168" i="2"/>
  <c r="T167" i="2"/>
  <c r="M167" i="2"/>
  <c r="T166" i="2"/>
  <c r="M166" i="2"/>
  <c r="T165" i="2"/>
  <c r="M165" i="2"/>
  <c r="T164" i="2"/>
  <c r="M164" i="2"/>
  <c r="T163" i="2"/>
  <c r="M163" i="2"/>
  <c r="T162" i="2"/>
  <c r="M162" i="2"/>
  <c r="T161" i="2"/>
  <c r="M161" i="2"/>
  <c r="T160" i="2"/>
  <c r="M160" i="2"/>
  <c r="T159" i="2"/>
  <c r="M159" i="2"/>
  <c r="T158" i="2"/>
  <c r="M158" i="2"/>
  <c r="T157" i="2"/>
  <c r="M157" i="2"/>
  <c r="T156" i="2"/>
  <c r="M156" i="2"/>
  <c r="T155" i="2"/>
  <c r="M155" i="2"/>
  <c r="T154" i="2"/>
  <c r="M154" i="2"/>
  <c r="T153" i="2"/>
  <c r="M153" i="2"/>
  <c r="T152" i="2"/>
  <c r="M152" i="2"/>
  <c r="T151" i="2"/>
  <c r="M151" i="2"/>
  <c r="T150" i="2"/>
  <c r="M150" i="2"/>
  <c r="T149" i="2"/>
  <c r="M149" i="2"/>
  <c r="T148" i="2"/>
  <c r="M148" i="2"/>
  <c r="T147" i="2"/>
  <c r="M147" i="2"/>
  <c r="T146" i="2"/>
  <c r="M146" i="2"/>
  <c r="T145" i="2"/>
  <c r="M145" i="2"/>
  <c r="T144" i="2"/>
  <c r="M144" i="2"/>
  <c r="T143" i="2"/>
  <c r="M143" i="2"/>
  <c r="T142" i="2"/>
  <c r="M142" i="2"/>
  <c r="T141" i="2"/>
  <c r="M141" i="2"/>
  <c r="T140" i="2"/>
  <c r="M140" i="2"/>
  <c r="T139" i="2"/>
  <c r="M139" i="2"/>
  <c r="T138" i="2"/>
  <c r="M138" i="2"/>
  <c r="T137" i="2"/>
  <c r="M137" i="2"/>
  <c r="T136" i="2"/>
  <c r="M136" i="2"/>
  <c r="T135" i="2"/>
  <c r="M135" i="2"/>
  <c r="T134" i="2"/>
  <c r="M134" i="2"/>
  <c r="T133" i="2"/>
  <c r="M133" i="2"/>
  <c r="T132" i="2"/>
  <c r="M132" i="2"/>
  <c r="T131" i="2"/>
  <c r="M131" i="2"/>
  <c r="T230" i="2"/>
  <c r="M230" i="2"/>
  <c r="T129" i="2"/>
  <c r="M129" i="2"/>
  <c r="T128" i="2"/>
  <c r="M128" i="2"/>
  <c r="T127" i="2"/>
  <c r="M127" i="2"/>
  <c r="T126" i="2"/>
  <c r="M126" i="2"/>
  <c r="T125" i="2"/>
  <c r="M125" i="2"/>
  <c r="T124" i="2"/>
  <c r="M124" i="2"/>
  <c r="T123" i="2"/>
  <c r="M123" i="2"/>
  <c r="T122" i="2"/>
  <c r="M122" i="2"/>
  <c r="T121" i="2"/>
  <c r="M121" i="2"/>
  <c r="T120" i="2"/>
  <c r="M120" i="2"/>
  <c r="T119" i="2"/>
  <c r="M119" i="2"/>
  <c r="T118" i="2"/>
  <c r="M118" i="2"/>
  <c r="T117" i="2"/>
  <c r="M117" i="2"/>
  <c r="T116" i="2"/>
  <c r="M116" i="2"/>
  <c r="T115" i="2"/>
  <c r="M115" i="2"/>
  <c r="T114" i="2"/>
  <c r="M114" i="2"/>
  <c r="T113" i="2"/>
  <c r="M113" i="2"/>
  <c r="T112" i="2"/>
  <c r="M112" i="2"/>
  <c r="T111" i="2"/>
  <c r="M111" i="2"/>
  <c r="T110" i="2"/>
  <c r="M110" i="2"/>
  <c r="T109" i="2"/>
  <c r="M109" i="2"/>
  <c r="T108" i="2"/>
  <c r="M108" i="2"/>
  <c r="T107" i="2"/>
  <c r="M107" i="2"/>
  <c r="T106" i="2"/>
  <c r="M106" i="2"/>
  <c r="T105" i="2"/>
  <c r="M105" i="2"/>
  <c r="T104" i="2"/>
  <c r="M104" i="2"/>
  <c r="T103" i="2"/>
  <c r="M103" i="2"/>
  <c r="T102" i="2"/>
  <c r="M102" i="2"/>
  <c r="T101" i="2"/>
  <c r="M101" i="2"/>
  <c r="T100" i="2"/>
  <c r="M100" i="2"/>
  <c r="T99" i="2"/>
  <c r="M99" i="2"/>
  <c r="T98" i="2"/>
  <c r="M98" i="2"/>
  <c r="T97" i="2"/>
  <c r="M97" i="2"/>
  <c r="T96" i="2"/>
  <c r="M96" i="2"/>
  <c r="T95" i="2"/>
  <c r="M95" i="2"/>
  <c r="T94" i="2"/>
  <c r="M94" i="2"/>
  <c r="T93" i="2"/>
  <c r="M93" i="2"/>
  <c r="T92" i="2"/>
  <c r="M92" i="2"/>
  <c r="T91" i="2"/>
  <c r="M91" i="2"/>
  <c r="T90" i="2"/>
  <c r="M90" i="2"/>
  <c r="T89" i="2"/>
  <c r="M89" i="2"/>
  <c r="T88" i="2"/>
  <c r="M88" i="2"/>
  <c r="T87" i="2"/>
  <c r="M87" i="2"/>
  <c r="T86" i="2"/>
  <c r="M86" i="2"/>
  <c r="T85" i="2"/>
  <c r="M85" i="2"/>
  <c r="T84" i="2"/>
  <c r="M84" i="2"/>
  <c r="T83" i="2"/>
  <c r="M83" i="2"/>
  <c r="T82" i="2"/>
  <c r="M82" i="2"/>
  <c r="T81" i="2"/>
  <c r="M81" i="2"/>
  <c r="T80" i="2"/>
  <c r="M80" i="2"/>
  <c r="T79" i="2"/>
  <c r="M79" i="2"/>
  <c r="T78" i="2"/>
  <c r="M78" i="2"/>
  <c r="T77" i="2"/>
  <c r="M77" i="2"/>
  <c r="T280" i="2"/>
  <c r="M280" i="2"/>
  <c r="T75" i="2"/>
  <c r="M75" i="2"/>
  <c r="T74" i="2"/>
  <c r="M74" i="2"/>
  <c r="T73" i="2"/>
  <c r="M73" i="2"/>
  <c r="T72" i="2"/>
  <c r="M72" i="2"/>
  <c r="T71" i="2"/>
  <c r="M71" i="2"/>
  <c r="T70" i="2"/>
  <c r="M70" i="2"/>
  <c r="T69" i="2"/>
  <c r="M69" i="2"/>
  <c r="T68" i="2"/>
  <c r="M68" i="2"/>
  <c r="T67" i="2"/>
  <c r="M67" i="2"/>
  <c r="T66" i="2"/>
  <c r="M66" i="2"/>
  <c r="T65" i="2"/>
  <c r="M65" i="2"/>
  <c r="T64" i="2"/>
  <c r="M64" i="2"/>
  <c r="T63" i="2"/>
  <c r="M63" i="2"/>
  <c r="T62" i="2"/>
  <c r="M62" i="2"/>
  <c r="T61" i="2"/>
  <c r="M61" i="2"/>
  <c r="T60" i="2"/>
  <c r="M60" i="2"/>
  <c r="T59" i="2"/>
  <c r="M59" i="2"/>
  <c r="T58" i="2"/>
  <c r="M58" i="2"/>
  <c r="T57" i="2"/>
  <c r="M57" i="2"/>
  <c r="T56" i="2"/>
  <c r="M56" i="2"/>
  <c r="T55" i="2"/>
  <c r="M55" i="2"/>
  <c r="T54" i="2"/>
  <c r="M54" i="2"/>
  <c r="T53" i="2"/>
  <c r="M53" i="2"/>
  <c r="T52" i="2"/>
  <c r="M52" i="2"/>
  <c r="T51" i="2"/>
  <c r="M51" i="2"/>
  <c r="T50" i="2"/>
  <c r="M50" i="2"/>
  <c r="T49" i="2"/>
  <c r="M49" i="2"/>
  <c r="T48" i="2"/>
  <c r="M48" i="2"/>
  <c r="T47" i="2"/>
  <c r="M47" i="2"/>
  <c r="T46" i="2"/>
  <c r="M46" i="2"/>
  <c r="T45" i="2"/>
  <c r="M45" i="2"/>
  <c r="T44" i="2"/>
  <c r="M44" i="2"/>
  <c r="T43" i="2"/>
  <c r="M43" i="2"/>
  <c r="T42" i="2"/>
  <c r="M42" i="2"/>
  <c r="T41" i="2"/>
  <c r="M41" i="2"/>
  <c r="T40" i="2"/>
  <c r="M40" i="2"/>
  <c r="T39" i="2"/>
  <c r="M39" i="2"/>
  <c r="T38" i="2"/>
  <c r="M38" i="2"/>
  <c r="T37" i="2"/>
  <c r="M37" i="2"/>
  <c r="T36" i="2"/>
  <c r="M36" i="2"/>
  <c r="T35" i="2"/>
  <c r="M35" i="2"/>
  <c r="T34" i="2"/>
  <c r="M34" i="2"/>
  <c r="T33" i="2"/>
  <c r="M33" i="2"/>
  <c r="T32" i="2"/>
  <c r="M32" i="2"/>
  <c r="T31" i="2"/>
  <c r="M31" i="2"/>
  <c r="T30" i="2"/>
  <c r="M30" i="2"/>
  <c r="T29" i="2"/>
  <c r="M29" i="2"/>
  <c r="T28" i="2"/>
  <c r="M28" i="2"/>
  <c r="T27" i="2"/>
  <c r="M27" i="2"/>
  <c r="T26" i="2"/>
  <c r="M26" i="2"/>
  <c r="T216" i="2"/>
  <c r="M216" i="2"/>
  <c r="T24" i="2"/>
  <c r="M24" i="2"/>
  <c r="T23" i="2"/>
  <c r="M23" i="2"/>
  <c r="T22" i="2"/>
  <c r="M22" i="2"/>
  <c r="T21" i="2"/>
  <c r="M21" i="2"/>
  <c r="T20" i="2"/>
  <c r="M20" i="2"/>
  <c r="T19" i="2"/>
  <c r="M19" i="2"/>
  <c r="T18" i="2"/>
  <c r="M18" i="2"/>
  <c r="T17" i="2"/>
  <c r="M17" i="2"/>
  <c r="T16" i="2"/>
  <c r="M16" i="2"/>
  <c r="T15" i="2"/>
  <c r="M15" i="2"/>
  <c r="T14" i="2"/>
  <c r="M14" i="2"/>
  <c r="T13" i="2"/>
  <c r="M13" i="2"/>
  <c r="M12" i="2"/>
  <c r="T11" i="2"/>
  <c r="M11" i="2"/>
  <c r="T10" i="2"/>
  <c r="M10" i="2"/>
  <c r="T9" i="2"/>
  <c r="M9" i="2"/>
  <c r="T8" i="2"/>
  <c r="M8" i="2"/>
  <c r="T7" i="2"/>
  <c r="M7" i="2"/>
  <c r="T6" i="2"/>
  <c r="M6" i="2"/>
  <c r="T5" i="2"/>
  <c r="M5" i="2"/>
  <c r="T4" i="2"/>
  <c r="M4" i="2"/>
  <c r="T3" i="2"/>
  <c r="M3" i="2"/>
  <c r="C85" i="1"/>
  <c r="B83" i="1"/>
  <c r="B82" i="1"/>
  <c r="B81" i="1"/>
  <c r="B80" i="1"/>
  <c r="B79" i="1"/>
  <c r="B78" i="1"/>
  <c r="B77" i="1"/>
  <c r="B76" i="1"/>
  <c r="B75" i="1"/>
  <c r="B74" i="1"/>
  <c r="B73" i="1"/>
  <c r="B72" i="1"/>
  <c r="B71" i="1"/>
  <c r="B70" i="1"/>
  <c r="B69" i="1"/>
  <c r="B68" i="1"/>
  <c r="B67" i="1"/>
  <c r="B66" i="1"/>
  <c r="B65" i="1"/>
  <c r="B64" i="1"/>
  <c r="B63" i="1"/>
  <c r="B59" i="1"/>
  <c r="B58" i="1"/>
  <c r="B57" i="1"/>
  <c r="C56" i="1"/>
  <c r="C60" i="1" s="1"/>
  <c r="B56" i="1"/>
  <c r="C47" i="1"/>
  <c r="B45" i="1"/>
  <c r="B44" i="1"/>
  <c r="B43" i="1"/>
  <c r="B42" i="1"/>
  <c r="B41" i="1"/>
  <c r="B40" i="1"/>
  <c r="B39" i="1"/>
  <c r="B38" i="1"/>
  <c r="B37" i="1"/>
  <c r="B36" i="1"/>
  <c r="B35" i="1"/>
  <c r="B34" i="1"/>
  <c r="B33" i="1"/>
  <c r="B32" i="1"/>
  <c r="B31" i="1"/>
  <c r="B30" i="1"/>
  <c r="B29" i="1"/>
  <c r="B28" i="1"/>
  <c r="B27" i="1"/>
  <c r="B26" i="1"/>
  <c r="B25" i="1"/>
  <c r="H9" i="1"/>
  <c r="E9" i="1"/>
  <c r="D9" i="1"/>
  <c r="C9" i="1"/>
  <c r="B9" i="1"/>
  <c r="H8" i="1"/>
  <c r="E8" i="1"/>
  <c r="D8" i="1"/>
  <c r="C8" i="1"/>
  <c r="B8" i="1"/>
  <c r="E7" i="1"/>
  <c r="D7" i="1"/>
  <c r="C7" i="1"/>
  <c r="B7" i="1"/>
  <c r="B3" i="1"/>
  <c r="G8" i="1" l="1"/>
  <c r="F9" i="1"/>
  <c r="B85" i="1"/>
  <c r="G7" i="1"/>
  <c r="B60" i="1"/>
  <c r="B47" i="1"/>
  <c r="B49" i="1" s="1"/>
  <c r="G9" i="1"/>
  <c r="F8" i="1"/>
  <c r="F7" i="1"/>
  <c r="F11" i="1" l="1"/>
</calcChain>
</file>

<file path=xl/sharedStrings.xml><?xml version="1.0" encoding="utf-8"?>
<sst xmlns="http://schemas.openxmlformats.org/spreadsheetml/2006/main" count="3863" uniqueCount="1429">
  <si>
    <t>RECOMMENDED LIST SUMMARY</t>
  </si>
  <si>
    <t>Total Papers Selected</t>
  </si>
  <si>
    <t>Initial</t>
  </si>
  <si>
    <t>Reviewed</t>
  </si>
  <si>
    <t>Natasha &amp; David Final</t>
  </si>
  <si>
    <t>Supervisors Final</t>
  </si>
  <si>
    <t>Final Recommendation</t>
  </si>
  <si>
    <t>Natasha</t>
  </si>
  <si>
    <t>David</t>
  </si>
  <si>
    <t>Yes</t>
  </si>
  <si>
    <t>Maybe</t>
  </si>
  <si>
    <t>No</t>
  </si>
  <si>
    <t>Don’t Agree:</t>
  </si>
  <si>
    <t>SUMMARY OF PAPER TYPES</t>
  </si>
  <si>
    <t>Keywords</t>
  </si>
  <si>
    <t>Total</t>
  </si>
  <si>
    <t>Included</t>
  </si>
  <si>
    <t>Compatibilizer, Clay modification, Manufacturing variation</t>
  </si>
  <si>
    <t>DoE, Testing variation</t>
  </si>
  <si>
    <t>Filler variation, Blending ratio</t>
  </si>
  <si>
    <t>Testing conditions varied</t>
  </si>
  <si>
    <t>Compatibilizer, blending protocol</t>
  </si>
  <si>
    <t>Filler variation</t>
  </si>
  <si>
    <t>Manufacturing variation, blending protocol</t>
  </si>
  <si>
    <t>Polymer variation</t>
  </si>
  <si>
    <t>Polymer variation, Clay variation</t>
  </si>
  <si>
    <t>Manufacturing variation, DoE</t>
  </si>
  <si>
    <t>Compatibilizer, Clay variation</t>
  </si>
  <si>
    <t>Compatibilizer, DoE</t>
  </si>
  <si>
    <t>Blending protocol</t>
  </si>
  <si>
    <t>Blending ratio</t>
  </si>
  <si>
    <t>Compatibilizer, blending ratio</t>
  </si>
  <si>
    <t>Foaming conditions varied</t>
  </si>
  <si>
    <t>Manufacturing variation, Compatibilizer</t>
  </si>
  <si>
    <t>Clay modification</t>
  </si>
  <si>
    <t>Clay variation</t>
  </si>
  <si>
    <t>Manufacturing variation</t>
  </si>
  <si>
    <t>Compatibilizer</t>
  </si>
  <si>
    <t>N/A (language)</t>
  </si>
  <si>
    <t>Paper Type</t>
  </si>
  <si>
    <t>Article</t>
  </si>
  <si>
    <t>Book Chapter</t>
  </si>
  <si>
    <t>Conference</t>
  </si>
  <si>
    <t>Dissertation</t>
  </si>
  <si>
    <t>Year</t>
  </si>
  <si>
    <t>Author(s)</t>
  </si>
  <si>
    <t>Title</t>
  </si>
  <si>
    <t>Publication Type</t>
  </si>
  <si>
    <t>Language</t>
  </si>
  <si>
    <t>Paper Focus</t>
  </si>
  <si>
    <t>Initially Recommended by:</t>
  </si>
  <si>
    <t>Review of initial recommendations</t>
  </si>
  <si>
    <t>Natasha &amp; David Recommendation</t>
  </si>
  <si>
    <t>Resolving disagreements</t>
  </si>
  <si>
    <t>David Thoughts</t>
  </si>
  <si>
    <t>Review from supervisors</t>
  </si>
  <si>
    <t>Supervisors Recommendation</t>
  </si>
  <si>
    <t>Final recommendation</t>
  </si>
  <si>
    <t>Notes to consider for paper write up:</t>
  </si>
  <si>
    <t>Comments based on comparison</t>
  </si>
  <si>
    <t>Natasha Thoughts</t>
  </si>
  <si>
    <t>Helen</t>
  </si>
  <si>
    <t>Comments</t>
  </si>
  <si>
    <t>Johan</t>
  </si>
  <si>
    <t>Livi, Sébastien; Duchet-Rumeau, Jannick; Pham, Thi-Nhàn; Gérard, Jean-François</t>
  </si>
  <si>
    <t>A comparative study on different ionic liquids used as surfactants: Effect on thermal and mechanical properties of high-density polyethylene nanocomposites</t>
  </si>
  <si>
    <t>English</t>
  </si>
  <si>
    <t>Yes (after adjustment of search parameters)</t>
  </si>
  <si>
    <t>Varies surface treatment of MMT with HDPE and reports results based on this which includes mechanical properties. There are no indications of using compatibilizer or varying manufacturing conditions.</t>
  </si>
  <si>
    <t>No (clay modification)</t>
  </si>
  <si>
    <t>No variation in processing parameters or filler loading.  Only changes brought were in the type of surface treatment.</t>
  </si>
  <si>
    <t>Liu, Zhitian; Ke, Xianzhong; You, Feng; Zhang, Qi; Gao, Xiang</t>
  </si>
  <si>
    <t>A facile strategy for preparing Gemini surfactant‐modified montmorillonite and its effect on the morphology and mechanical properties of polyethylene/polystyrene.</t>
  </si>
  <si>
    <t xml:space="preserve">Varies sufrace treatments of Na-MMT with a PE/PS at a 70/30 blend ratio and reporting results as a function of treatment. No indication of adding compatibilizer or varying manufacaturing conditions or blending ratios. </t>
  </si>
  <si>
    <t>Comparison of different compatabilisers (surface treatments) and filler loadings on the mechanical properties of PE/PS blend systems.  Based on tensile and flexural measurements.</t>
  </si>
  <si>
    <t>Dibirova K.S., Kozlov G.V., Magomedov G.M., Zaikov G.E.</t>
  </si>
  <si>
    <t>A theoretical analysis of the process of flow of nanocomposites of high-density polyethylene and organoclay</t>
  </si>
  <si>
    <t>Considers fractal concept of plasticity to describe the process of flow of amorphous/crystalline polymers. Experimentally two grades of HDPE with two different cloisites and a compatibilizer was considered. Experimental and theoretical results are compared for relative proportion of crystallites, yield stress, failure stress. Results are provided for instances with and without adding compatibilizer and clay. No variation in manufacturing conditions.</t>
  </si>
  <si>
    <t>Comparison of the effect of different loadings of nanoclay, with and without compatibiliser, on the "flow" of the solid polymer composite under uniaxial tensile elongation.</t>
  </si>
  <si>
    <t>Hoshino, Jumpei; Limpanart, Sarintorn; Khunthon, Srichalai; Osotchan, Tanakorn; Traiphol, Rakchart; Srikhirin, Toemsak</t>
  </si>
  <si>
    <t>Adsorption of single-strand alkylammonium salts on bentonite, surface properties of the modified clay and polymer nanocomposites formation by a two-roll mill</t>
  </si>
  <si>
    <t>Excluded during initial screening of titles</t>
  </si>
  <si>
    <t>Considers bentonite clay with surfactants with HDPE prepared via two roll mill considering oxidized polyethylene wax (potentially used as the compatibilizer). XRD, TGA, CSE, TEM, SEM, ultimate and fracture stregnth are reported. Results reported with and without wax.</t>
  </si>
  <si>
    <t>This study investigates different dispersig agents for use in HDPE/bentonite systems, with a comparison of oxidised and unoxidised polyethylene wax, with and without S18 (an alkylammonium salt), investigated through the lens of tensile tests.  The morphology of the clays is investigated, in addition to their thermal behaviour and surface energies.  SEM fractography is used to study the composites, as TEM.</t>
  </si>
  <si>
    <t>Mohamadi, Mahboube; Garmabi, Hamid; Keshavarzi, Fatemeh</t>
  </si>
  <si>
    <t>An investigation of the effects of organomodified-fluoromica on mechanical and barrier properties of compatibilized high density polyethylene nanocomposite films</t>
  </si>
  <si>
    <t>Considers HDPE with three compatibilizers and synthetic organoclay prepared via melt mixing and compression moulding. Considers a D-optimal design to vary clay weight, compatibilizer to clay ratio and compatibilizer type. XRD, TEM, DSC, Young’s modulus, yield strength with response surfaces and optimized formulation with response predictions, barrier reported.</t>
  </si>
  <si>
    <t>Yes (special forms section)</t>
  </si>
  <si>
    <t>Comparison of the effects of different loadings of filler and compatibiliser (and different types of compatibiliser) on the mechanical (tensile) properties of compression-moulded films</t>
  </si>
  <si>
    <t>Include in DoE paper as it considers D-optimal.</t>
  </si>
  <si>
    <t>Garmabi H., Tabari S.E.A., Javadi A., Behrouzi H., Hosseini G.</t>
  </si>
  <si>
    <t>An Investigation on Morphology and Mechanical Properties of HDPE/nanoclay/nanoCaCO3 Ternary Nanocomposites</t>
  </si>
  <si>
    <t>Conference Paper</t>
  </si>
  <si>
    <t>No (clay not primary filler)</t>
  </si>
  <si>
    <t xml:space="preserve">Considers HDPE with cloisite and calcium carbonate with compatibilizer prepared via melt mixing and injection moulding. XRD, SEM, tensile modulus, tensile and impact strength for different compatibilizer loadings as well. Nanoclay is not the primary filler type with only 1, 3 and 5wt% whereas nano CaCO3 is at 6, 8 and 10 wt%. Compatibilizer is varied at 3, 6 and 9 wt%. This is not included as the clay should be the primary filler. </t>
  </si>
  <si>
    <t>No (secondary filler)</t>
  </si>
  <si>
    <t>Different loadings of nanoclay, compatibiliser and nano calcium carbonate.  Only one calcium-carbonate-free case.  Comparison of the mechanical properties of the systems.  No variation in processing conditions.</t>
  </si>
  <si>
    <t>Aubry, Thierry</t>
  </si>
  <si>
    <t>An overview on clay-mediated compatibilization of polyethylene/polyamide blends with droplet morphology</t>
  </si>
  <si>
    <t>No (clay variation)</t>
  </si>
  <si>
    <t>Review paper which considers PE/PA blends with compatibilizers and different clays. Studies considered the blend where either was the primary matrix, for the purpose of this screening these would be PE with PA as the secondary polymer where 8 studies are considered (3 captured in this screening database). For the compatibilizer 5 studies are considered (4 captured in this screening database). Tensile strength and elongation at break is reported for one of these studies. Huitric et al. 2009 (LDPE/PA) and Ville et al. 2012 (LLDPE/PA12) provides no mechanical properties and only studies effect of varying clay loading and blending ratio. Labaume et al. 2013a provides no mechanical properties and studies effect of LLDPE/PA12 blends with varying loads of compatibilizer or clays. Labaume et al. 2013B provides no mechanical properties and studied four different PE/PA blends with cloisite. Mistretta et al. 2015 reports dimensionless elastic modulus and elongation at break for LDPE/PA6 with two different compatibilizers and cloisite as a function of photo-oxidation exposure time. Might include this paper as one from other sources when looking at various references. The data reported in the review paper is as a function of clay loading. And other papers have been captured in the database or briefly reviewed here in the comments.</t>
  </si>
  <si>
    <t>No (review paper)</t>
  </si>
  <si>
    <t>This is a review paper, giving a fairly concise overview of the field of PE/PA compatibilisation through the use of clays.  Certainly, it is useful in searching for additional sources and to refer to as an additional review, but it would be better to consider the results of the papers found therein directly, rather than through the interpretation of these authors.  Due to the larger presence of literature, this appears to be focussed on LDPE/PA composites, albiet not by design.</t>
  </si>
  <si>
    <t>I agree with you that we should rather use the papers directly. I indicated in my comment that most of the papers they reference were already captured in the initial database (and therefore considered), and those that weren’t I provided a brief overview. In general I recommend we exclude as the review and papers primarily focus on results due to clay variation if any mechanical results are even presented.</t>
  </si>
  <si>
    <t xml:space="preserve">I think it is worthwhile to keep an eye on the reviews, for inclusion in discussion sections and to give context as to why the systemtic review is needed.  But I agree to exclude it from the systematic review itself.
Natasha Response:
Definitely which is why I will pull all the review papers we found with our search and discuss them in the introduction along with a couple I found on separate searches using the systematic literature review approach in the field of polymer nanocomposites (there were 4 or so if I recall). </t>
  </si>
  <si>
    <t>Mention in Introduction/Background as part of motivation for systematic review</t>
  </si>
  <si>
    <t>Laguna-Gutierrez, Ester; Escudero, JaJavier; Rodriguez-Perez, Miguel A.</t>
  </si>
  <si>
    <t>Analysis of the mechanical properties and effective diffusion coefficient under static creep loading of low-density foams based on polyethylene/clays nanocomposites</t>
  </si>
  <si>
    <t xml:space="preserve">Considers LDPE with compatibilizer at different weights with clay added prepared via melt compounding and foaming procedure applied and two step compression moulding. XRD, gel content, DSC, TGA, tensile modulus/strength, compression modulus and collapse strength. Solid and foamed composites are compared. </t>
  </si>
  <si>
    <t xml:space="preserve">LDPE/MMT/compatibiliser foam composites are studied, with variation in the compatibiliser and filler loading (notably, however, with no zero-compatibiliser runs).  The tensile and compressive strenghts of these materials are compared, in addition to their behaviour under cyclical compression.  The tenilse behaviour is studied for foamed and unfoamed materials.  A number of other properties were studied, including morphology, gel content, thermal behaviour and the foam properties. </t>
  </si>
  <si>
    <t>Michaeli, Walter; Elas, Athanassios; Puch, Florian</t>
  </si>
  <si>
    <t>Approach to develop a screw configuration for compounding solid fillers on a twin screw extruder using the example of polyethylene-layered silicate masterbatches</t>
  </si>
  <si>
    <t>Maybe (after adjustment of search parameters)</t>
  </si>
  <si>
    <t>No (manufacturing variation with no mech props)</t>
  </si>
  <si>
    <t>Develops an experimental approach to optimising the screw configuration and measure process parameters. Experimented with a HDPE/layered silicate system to optimise melting and first dispersion section in extruder. Extruder and melt temperatures reported. No mechanical properties are reported, however manufacturing variations are considered and should perhaps be in a separate section. We excluded all other papers where there is manufacturing variation but no reported mechanical properties. If this one should be included, we need to review the others as well. We can perhaps mention it in the Introduction.</t>
  </si>
  <si>
    <t>No (but useful information)</t>
  </si>
  <si>
    <t>Very useful discussion on screw design, relevant to HDPE compounding.  In this context, I think it is important to add papers of this type</t>
  </si>
  <si>
    <t>We have excluded all other papers where there was manufacturing variation but no reported mechanical properties. If we include this one, we’d need to include the others as well. I think it can be mentioned in the introduction though.</t>
  </si>
  <si>
    <t xml:space="preserve">This may also be excluded from the systematic review, in my opinion, but, again, may be useful in the discussion of results and the creation of context.  </t>
  </si>
  <si>
    <t>Mention in discussion of results and for creation of context</t>
  </si>
  <si>
    <t>Han G., Lei Y., Wu Q., Kojima Y., Suzuki S.</t>
  </si>
  <si>
    <t>Bamboo-fiber filled high density polyethylene composites: Effect of coupling treatment and nanoclay</t>
  </si>
  <si>
    <t>Considers HDPE/bamboo/clay with MAPE compatibilizer. Different clay and compatibilzer percentages are considered with different HDPE/bamboo compositions. Prepared via compounding and compression moulding. WAXD, DMA, XRD reported. Tensile and impact strength and bending modulus and strength vs. compatibilizer content reported. Mixing torque/temperature vs. mixing time is reported for neat HDPE and other compositions.  Bamboo fiber is the primary filler varying between 27.6 and 29.5wt%, whereas clay is bleow 3.5wt%. Also cases where wood fiber is 0wt% there is no compatibilizer.</t>
  </si>
  <si>
    <t>In this study, an HDPE/BF/MMT/MAPE system is considered.  Care must be taken to only focus on the effects of the clay, as BF composites (same as WPCs) fall outside the scope.  This is possible, but unfortunately there are no formulations with MMT and MAPE in the absence of BF.  Because of this, the study can only be included for variation in filler (clay) loading.  Nonetheless, useful data is presented in terms of processing viscosity, tensile, impact and flexural strength and dynamic mechanical properties.  Morphological studies are also performed.</t>
  </si>
  <si>
    <t>Carrera M.C., Erdmann E., Destéfanis H.A.</t>
  </si>
  <si>
    <t>Barrier properties and structural study of nanocomposite of HDPE/montmorillonite modified with polyvinylalcohol</t>
  </si>
  <si>
    <t>The Na-MMT clay is modified with HDTMA and PVA before melt mixing with HDPE and creating films via compression moulding. The focus of the paper is on the barrier properties however mechanical properties are reported for neat HDPE and HDPE with two different percentages of the modified clay. There appears to be no additon of compatibilizer or consideration of varying manufacturing conditions.</t>
  </si>
  <si>
    <t>No (filler loadng)</t>
  </si>
  <si>
    <t>Comparison of three steps of filler loading, in terms of tensile behaviour in films.  Low-quality paper.  Also investigated morphological, thermal and barrier properties</t>
  </si>
  <si>
    <t>Halbach, Tobias S.; Thomann, Yi; Muelhaupt, Rolf</t>
  </si>
  <si>
    <t>Boehmite nanorod-reinforced-polyethylenes and ethylene/1-octene thermoplastic elastomer nanocomposites prepared by in situ olefin polymerization and melt compounding</t>
  </si>
  <si>
    <t xml:space="preserve">Considered compression molding for tensile samples. Samples for mechanical properties of HDPE/Boehmite were prepared with in situ polymerization, masterbatch and direct melt compounding with a change in loading.  </t>
  </si>
  <si>
    <t>In-situ polymerisation is a fairly intricate process, and it is not necessarily something that falls within the scope of the project.  However, as it is used in the preparation of a masterbatch for comparison to other processing routes, it is acceptable.  A number of characterisations are performed, including of morphology and tensile behaviour.</t>
  </si>
  <si>
    <t>Adewole J.K., Al-Mubaiyedh U.A., Ul-Hamid A., Al-Juhani A.A., Hussein I.A.</t>
  </si>
  <si>
    <t>Bulk and surface mechanical properties of clay modified HDPE used in liner applications</t>
  </si>
  <si>
    <t xml:space="preserve">Considers HDPE with four different clays and compatibilizer. HDPE and compatibilizer via melt blending with a fixed compatibilizer weight percentage followed by melt mixing with different clay loadings and compression moulding. XRD,  Young’s modulus, yield strength, ultimate strength, elongation and toughness, DSC, DMA, hardness, creep, SEM. No variation in compatibilizer weight or manufacturing condition. Personally only considering a variation in clay type is not part of the scope and if we consider including it we would need to re-evaluate all the literature as there are a lot of papers which do just this. I don’t think it will add to the focus of our lit study as everyone knows the effects of adding clay. </t>
  </si>
  <si>
    <t>No (clay and loading variation)</t>
  </si>
  <si>
    <t>A number of different clays are compared at various loadings in a compatibilised system, in terms of their behaviour in tensile, DMA and surface-indentation tests. Morphological and thermal properties were also studied.</t>
  </si>
  <si>
    <t>Zawawi, Engku Zaharah E.; Ahmad, Sahrim; Rasid, Rozaidi; Shamsul Bahri, A.R.</t>
  </si>
  <si>
    <t>Characterisation and properties of HDPE/NR blend-layered silicate nanocomposites prepared by melt intercalation</t>
  </si>
  <si>
    <t xml:space="preserve">Considers HDPE/natural rubber and cloisite prepared via melt mixing with different clay loadings and compression moulding. XRD, TEM, SEM, elastic modulus, tensile strength, DSC, DMA reported. No indication of varying blending ratio, adding compatibilizer or varying manufacturing conditions. </t>
  </si>
  <si>
    <t>HDPE/NR (70/30) blends were combined with various loadings of OMMT (0, 3, 5 %) and characterised in a number of ways.  These techniques include tensile testing, DMTA, thermal analysis (DSC), XRD, SEM and TEM.  No variation was made in the manufactuirng parameters of the system.</t>
  </si>
  <si>
    <t>Liu, Sung-Po; Xu, Jia-Fa</t>
  </si>
  <si>
    <t>Characterization and mechanical properties of high density polyethylene/silane montmorillonite nanocomposites</t>
  </si>
  <si>
    <t xml:space="preserve">Considers HDPE with MMT and two compatibilizers at different loadings prepared via melt compounding and compression moulding. XRD, tensile strength, load-displacement, impact energy, shore hardness, wear loss, SEM reported. </t>
  </si>
  <si>
    <t>Comparison of different filler and compatibiliser loadings, with different compatibiliser types.  Tensile, impact, hardness and wear properties are characterised.  System produced by compression moulding from formulations prepared by plastograph mixer.</t>
  </si>
  <si>
    <t>Esfandiari, Amirhossein(1)</t>
  </si>
  <si>
    <t>Characterization and preparation of extrusion-cast hdpe-clay nanocomposite</t>
  </si>
  <si>
    <t>Considers HDPE with PEMA as compatibilizer and Cloisite 20A as clay prepared via melt compounding and film casting. SAXS results reported. Mentions DMA characterisation, but no DMA results are provided. No indication of any mechanical properties being reported.</t>
  </si>
  <si>
    <t>Extrusion-film-cast HDPE/OMMT nanocomposites were claimed to be characterised in terms of their morphology and dynamic mechanical behaviour, but neither results nor discusison of the mechanical tests are present in the document.</t>
  </si>
  <si>
    <t>Minkova, Liliya; Filippi, Sara</t>
  </si>
  <si>
    <t>Characterization of HDPE-g-MA/clay nanocomposites prepared by different preparation procedures: Effect of the filler dimension on crystallization, microhardness and flammability</t>
  </si>
  <si>
    <t>Considers HDPE grafted with MA as the polymer bases with MMT added. Composites prepared via (1) solution blending, (2) melt compounding and (3) quiescent annealing. DSC, XRD, microhardness, oxygen index reported. All samples considered had the same compatibilizer percentage. Microhardness is a mechanical property.</t>
  </si>
  <si>
    <t>HDPE-g-MA/clay nanocomposites prepared by three preparation procedures are compared, with a number of clay loadings per procedure, in terms of their microhardness.  Further properties investigated include the morphological, thermal and flammability aspects of the composites. *With the assumption that hardness is a mechanical property*</t>
  </si>
  <si>
    <t>Devi, S. H. Kameshwari(1); Shashidhara, G.M.(1); Ghosh, A.K.(1)</t>
  </si>
  <si>
    <t>Characterization of HDPE/MMT-based nanocomposites</t>
  </si>
  <si>
    <t xml:space="preserve">Considers HDPE with cloisite and two types of compatibilizers via melt mixing. XRD, WAXD, TEM, tensile modulus, tensile strength, strain at break, flexural modulus and strength reported. </t>
  </si>
  <si>
    <t>Comparison of different filler and compatibiliser loadings, with different compatibiliser types.  Tensile and flexural properties are characterised, in addition to morphological.  System produced by compression moulding from formulations prepared by plastograph mixer.</t>
  </si>
  <si>
    <t>Chiu, Fang-Chyou; Yen, Hong-Zhi; Lee, Cheng-En</t>
  </si>
  <si>
    <t>Characterization of PP/HDPE blend-based nanocomposites using different maleated polyolefins as compatibilizers</t>
  </si>
  <si>
    <t xml:space="preserve">Considers HDPE and PP systems, individually and blended with two compatibilizers and clay at fixed ratios and weights prepared via melt compounding. XRD, TEM, SEM, PLM, DSC, TGA, elongation at break, flexural modulus/strength and impact strength reported with and without compatibilizer. </t>
  </si>
  <si>
    <t>Comparison of different blend ratios of PP and HDPE, in addition to different compatibilisers.  No meaningful variation in filler loading or processing route.  Characerises the morphological, thermal and mechanical properties of the system.</t>
  </si>
  <si>
    <t>Chen, Ruey Shan; Ahmad, Sahrim; Gan, Sinyee</t>
  </si>
  <si>
    <t>Characterization of recycled thermoplastics-based nanocomposites: Polymer-clay compatibility, blending procedure, processing condition, and clay content effects</t>
  </si>
  <si>
    <t>Similar approach to the 2015 paper. Considers rHDPE/rPET with modified MMT and Cloisite with two compatibilizers via extrusion and compression moulding. A one and two step blending process is considered. Screw rotation speed and 2nd extrusion temperature profile also considered. Morphololgy reported for all cases. Flexural strength and modulus reported only for different compatibilizers and clay content. Thermal and flame retardant properties reported for clay content.</t>
  </si>
  <si>
    <t>Szustakiewicz, Konrad(1); Cichy, Barbara(2); Gazin´ska, Malgorzata(1); Piglowski, Jacek(1)</t>
  </si>
  <si>
    <t>Comparative study on flame, thermal, and mechanical properties of HDPE/clay nanocomposites with MPP or APP</t>
  </si>
  <si>
    <t xml:space="preserve">Considers HDPE and two types of clay with a fixed percentage of compatibilizer prepared via melt compounding. WAXS, DSC, flammability, TEM, TGA, XRD, limiting oxygen index, tensile modulus, tensile strength, elongation at break reported. No indication of varying compatibilizer weight or type or manufacturing conditions. </t>
  </si>
  <si>
    <t>Studies the processability and mechanical, thermal and morphological properties of composites containing clays, flame retardants and compatibiliser.  However, no meaningful variation in filler loading or proceesing route.</t>
  </si>
  <si>
    <t>Filippi, Sara; Mameli, Elena; Marazzato, Cristina; Magagnini, Pierluigi</t>
  </si>
  <si>
    <t>Comparison of solution-blending and melt-intercalation for the preparation of poly(ethylene-co-acrylic acid)/organoclay nanocomposites</t>
  </si>
  <si>
    <t>Considers ethylene-acrylic acid copolymers and MMT clays with surfactant via melt compounding, static melting and solution intercalation and then compression moulded. Focus is on the effect of the thermal treatments on the resulting composite. Morphology properties are reported. No indication that a PE polymer base was considered or any mention of mechanical properties.</t>
  </si>
  <si>
    <t>No (non-PE)</t>
  </si>
  <si>
    <t>EEA/MMT composites were prepared by a number of processing routes, with morphological studies completed by XRD, SEM and TEM.  However, no mechanical properties were investigated.  As these materials are typically to be used as masterbatches in the preparation of PE nanocomposites, there is some relevance.  However, given the different sub-class of polymer (including EEA might require the addition of many co-polymers, dramatically expanding the breadth of the search) and different focus, I believe that this paper will only dilute the review.</t>
  </si>
  <si>
    <t xml:space="preserve">Mention in introduction/background that there were other studies which considered manufacturing variation but had no reported mechanical properties and couldn’t be included. </t>
  </si>
  <si>
    <t>Mistretta, M. C.; Ceraulo, M.; La Mantia, F. P.; Morreale, M.</t>
  </si>
  <si>
    <t>Compatibilization of a Polyethylene/Polyamide 6 Blend Nanocomposite.</t>
  </si>
  <si>
    <t>Considers LDPE/PA6 with two compatibilizers and cloisite at a fixed weigth prepared via melt compounding and blown film with draw ratio varied. Samples for tests prepared via compression moulding. SEM, rheology, elastic modulus, tensile strength and elongation at break with and without compatibilizer. No mechanical properties reported as a function of draw ratio.</t>
  </si>
  <si>
    <t>A blend of PA6 (25 %) and LDPE (75 %) was studied with various compatibilisers, with and without a 5 % loading of OMMT.  No variation in manufacturing parameters could be found.  The blown films were compared in terms of their morphology, rheology and tensile properties.</t>
  </si>
  <si>
    <t>Hamid, Farizah(1); Akhbar, Suffiyana(1); Ku Halim, K.H.(1); Kamarrudin, Nadia(1)</t>
  </si>
  <si>
    <t>Compatibilizing effect for improving mechanical properties of polyamide 6/HDPE nanocomposites</t>
  </si>
  <si>
    <t>Considers PA6/HDPE with compatibilizer or clay at varied loadings prepared via melt compounding and injection moulding. First considered different compatibilizer weights and for the second experiment fixed the compatibilizer and considered various clay loadings. Tensile/flexural modulus/strength, elongation at break and impact strength, FTIR as a funciton of clay loading. No indication of compositions considering both clay and compatibilizer variations together (it is either the one or the other) or varying manufacturing conditions. HDPE is also a secondary polymer.</t>
  </si>
  <si>
    <t>The effects of different levels of compatibiliser and clay are investigated independently, with the clay study at 2 % compatibiliser, in a blend of PA6 (70 %) and HDPE (30 %).  The impact, flexural and tensile properties are characterised, in addition to an FTIR study.</t>
  </si>
  <si>
    <t>I don’t think this study should be included as clay and compatibilizer variations are investigated indepently and we want to see the effect of adding compatibilizer to the HDPE/clay composite.</t>
  </si>
  <si>
    <t>Thank you for the clarification.  The independent variation, indeed, is not useful and this review may be excluded.</t>
  </si>
  <si>
    <t>Scaffaro R., Mistretta M.C., La Mantia F.P.</t>
  </si>
  <si>
    <t>Compatibilized polyamide 6/polyethylene blend-clay nanocomposites: Effect of the degradation and stabilization of the clay modifier</t>
  </si>
  <si>
    <t>Considers HDPE/PA with clay and compatibilizer via melt compounding. PA6/HDPE blend ratio kept the same and a fixed compatibilizer weight considered. XRD, SEM, elastic modulus, tensile strength, elongation at break, FTIR, TGA reported. No indication of varying contents, only different composites with inclusion of compatibilizer and/or clay and/or additives, etc. Does present results with and without compatibilizer.</t>
  </si>
  <si>
    <t>A study on the stabilisation of PA6/HDPE composites was performed, with MMT among the compatibilisers, with and without common PE stabilisers, with the tensile properties of these systems characterised (with no degradation).  Further characterisations focussed on chemical composition, fracture behaviour, morphology and thermal stability.</t>
  </si>
  <si>
    <t>Rahmaoui F.E.Z., Mederic P., Aït Hocine N., Aït Saada A., Poirot N., Belaidi I.</t>
  </si>
  <si>
    <t>Contribution of the organo-montmorillonite/graphene pair to the rheological and mechanical properties of polyethylene matrix based nanocomposites</t>
  </si>
  <si>
    <t xml:space="preserve">Considers HDPE/clay/graphene with compatibilizer prepared via melt mixing and compression moulding. TEM, DSC, micro hardness, rheology, Young’s modulus, stress and strain at break. </t>
  </si>
  <si>
    <t>A study is performed on clay/graphene/HDPE composites, with varying levels of compatibilisers.The focus of this work is clearly more on the effects of graphene, but useful information can be extracted on the effects of only HDPE, clay and compatibiliser.  As with the other papers of this sort, care must be taken to avoid conflation of the effects of graphene with that of the clay or the compatibiliser. The microhardness and tensile behaviour of the composites are characterised. The morphology, rheology and thermal behaviour of the systems are also studied.</t>
  </si>
  <si>
    <t>Stoeffler, Karen(2); Lafleur, Pierre G.(1); Perrin-Sarazin, Florence(2); Denault, Johanne(2)</t>
  </si>
  <si>
    <t>Deformation and fracture mechanisms in polyethylene / clay nanocomposites</t>
  </si>
  <si>
    <t>2010</t>
  </si>
  <si>
    <t xml:space="preserve">Considers LDPE, LLDPE and HDPE filled with Cloisite 20A at 5wt% and prepared via melt compounding and injection moulding. The properties were reported as a function of the polymer. No compatibilizer or manufacturing variability is considered. </t>
  </si>
  <si>
    <t>Paper was included due to a misunderstanding of the initial search specifications.  This may still be useful if a database of material performances is desired</t>
  </si>
  <si>
    <t>Anjana R., Krishnan A.K., Goerge T.S., George K.E.</t>
  </si>
  <si>
    <t>Design of experiments for thermo-mechanical behavior of polypropylene/high-density polyethylene/nanokaolinite clay composites</t>
  </si>
  <si>
    <t xml:space="preserve">Used a polypropylene/HDPE blend system. Investigated the effects of mixing temperature, mixing torque and clay content by first setting up a DoE. A preliminary experiment was done to find the ranges of variables. The paper focusses on a statistical investigation of the influence of the variables on the mechanical properties. </t>
  </si>
  <si>
    <t>PP/HDPE/clay composites, studied with varying clay content and processing parameters, based on DoE.  The flexural, impact and tensile behaviour of the composites are studied, in addition to their rheology, thermal stability, DMTA behaviour and morphology.</t>
  </si>
  <si>
    <t>Divya, V. C.; Pattanshetti, V. V.; Suresh, R.; Sailaja, R. R. N.</t>
  </si>
  <si>
    <t>Development and characterisation of HDPE/EPDM-g-TMEVS blends for mechanical and morphological properties for engineering applications</t>
  </si>
  <si>
    <t xml:space="preserve">Considers HDPE with compatibilizer via melt mixing with different clay loadings followed by compression moulding. FTIR, XRD, SEM, hardness, DSC reported. Effect of adding compatibilizer studied with relative tensile/flexural modulus and strength and elongation at break vs clay loading. </t>
  </si>
  <si>
    <t>A novel compatibiliser is studied in an HDPE/clay system, with variation in the clay and compatibilier (primary and secondary) loadings.  This is studied in terms of its chemistry, morphology, tensile and flexural strength, microhardness and thermal behaviour.</t>
  </si>
  <si>
    <t>Deepthi, M.V.(1); Sampathkumaran, P.(2); Seetharamu, S.(2); Vynatheya, S.(2); Sailaja, R.R.N.(1)</t>
  </si>
  <si>
    <t>Development of HDPE/silicon nitride nanocomposites using HDPE-g-dibutyl maleate as compatibilizer</t>
  </si>
  <si>
    <t>Considers HDPE with silicon nitride, compatibilizer and clay prepared via melt blending with compatibilizer and silicon nitride varied and compression moulding. FTIR, TGA, DSC, flexural strength and modulus, wear properties reported. Clay is fixed at 2wt% and the silicon nitride is the primary filler varying from 0 to 10wt%.</t>
  </si>
  <si>
    <t>In this study, the variation of silicon nitride in HDPE systems is studied, with the use of small amounts of clay as a synergist and various loadings of comptibiliser.  The materials are studied in terms of their chemistry, flexural strength, weaer resistance, thermal behaviour and thermal stability.  As the clay is never studied in the absence of silicon nitride, pure results for the effect of the clay cannot be obtained.  Therefore, it is recommended that this paper be excluded from teh review</t>
  </si>
  <si>
    <t>Hargitai, H.(1); Ibriksz, T.(1)</t>
  </si>
  <si>
    <t>Development of nanoclay reinforced HDPE/PA6 nanocomposites</t>
  </si>
  <si>
    <t>Considers HDPE/PA6 blend with compatibilizer at different concentrations and cloisite at two loadings. Preparaed via melt mixing with blending ration constant. Tensile strength, Young’s modulus, flexural strength and modulus and impact strength as a function of clay and compatibilizer loading provided. DSC, MVR also provided.</t>
  </si>
  <si>
    <t>HDPE/PA6 (75/25) blends were reinforced with various loadings of MMT and compatibiliser, with the resulting composites studied in terms of their tensile, flexural and impact properties, in addition to rheological and thermal behaviour.  No variations were made in the manufacturing process of the composites.</t>
  </si>
  <si>
    <t>Hargitai, Hajnalka(1); Ibriksz, Tamás(1); Stifter, János(1); Andersen, Endre(2)</t>
  </si>
  <si>
    <t>Development of PA6/HDPE nanocomposite blends</t>
  </si>
  <si>
    <t>Considers HDPE/PA6 with compatibilizer, clay and sepiolite loadings varied prepared via melt compounding and injection moulding. Tensile strength, Young’s modulus, flexural strength/modulus, impact strength reported.</t>
  </si>
  <si>
    <t>HDPE/PA6 (75/25) blends were reinforced with various loadings of clay and compatibiliser, with the resulting composites studied in terms of their tensile, flexural and impact properties, in addition to rheological behaviour.  Two types of clay were used in various ratios, with these being MMT and needle-like sepiolite.  No variations were made in the manufacturing process of the composites.</t>
  </si>
  <si>
    <t>Gong G., Nyström B., Joffe R.</t>
  </si>
  <si>
    <t>Development of polyethylene/nanoclay masterbatch for use in wood-plastic composites</t>
  </si>
  <si>
    <t xml:space="preserve">Considers a HDPE based system. During preparation composites were mixed at different temperatures, times and rotor speeds. Considers only impact strength as part of mechanical results. </t>
  </si>
  <si>
    <t>Quality discussion on the influence of filler loading, compatibiliser type and processing parameters under the guise of a masterbatch for WPC (hence its prior exclusion)</t>
  </si>
  <si>
    <t>de Luna, M. Salzano; Galizia, M.; Wojnarowicz, J.; Rosa, R.; Lojkowski, W.; Leonelli, C.; Acierno, D.; Filippone, G.</t>
  </si>
  <si>
    <t>Dispersing hydrophilic nanoparticles in hydrophobic polymers: HDPE/ZnO nanocomposites by a novel template-based approach</t>
  </si>
  <si>
    <t>Considers HDPE/PEO with cloisite and zinc oxide. Considers two different compounding procedures (1) two step melt mixing and (2) template based approach. DSC, Young’s modulus, tensile strength and elongation at break, permeability to oxygen, TGA, SEM and fracture surfaces recorded. Zinc oxide is considered the primary filler with clay only acting as a secondary filler. The HDPE/PEO blend was 50-50 and only considered in step (2). There is no variation in the blending ratio.</t>
  </si>
  <si>
    <t>In this study, HDPE/ZnO composites are considered, with the addition of a small amount of MMT as synergist.  Two manufacturing approaches were followed.  However, the effect of the clay cannot be isolated, as it is used at a constant loading and never on its own.  A range of characterisation techniques are applied, including a study of the tensile behaviour of the composites.  This paper is expected to dilute the final review, and is thus recommended to be omitted.</t>
  </si>
  <si>
    <t>Guillermo Martinez-Colunga, Juan; Sanchez-Valdes, Saul; Blanco-Cardenas, Armida; Ramirez-Vargas, Eduardo; Francisco Ramos-de Valle, Luis; Benavides-Cantu, Roberto; Berenice Espinoza-Martinez, Adriana; Sanchez-Lopez, Santiago; Lozano-Ramirez, Tomas; Lafleur, Pierre G.; Karami, Shahir</t>
  </si>
  <si>
    <t>Dispersion and exfoliation of nanoclays in itaconic acid funcionalized LDPE by ultrasound treatment</t>
  </si>
  <si>
    <t>Considered a LDPE/clay system prepared using co-rotating twin screw extruder with ultrasound device at extruder die. Varied the power and temperature of the ultrasound device. Flexural modulus, tensile strength, elongation reported..</t>
  </si>
  <si>
    <t>While the study is very thorough in terms of its assessment of the processing conditions, LDPE cannot typically be used as a substitute for HDPE, as their behaviours differ greatly.</t>
  </si>
  <si>
    <t>Namdeo, R, Tiwari, S, Manepatil, S and Chand, N</t>
  </si>
  <si>
    <t>Effect of addition of organomodified montmorillonite nanoclay on three-body abrasive wear behavior of maleic anhydride grafted polyethylene compatibilized ethylene-co-vinyl acetate/high density polyethylene nanocomposites</t>
  </si>
  <si>
    <t xml:space="preserve">Considers an EVA/HDPE blend with compatibilizer and clay where the blend ratio and compatibilizer concentration is fixed. Prepared via extrusion and injection moulding. Wear volume loss, specific wear rate, SEM reported. A Taguchi DoE was used to design the experimental abrasive wear rate test where the composite, load, sliding distance, abrasive size are the considered factors with the specific wear rate and S/N ratio the response variables. ANOVA was considered to analyse the results. There is no indication of mechanical properties, however the experimental testing conditions are varied. No mention of varying compatibilizer or manufacturing conditions. </t>
  </si>
  <si>
    <t>Studies the variation in wear/friction behaviour and morphology of an HDPE/EVA blend system with variation in nanoclay loading, using an experimental design.  No difference in processing parameters.</t>
  </si>
  <si>
    <t>Chen, W-C; Lai, S-M; Chen-Hau Yang; Shi-Xian Tang; Zong-Ching Liao</t>
  </si>
  <si>
    <t>Effect of Clay Types on the Properties of Silane Compatibilzied Metallocene Polyethylene/Clay Nanocomposites.</t>
  </si>
  <si>
    <t xml:space="preserve">Considers mPE with two types of cloisite and different octene comonomer contents prepared via melt mixing and compression moulding. FTIR, XRD, TEM, TGA, DSC, DMA, Young’s modulus, tensile strength and tear strength as a function of clay loading for the two clay types with a fixed percentage compatibilizer. No results reported for without compatibilizer. </t>
  </si>
  <si>
    <t>1-mm-think sheets were compression moulded of PE/silane-compatibilised PE/clay, for the comparison of their tensile, tear, DMA and other properties.  The filler loading is varied, as is the type of MMT.</t>
  </si>
  <si>
    <t>Venkatesan, Natarajan(1); Bhaskar, Govindasamy Bhavani(1); Rajesh, Sudhakar(2); Pazhanivel, Kaliyaperumal(2); Sagadevan, Suresh(3)</t>
  </si>
  <si>
    <t>Effect of Cloisite 30B nanoclay on the mechanical properties of HDPE nanocomposites</t>
  </si>
  <si>
    <t>Considers HDPE with cloisite with compatibilizer at a fixed percentage prepared via melt compounding and injection moulding. Tensile and flexural strength and modulus reported as a function of clay loading all with a fixed percentage of compatibilizer. No results reported without compatibilizer. No indication of varying compatibilizer percentage or manufacturing conditions.</t>
  </si>
  <si>
    <t>HDPE/OMMT nanocomposites with various OMMT loadings are characterised in terms of their felxural, impact and tensile behaviour.  The flexural tests were also performed cyclically, up to 7200 cycles.  The hardness of the materials was also studied.</t>
  </si>
  <si>
    <t>Chen, Jie; Chen, Jing-wei; Chen, Hai-ming; Yang, Jing-hui; Chen, Chen; Wang, Yong</t>
  </si>
  <si>
    <t>Effect of compatibilizer and clay on morphology and fracture resistance of immiscible high density polyethylene/polyamide 6 blend</t>
  </si>
  <si>
    <t xml:space="preserve">Considers HDPE/PA6 with compatibilizer and MMT prepared via melt compounding and injection moulding. Three blending sequences are considered where all ratios are fixed except for clay loading. TEM, WAXD, SEM, DSC, stress-strain, elongation at break, tensile/impact strength and elastic modulus reported as a function of blending protocol and clay loading. </t>
  </si>
  <si>
    <t>Sánchez-Valdes, Saúl; Ibarra-Alonso, Maria C.; Ramírez-Vargas, Eduardo; Ramos-deValle, Luis F.; Espinoza‐Martínez, Adriana B; Valera‐Zaragoza, Mario; Narro‐Céspedes, Rosa I.; Cabrera‐Álvarez, Edgar N.</t>
  </si>
  <si>
    <t>Effect of Compatibilizer on Polyethylene/Clay/Silver Nanocomposite Properties</t>
  </si>
  <si>
    <t xml:space="preserve">Considers LDPE with two types of compatibilizer with MMT clay and silver prepared via two different methods. Clay was added at a fixed weight percentage, compatibilizers were varied and silver was varied. Clay is therefore considered a secondary filler here. XRD, TEM, DMA, antimicrobial reported. </t>
  </si>
  <si>
    <t>In this study, an MMT/nano-Ag/LDPE system was studied with two compatibiliesrs based on grafted PE.  Films were prepared by two techniques, with mechanical characterisation (DMTA) on some of these, in addition to studies on the morphology and antimicrobial activity of the materials. However, the DMTA tests were not constructed such that clear information could be gatehered/compared on the effects of the compatibilisers or clays.</t>
  </si>
  <si>
    <t>Bo Li; Xidas, Panagiotis I.; Triantafyllidis, Kostas S.; Manias, Evangelos</t>
  </si>
  <si>
    <t>Effect of crystal orientation and nanofiller alignment on dielectric breakdown of polyethylene/montmorillonite nanocomposites.</t>
  </si>
  <si>
    <t>Considers a LLDPE/LDPE (80/20) blend with organo-MMT (grafted with PE-Mah) at 6 and 9 wt% prepared as blown films. Properties reported are for the neat polymer and at the two different wt%. No mechanical properties are reported, no blending ratio varied, no indication of compatibilizer (apart from modifiying the MMT) or varying manufacturing conditions.</t>
  </si>
  <si>
    <t>No mechanical properites.  Here, the dielectric breakdown of blown films of HDPE/nanoclay is investigated as a function of the cold-draw rate of the system.</t>
  </si>
  <si>
    <t>Sever K., Atagur M., Altay L., Seki Y., Uysalman T., Sen I., Kaya N., Guven A., Sarikanat M.</t>
  </si>
  <si>
    <t>Effect of diatomite weight fraction on morphology, thermal and physical properties of diatomite filled high density polyethylene composites</t>
  </si>
  <si>
    <t>Considers HDPE filled with 5, 10, 15 and 20wt% diatomite prepared via melt mixing and compression moulding. Results, including mechanical properties, are reported as a function of clay loading. There is no indication of adding compatibilizer or varying manufacturing conditions.</t>
  </si>
  <si>
    <t>Can the loading of a filler not be considered as part of the manufacturing conditions?  This is of great importance to the formulators of a compound, and is likely to, and does, have a great impact on the mechanical performance of a system.  This paper investigates the effect of the variation of diatomite loading on the mechanical properties of HDPE composites.</t>
  </si>
  <si>
    <t>Deka B.K., Dutta N., Maji T.K.</t>
  </si>
  <si>
    <t>Effect of different compatibilisers and nanoclays on the physical properties of wood (Phragmites karka)-polymer composites</t>
  </si>
  <si>
    <t>Considers PP/HDPE/PVC with two compatibilizers and nanomer clay and Nal (non-conventional wood). Blended PP/HDPE together followed by adding PVC, compatibilizer, clay and Nal. Samples compression moulded. Polymer blend, wood and compatibilizer ratios all the same, however compatibilizer type is varied. XRD, TEM, SEM, FTIR, hardness, TGA, limiting oxygen index, water uptake, flexural strength and modulus and tensile strength and modulus reported. Considers 40 wt% wood and only 3 wt% clay. Wood is therefore the primary filler.</t>
  </si>
  <si>
    <t>In mixed HDPE/PP/PVC WPC systems, the effects of compatibilisers and nanoclays are studied.  In this system, it is impossible to isolate the effects of the clay on a  non-WPC system, thereby making it unsuitable for inclusion in the review at hand.  This is due to insufficient experiments, as all cases with clay also contain wood flour .</t>
  </si>
  <si>
    <t>Marini, Juliano(1); Branciforti, Márcia Cristina(1); Alves, Rosa Maria Vercelino(2); Bretas, Rosario Elida Suman(1)</t>
  </si>
  <si>
    <t>Effect of EVA as compatibilizer on the mechanical properties, permeability characteristics, lamellae orientation, and long period of blown films of HDPE/clay nanocomposites</t>
  </si>
  <si>
    <t xml:space="preserve">Considers HDPE with two different EVA resins (as compatibilizer) and cloisite clays prepared via melt compounding. Film blowing extruder used to produce blown films of the composites. Rheology, WAXD, TEM, AFM, optical, SAXS, permeability, TGA, elastic modulus, yield stress, break stress, elongation at break and toughness. </t>
  </si>
  <si>
    <t>Blown films, but with no meaningful variation in the filler loading (as there are too few given formulations, or, at least, too few characterised in terms of their mechanical performance) or processing conditions. Different EVA resins used as compatibilisers. Assessed in terms of their morphology, mechanical properties and permeability.</t>
  </si>
  <si>
    <t>Dintcheva, N.Tz.; Al-Malaika, S.; La Mantia, F.P.</t>
  </si>
  <si>
    <t>Effect of extrusion and photo-oxidation on polyethylene/clay nanocomposites</t>
  </si>
  <si>
    <t xml:space="preserve">Considers LLDPE blend with two clays using a compatibilizer prepared via melt extrusion. Two extrusions were completed with the processing conditions for the two extrusions varied. During the second extrusion composites were blown film or compression moulded. Selected composites were internal mixed with processing temperature varied. EDX, FTIR, WAXD, TEM, SEM, rheology, photo oxidation properties reported. Storage modulus, Young’s modulus, tensile strength and elongation at break with and without a compatibilizer report. Only FTIR results are reported for the cases where processing temperature is varied. </t>
  </si>
  <si>
    <t>Here, mixed origin LLDPE (50 % Ziegler-Natta, 50 % metallocene) composites with natural and organomodified clays are studied, with and without compatibilisers, in the form of blown films.  The tensile and DMA properties of these films are reported, in addition to their chemistry and morphology.  The tensile and chemical properties are also reported as a function of degradation time under QUV.</t>
  </si>
  <si>
    <t xml:space="preserve">Jayasree, T. K.; Predeep, P. </t>
  </si>
  <si>
    <t>Effect of Fillers on Mechanical Properties of Dynamically Crosslinked Styrene Butadiene Rubber/High Density Polyethylene Blends</t>
  </si>
  <si>
    <t>Considers HDPE/SBR with different fillers prepared via melt mixing by varying filler loadings. Stress-strain, ultimate tensile strength, strain at break, tear strength and Young’s modulus, SEM reported. Includes an analytical predictive model for Young’s modulus. No indication of varying manufacturing conditions or blend ratio.</t>
  </si>
  <si>
    <t>Comparison of different fillers and their loadings in HDPE/SBR blends.  Mechanical properties are among the material characteristics studied.  China clay is among the fillers studied.  SEM fractography is also included.</t>
  </si>
  <si>
    <t>Sanchez-Valdes, S.; Ramirez-Vargas, E.; Ramos de Valle, L. F.; Mendez-Nonell, J.; Martinez-Colunga, J. G.; Gutierrez-Villarreal, M. H.; Lopez-Quintanilla, M. L.; Sanchez-Adame, M.; Mendoza-Garcia, D.</t>
  </si>
  <si>
    <t>Effect of functionalized polyethylenes on clay dispersion in high density polyethylene nanocomposites</t>
  </si>
  <si>
    <t xml:space="preserve">Considers HDPE with MMT and four compatibilizers prepared via melt compounding and compression moulding. FTIR, XRD, STEM, DSC, oxygen and water permeability, modulus, stress and elongation at break reported. </t>
  </si>
  <si>
    <t>Different compatibilisers and compatibiliser loadings are compared for two levels of nanoclay filler in HDPE films, formed by compression moulding.  The mechanical, morphological, chemical and barrier properties of the materials were studied.</t>
  </si>
  <si>
    <t>Vasafi H.I., Babaei A., Abdolrasouli M.H.</t>
  </si>
  <si>
    <t>Effect of high-density polyethylene nanocomposite compatibilizer type on the interfacial adhesion and mechanical properties of polyethylene nano-homocomposites</t>
  </si>
  <si>
    <t>Considers HDPE/UHMWPE fiber/cloisite with two compatibilizers prepared via melt mixing and filament winding and compression moulding. XRD, WAXD, TEM, DSC, DMA, modulus and strength with and without compatibilizers reported. 4Wt% of clay with 12 wt% compatibilizer and 40wt% UHMWPE fiber, clay is therefore a secondary filler.</t>
  </si>
  <si>
    <t>In this study, PE/clay nano-homocomposites are studied as systems consisting of an HDPE matrix, PE-based compatibilisers, UHMWPE fibres and a 4 % loading of oMMT.  Only three materials are characterised in terms of their mechanical properties, one with an HDPE-based compatibiliser, one with and LDPE-based compatibiliser and one without compatibiliser.  Based on this, the paper cannot be recommended for inclusion, as neither the effect of the clay nor the effect of the compatibilsers on a clay-only system can be isolated.</t>
  </si>
  <si>
    <t>Sepet H., Tarakcioglu N., Misra R.D.K.</t>
  </si>
  <si>
    <t>Effect of inorganic nanofillers on the impact behavior and fracture probability of industrial high-density polyethylene nanocomposite</t>
  </si>
  <si>
    <t>Considers HDPE filled with calcium carbonate and nanoclay at 1, 3 and 5 wt% prepared via melt compounding. Results are reported as a function of filler loading for both fillers considered, including mechanical properties. No indication of adding compatibilizer or varying manufacturing conditions. Uses a statistical Weibull approach to quantify effects.</t>
  </si>
  <si>
    <t>While the text doesn't compare processing methods, nor is it a high-quality work, it does include some discussion on the requirements for adequate compounding of nanocomposites.  The effects of 0 to 5 % NCC and nanoclay were investigated seperately, with a focus on the impact properties of the composites.  The chemistry, fractography and morphology of the materials are also investigated.</t>
  </si>
  <si>
    <t xml:space="preserve">This is purely a study of the effect of clay or CaCO3 loading in HDPE. </t>
  </si>
  <si>
    <t>Loading-only study.  Again, maybe worth inclusion in discussion for the sake of its discussion on compounding requirements.</t>
  </si>
  <si>
    <t>Mention in discussion because it has a good section on compounding requirements</t>
  </si>
  <si>
    <t>Livi, Sébastien(1,2,3); Duchet-Rumeau, Jannick(1,2,3); Gérard, Jean-François(1,2,3)</t>
  </si>
  <si>
    <t>Effect of ionic liquid modified synthetic layered silicates on thermal and mechanical properties of high density polyethylene nanocomposites</t>
  </si>
  <si>
    <t>Considers modified MMT at 2 wt% in HDPE prepared via micro-compounding and injection moulding. The focus was varying the surface treatments of the modified MMT. Results are reported as a function of the surface treatments, including the mechanical properties. A 20wt% PEgMA compatibilizer is added to investigate the changes in mechanical properties and reported for cases with and without compatibilizer.</t>
  </si>
  <si>
    <t>Kelnar, Ivan(1); Kaprálková, Ludmila(1); Kratochvíl, Jaroslav(1); Padovec, Zdenk(2); Rika, Milan(2); J., Hromádková</t>
  </si>
  <si>
    <t>Effect of layered silicates and reactive compatibilization on structure and properties of melt-drawn HDPE/PA6 microfibrillar composites</t>
  </si>
  <si>
    <t>An extension of the 2016 conference paper. Considers HDPE/PA6 with compatibilizer and two different cloisites. Considered four different blending protocols. DMA, DSC, SEM, XRD, draw ratio, max stress, Young’s modulus, elongation at break. Effect of clay on the PA6 fibers are considered, as one of the blending protocol steps clay and PA6 are melt drawn into a fiber. A 2D FEA RVE model of a fiber, matrix and interlayer is built considering a single fiber in the centre. Effect of drawing is considered in the study which is part of manufacturing variability.</t>
  </si>
  <si>
    <t>Min K.D., Kim M.Y., Choi K.-Y., Lee J.H., Lee S.-G.</t>
  </si>
  <si>
    <t>Effect of layered silicates on the crystallinity and mechanical properties of HDPE/MMT nanocomposite blown films</t>
  </si>
  <si>
    <t>Considers HDPE with cloisite and compatibilizer via melt mixing. Considers different ratios of compatibilizer to clay. Blown films considered. XRD, TEM, TGA, SEM reported. Tensile strength as a function of clay addition reported for the case with and without a compatibilizer.</t>
  </si>
  <si>
    <t>HDPE/MMT/compatibiliser composites are studied, with various loadings of clay and compatibiliser, as blown films.  The morphology, thermal behaviour, thermal stability and tensile strength of the materials are characterised.</t>
  </si>
  <si>
    <t>Chu, David; Nguyen, Quang; Baird, Donald G.</t>
  </si>
  <si>
    <t>Effect of matrix molecular weight on the dispersion of nanoclay in unmodified high density polyethylene</t>
  </si>
  <si>
    <t xml:space="preserve">Considers 3 different HDPE with 2, 4 and 8 wt% Cloisite 20A modified with a quaternary ammonium salt prepared via melt compounding and injection moulding. Results are reported as a function of clay loading for the different polymers considered, including the mechanical properties. There is a section discussing Injection vs. Compression Moulding and reporting the Young’s modulus results for this at a fixed clay weight for all three polymers. </t>
  </si>
  <si>
    <t>Studies the effect of filler loading, polyer molecular weight and the selection of injection moulding or compressionn moulding on the tensile properties of the specimens</t>
  </si>
  <si>
    <t>Zawawi E.Z.E., Ahmad S., Rasid R.</t>
  </si>
  <si>
    <t>Effect of melt-blending conditions on the properties of HDPE/NRBlends/ organoclay nanocomposites</t>
  </si>
  <si>
    <t>Considered HDPE/clay and prepared by melt blending. Varied blade rotational speeds and residence times. Reports mechanical properties and heat flow.</t>
  </si>
  <si>
    <t>Li, Zhen; Shi, Yunjie; Liu, Huili; Chen, Feng; Zhang, Qin; Wang, Ke; Fu, Qiang</t>
  </si>
  <si>
    <t>Effect of melting temperature on interfacial interaction and mechanical properties of polypropylene (PP) fiber reinforced olefin block copolymers (OBCs)</t>
  </si>
  <si>
    <t>Engs</t>
  </si>
  <si>
    <t xml:space="preserve">Considers olefin block copolymers with PP fibers for reinforcement mixed at different temperatures via Haak MiniJet machine similar to injection moulding (but without a screw). PP fibers are characterised via DSC, SEM, TEM and WAXD. Elongation at break, tensile strength and breaking strength reported for at the different preparation temperatures. Crystallization, thermal and rheology properties due to the different temperatures reported. </t>
  </si>
  <si>
    <t>No (not clay-based, not pure PE)</t>
  </si>
  <si>
    <t>This study considers the effects of injection-moulding temperature on the properties of olefin block compolymers reinforced with PP fibres.  This study does not contain clays, and is, thus, unsuitable for inclusion in the review.</t>
  </si>
  <si>
    <t>Rosnan R.M., Arsad A.</t>
  </si>
  <si>
    <t>Effect of MMT concentrations as reinforcement on the properties of recycled PET/HDPE nanocomposites</t>
  </si>
  <si>
    <t>Considers rPET/HDPE with MMT and compatibilizer prepared via melt compounding and injection moulding. Rheology, SEM, TGA, tensile strength, Young’s modulus, strain at break, impact strength as a function of MMT loading considering different blending ratios. No mention of compatibilizer percentage varied and rPET seems to be the primary polymer base.</t>
  </si>
  <si>
    <t>Blend with varied filler loadings.  No noted change in processing conditions.  Mechanical properties investigated, while the morphology is investigated by SEM.  The thermal stability and rheology of the system was also investigated.</t>
  </si>
  <si>
    <t>Jo C., Naguib H.E.</t>
  </si>
  <si>
    <t>Effect of nanoclay and foaming conditions on the mechanical properties of HDPE-clay nanocomposite foams</t>
  </si>
  <si>
    <t>Yes (foaming conditions varied)</t>
  </si>
  <si>
    <t xml:space="preserve">Likely an extension on the 2006 conference paper. Considers HDPE/MMT with compatibilizer and CO2 as the foaming agent prepared via melt compounding and compression moulding. Compatibilizer content fixed and clay loading varied. Considered variable foaming times. Volume expansion ratio as a funciton of clay and foaming time, modulus of elasticity, yield strength, elongation at break as a function of clay and relative density. </t>
  </si>
  <si>
    <t>The effects of clay loading and foaming time on the tensile properties of compatibilised HDPE/oMMT composite foams were assessed in combination.</t>
  </si>
  <si>
    <t>Mallick, Sumana(1); Dhibar, Anup K.(1); Khatua, B.B.(1)</t>
  </si>
  <si>
    <t>Effect of nanoclay on the morphology and properties of poly(methyl methacrylate)/high-density polyethylene blends</t>
  </si>
  <si>
    <t>Considers PMMA/HDPE at two different ratios, with different compatibilizer loadings and clay via melt blending and compression moulding. SEM, XRD, TEM, rheology, DMA, TGA, tensile strength and elongation at break reported.</t>
  </si>
  <si>
    <t>HDPE/PMMA (30/70 and 70/30) blends were reinforced with MMT and compatibiliser.  A range of lower clay loadings were trialled, in some cases with compatibiliser.  No changes in the manufacturing parameters took place.  These materials were compared in terms of their morphology, tensile and DMA properties, fracture behaviour and thermal stability.</t>
  </si>
  <si>
    <t>Mohammadiroudbari, Motahareh; Tavakoli, Akram; Aghjeh, Mir Karim Razavi; Rahi, Mohammad</t>
  </si>
  <si>
    <t>Effect of nanoclay on the morphology of polyethylene modified bitumen</t>
  </si>
  <si>
    <t>No (polymer and clay secondary)</t>
  </si>
  <si>
    <t xml:space="preserve">Considers Bitumen with small percentages of HDPE, closite and compatibilizer and considering two blending protocols prepared via melt mixing. XRD, DSC, optical microscopy reported. Polymer base is not PE and no mechanical properties are reported. </t>
  </si>
  <si>
    <t>No (very low loading HDPE, no mechanical)</t>
  </si>
  <si>
    <t>This study investigates the effects of mixing procedure, HDPE loading (up to 6 %), clay loading and compatibiliser loading on the morphology and thermal behaviour of bitumen composites.  As this study contains no mechanical properties, it is recommended to be excluded.  Further, this is stretching the inclusion of HDPE "blends" to the limit, as the loadings here are extremely low, with the HDPE used more as a modifier than a blend component.</t>
  </si>
  <si>
    <t>Kord, Behzad</t>
  </si>
  <si>
    <t>Effect of nanoclay on thickness swelling behavior in the extrusion foaming of wood flour/polyethylene composites</t>
  </si>
  <si>
    <t xml:space="preserve">No </t>
  </si>
  <si>
    <t>Considers HDPE/wood flour at fixed ratios with compatibilizer at a fixed ratio and clay at different loadings. A foaming agent at different percentages also added. Prepared via melt compounding and injection molding. SEM, density, thickness and swelling reported. No mention of mechanical properties. Wood flour is 50wt% and clay only at 2 and 4 wt% and therefore not the primary filler.</t>
  </si>
  <si>
    <t>High-loading WPCs are investigated, with the effect of OMMT and foaming agent at various loadings in an HDPE matrix the focus.  The properties studied include the foam properties, swelling and morphology.  As this paper is focussed on WPCs, with clays only a secondary additive, and no mechanical properties reported, it is recommended to be excluded from review.</t>
  </si>
  <si>
    <t>Kelnar I., Kaprálková L., Kratochvíl J., Kotek J., Kobera L., Rotrekl J., Hromádková J.</t>
  </si>
  <si>
    <t>Effect of nanofiller on the behavior of a melt-drawn HDPE/PA6 microfibrillar composite</t>
  </si>
  <si>
    <t>Considers HDPE with two cloisite clays. PA6/clay was extruded using a take up device to measure draw ratio. Blending protocols considered: (1) simultaneously with other components, (2) premade PA6/clay, (3) premade HDPE/clay and (4) combonation of (1) and (2). TEM, SEM, WAXS, spectroscopy, draw ratio, max stress, break strain, elastic modulus and toughness for different clay loadings considered.</t>
  </si>
  <si>
    <t>Sharif-Pakdaman, Ali; Morshedian, Jalil; Jahani, Yousef</t>
  </si>
  <si>
    <t>Effect of organoclay and silane grafting of polyethylene on morphology, barrierity, and rheological properties of HDPE/PA6 blends</t>
  </si>
  <si>
    <t>Considers HDPE/PA6 with compatibilizer and clay at two different loadings. For the blend the ratio of HDPE to PA6 remained constant and no compatibilizer was added, only clay. Compatibilizer was added to HDPE with clay or PA6 with clay. Prepared via melt compounding and compression moulding. FTIR, XRD, SEM, TEM, Rheology and permeability reported. No mechanical properties are reported, no blending protocols or blending ratios considered, no varying of compatibilizer percentages or manufacturing conditions.</t>
  </si>
  <si>
    <t>The effect of nanoclay addition, silane grafting and PA6 blending on the morphology, rheology and barrier properties of HDPE blown films was assessed.  No mention of mechanical testing or the variation of processing parameters</t>
  </si>
  <si>
    <t>Filippone, G.; Dintcheva, N. Tz.; Acierno, D.; La Mantia, F. P.</t>
  </si>
  <si>
    <t>EFFECT OF ORGANOCLAY ON THE MORPHOLOGY AND MECHANICAL PROPERTIES OF LDPE/PA11 BLENDS</t>
  </si>
  <si>
    <t xml:space="preserve">Considers LDPE/PA11 with cloisite prepared via melt compounding and compression moulding. SEM, elastic modulus as a function of PA11 filler and PA11/cloisite filler is reported. </t>
  </si>
  <si>
    <t>This study considers the effects of blend proportion on the morphology and tensile behaviour of HDPE/PA11 blends, with or without OMMT loaded at 20 phr PA11.  Due to the constant ratio of clay to PA11 when it is present, it is difficult to isolate the effects of the clay on the HDPE.  However, it is rare to see studies with PA11, so it may be worth including this proceeding in the review.</t>
  </si>
  <si>
    <t xml:space="preserve">S. SÃ¡nchez-Valdes; J. Mãcndez-Nonell;  F. MedellÃ­n-RodrÃ­guez;  E. RamÃ­rez-Vargas;  J. MartÃ­nez-Colunga;  H. Soto-Valdez;  G. Neira-VelÃ¡zquez </t>
  </si>
  <si>
    <t>Effect of PEgMA/amine silane compatibilizer on clay dispersion of polyethylene-clay nanocomposites</t>
  </si>
  <si>
    <t>Considers LDPE with two compatibilizers and cloisite. Compatibilizers and percentages varied. Clay percentages also varied. FTIR, XRD, STEM, modulus, tensile strength and elongation at break reported.</t>
  </si>
  <si>
    <t>The effects of two compatibiliers and their combination on LDPE/OMMT composites is investigated in terms of chemistry, morphology and tensile behaviour.</t>
  </si>
  <si>
    <t>Azizi, S, Yunus, WMZW and Ahmad, M</t>
  </si>
  <si>
    <t>Effect of polyethylene-grafted maleic anhydride on properties of high-density polyethylene and polystyrene blend/layered silicate nanocomposites.</t>
  </si>
  <si>
    <t xml:space="preserve">Considers HDPE/PS with MMT and compatibilizer. Prepared via melt compounding and compression moulding. XRD, SEM, TGA, tensile strength, modulus and elongation at break reported as a function of clay loading and with and without compatibilizer. </t>
  </si>
  <si>
    <t>The effect of filler loading on the tensile properties of an uncompatibilised nanocomposite blend of HDPE and PS was determined.  The morphology and thermal stability of the systems were studied.  The effect of the addition of compatibiliser on these measures wes studied.</t>
  </si>
  <si>
    <t>Ujianto O., Jollands M., Kao N.</t>
  </si>
  <si>
    <t>Effect of Processing Variables on Tensile Modulus and Morphology of Polyethylene/Clay Nanocomposites Prepared in an Internal Mixer</t>
  </si>
  <si>
    <t>Considers a HDPE based system varying the temperature, mixing time and rotor rotation. A Box-Behnken DoE approach was taken to design the experiments. Tensile modulus results are reported and a statistical model developed.</t>
  </si>
  <si>
    <t>The effects of processing conditions (temperature, rotational speed, mixing time and rotor type) on the tensile behaviour and morphology of HDPE/MMT/compatibiliser/stabiliser systems were assessed based on a Box-Behnken DoE.</t>
  </si>
  <si>
    <t>Barbosa, R.(1); Araújo, E.M.(1); Mélo, T.J.A.(1)</t>
  </si>
  <si>
    <t>Effect of quaternary ammonium salts in the Brazilian bentonite clay organophilization for the development of hdpe nanocomposites</t>
  </si>
  <si>
    <t xml:space="preserve">Found the article, but it is in portugese. Based on what I can understand from the article is seems to look at the effect of MMT modified by different surfactants and provided XRD, TGA and water and organic salt content results. </t>
  </si>
  <si>
    <t>Portuguese</t>
  </si>
  <si>
    <t xml:space="preserve">Gao, Jian; Zhang, Qin;  Wang, Ke;  Fu, Qiang;  Chen, Yong;  Chen, Hongyu;  Huang, Hua;  Rego, Jose M. </t>
  </si>
  <si>
    <t>Effect of shearing on the orientation, crystallization and mechanical properties of HDPE/attapulgite nanocomposites</t>
  </si>
  <si>
    <t xml:space="preserve">Considers a HDPE based composite with attapulgite at different loadings. Prepared using co-rotating twin screw extruder followed by injection molding. Compares the static and dynamic molding for different properties to determine shearing effect. Mechanical properties are reported as a function of loading for both techniques. </t>
  </si>
  <si>
    <t>The effects of clay loading (attapulgite) and the presence or absence of dynamic packing on the properties of clay/HDPE composites are assessed in terms of chemistry, morphology, rheology, thermal behaviour and tensile behaviour.</t>
  </si>
  <si>
    <t>Akhlaghi S., Sharif A., Kalaee M., Elahi A., Pirzadeh M., Mazinani S., Afshari M.</t>
  </si>
  <si>
    <t>Effect of stabilizer on the mechanical, morphological and thermal properties of compatibilized high density polyethylene/ethylene vinyl acetate copolymer/organoclay nanocomposites</t>
  </si>
  <si>
    <t xml:space="preserve">Considers HDPE/EVA with cloistie and comaptibilizer prepared via melt mixing and compression moulding. Performed Taguchi design to vary clay, compatibilizer and stabilizer percentages while blend ratio was fixed. Elastic Modulus, tensile strength, elongation at break, XRD, DSC, SEM, TGA reported. </t>
  </si>
  <si>
    <t>The effects of OMMT, compatibiliser and stabiliser loading on the tensile, thermal and morphological properties of an HDPE/EVA-blend composite are assessed based on a Taguchi experimental design.</t>
  </si>
  <si>
    <t>La Mantia, F. P.; Marino, R.; Dintcheva, N. Tz.</t>
  </si>
  <si>
    <t>EFFECT OF THE ELONGATIONAL FLOW ON THE MORPHOLOGY AND ON THE PROPERTIES OF POLYETHYLENE BASED NANOCOMPOSITES</t>
  </si>
  <si>
    <t xml:space="preserve">Considers LLDPE with fixed percentage clay via extrusion considering different die diameters. Tensile strength and shrinkage vs draw ratio is reported. </t>
  </si>
  <si>
    <t>Based on the review of the full text, this paper makes use of LLDPE.  This material, like LDPE, is not necessarily comparable to HDPE, and, thus, this paper should be excluded.</t>
  </si>
  <si>
    <t>Swain S.K., Isayev A.I.</t>
  </si>
  <si>
    <t>Effect of ultrasound on HDPE/clay nanocomposites: Rheology, structure and properties</t>
  </si>
  <si>
    <t xml:space="preserve">Considers a HDPE based system which is treated with ultrasound at different amplitudes to study the effect during melt intercalation. Different clay loadings are also considered and the effects on mechanical properties are reported. Also reported is the die pressure as a function of feeding rate and ultrasonic amplitude. </t>
  </si>
  <si>
    <t>The effects of variation in ultrasonic amplitude and MMT loading on the tensile and impact strength of MMT/HDPE composites were assessed.  The morphology of the materials were also characterised, in addition to some processing characteristics as a funciton of feed rate and ultrasonic amplitiude.</t>
  </si>
  <si>
    <t>Yan, Shan-Ming; Gao, Xue-Qin; Deng, Cong; Yu, Qiang; Wang, Li; Zhang, Jie; Shen, Kai-Zhi</t>
  </si>
  <si>
    <t>Effect of Vibration Extrusion on Mechanical Properties and Structure of HDPE/OMMT Nanocomposites</t>
  </si>
  <si>
    <t>Yes*</t>
  </si>
  <si>
    <t>Lai, Sun-Mou; Chen, Wen-Chih; Wang, Zi Way</t>
  </si>
  <si>
    <t>Effectiveness of a maleated compatibilizer on the tensile and tear properties of peroxide-cured metallocene polyethylene/clay nanocomposites</t>
  </si>
  <si>
    <t xml:space="preserve">Considers mPE with compatibilizer and cloisite prepared via melt mixing with compatibilizer percentage fixed and only clay being varied. Does report results considering composites with and without compatibilizer at different clay loadings. FTIR, TEM, DSC, DMA, TGA, Young’s modulus, tensile and tear strength reported. </t>
  </si>
  <si>
    <t>Crosslinked mPE is studied, with a focus on the effects of changing compatibiliser and OMMT loadings, in terms of its morphology, thermal behaviour and stability and tensile properties.  The Tg is determined by DMTA, but only the loss modulus is reported, and then only for select samples.</t>
  </si>
  <si>
    <t>Causa A., Mistretta M.C., Acierno D., Filippone G.</t>
  </si>
  <si>
    <t>Effectiveness of organoclays as compatibilizers for multiphase polymer blends - A sustainable route for the mechanical recycling of co-mingled plastics</t>
  </si>
  <si>
    <t xml:space="preserve">Considers HDPE/PP/PET with two cloisites prepared via melt compounding and compression moulding considering different compositions. SEM, DMA, Young’s modulus, ultimate tensile strength and elongation at break reported for different blending ratios. </t>
  </si>
  <si>
    <t>Blends of HDPE and PP with recycled PET are studied, with two formulations containing MMTs (different in each formulation).  These materials were characterised in terms of their morphology, DMTA behaviour and tensile strength.</t>
  </si>
  <si>
    <t>Lee, Y.H.(1); Park, Chul B.(2); Sain, M.(1); Kontopoulou, M.(3); Zheng, Wenge(2)</t>
  </si>
  <si>
    <t>Effects of clay dispersion and content on the rheological, mechanical properties, and flame retardance of HDPE/ clay nanocomposites</t>
  </si>
  <si>
    <t xml:space="preserve">Considers HDPE with compatibilizer and MMT. HDPE/clay prepared via melt compounding and HDPE/clay/compatibilizer prepared via melt compounding with compatibilizer percentage constant. WAXD, XRD, TEM, rheology, flame retardance properties reported. Storage modulus, tensile modulus, yield strength and yield strain with and without compatibilizer. </t>
  </si>
  <si>
    <t>A wide range of filler loadings are trialled, with and without compatibilisation, with their effects of the tensile strength, rheology, flame retardance and morphology of the final composites investigated.</t>
  </si>
  <si>
    <t>Lee, Y.H.(1); Zheng, W.G.(1); Park, C.B.(1); Kontopoulou, M.(2)</t>
  </si>
  <si>
    <t>Effects of clay dispersion on the mechanical properties and flammability of polyethylene/clay nanocomposites</t>
  </si>
  <si>
    <t xml:space="preserve">Considers HDPE with compatibilizer (50wt% PEgMAn) and cloisite (0-5wt%) prepared via melt compounding. XRD, TEM, burning rate, tensile modulus and yield strength reported with and without compatibilizer at  different clay loadings. </t>
  </si>
  <si>
    <t>HDPE was reinforced with MMT at various loadings, with and without compatibiliser, with the composites compared in terms of their morphology, tensile properties and flame retardancy.  No variations were made in the processing conditions of the composites.</t>
  </si>
  <si>
    <t>Chen R.S., Ahmad S., Gan S., Ab Ghani M.H., Salleh M.N.</t>
  </si>
  <si>
    <t>Effects of compatibilizer, compounding method, extrusion parameters, and nanofiller loading in clay-reinforced recycled HDPE/PET nanocomposites</t>
  </si>
  <si>
    <t>Considers a recycled HDPE blend composite. Varied the extruder temperature profile and rotating screw speeds; the preparation method; clay loading. Obtained mechanical properties (tensile strength, Young’s Modulus, elongation at break and impact strength)</t>
  </si>
  <si>
    <t>Passador, Fabio Roberto; Ruvolo-Filho, Adhemar Colla; Pessan, Luiz Antonio</t>
  </si>
  <si>
    <t>Effects of different compatibilizers on the rheological, thermomechanical, and morphological properties of HDPE/LLDPE blend-based nanocomposites</t>
  </si>
  <si>
    <t>Considers HDPE/LLDPE with three different compatibilizers at different loadings and cloisite at a fixed loading. Prepared via melt processing. FTIR, WAXD, DSC, rheology, TEM, DMA reported. No tensile properties reported, but DMA properties available.</t>
  </si>
  <si>
    <t>An LLDE/HDPE system is studied with variation in OMMT (0 and 2.5 %) and compatibiliser loading and type.  Results for chemistry, morphology, rheology, thermal stability and thermomechanical properties are reported</t>
  </si>
  <si>
    <t>Eteläaho P., Nevalainen K., Suihkonen R., Vuorinen J., Hanhi K., Järvelä P.</t>
  </si>
  <si>
    <t>Effects of direct melt compounding and masterbatch dilution on the structure and properties of nanoclay-filled polyolefins</t>
  </si>
  <si>
    <t xml:space="preserve">Considered polypropylene and polyethylene based composite systems. Compares three different compounded type (1) melt compounding, (2) in house masterbatch dilution and (3) commercial masterbatch dilution. Considered the Young’s Modulus and Impact Strength (notched and unnotched) as mechanical properties. </t>
  </si>
  <si>
    <t>The effects of different blending protocols – direct melt blending and masterbatch dilution (sef-made and commercial) – and filler loading are assessed on the performance of HDPE and PP systems.  Results are reported in terms of thermal stability, tensile and impact strength, and morphology.</t>
  </si>
  <si>
    <t>Durmus, Ali(1); Ercan, Nevra(1); Alanalp, Mine Begum(1); Gökkurt, Tolga(2); Aydin, Ismail(1)</t>
  </si>
  <si>
    <t>Effects of liquid crystal polymer and organoclay addition on the physical properties of high-density polyethylene films</t>
  </si>
  <si>
    <t>Considers HDPE/LCP resin with compatibilizer and nanomer prepared via melt extrusion with only LCP being varied. SRD, SEM, DSC, rheology, DMA, gas permeability reported. No indication of varying compatibilizer or manufacturing conditions. Only LCP is varied.</t>
  </si>
  <si>
    <t>Studies the effect of the addition of LCP, in the presence of compatibiliser and nanoclay.  Manufacturing conditions are held constant, while clay is only loaded at 0 % and 5 %.  The study reports on thermal, rheological, mechanical and barrier properties.</t>
  </si>
  <si>
    <t>Sadeghipour, Hojjatollah; Ebadi-Dehaghani, Hassan; Ashouri, Davoud; Mousavian, Saman; Hashemi-Fesharaki, Maryam; Gahrouei, Mostafa Shahbazi</t>
  </si>
  <si>
    <t>Effects of modified and non-modified clay on the rheological behavior of high density polyethylene</t>
  </si>
  <si>
    <t>Considers 2.5, 5 and 10wt% Closite Na+ and Cloisite 20A in a HDPE matrix prepared via melt compounding and compression moulding. Results are reported for the two clay types as a function of clay loading. No mechanical properties are reported, no compatibilizer added and no variation in manufacturing conditions.</t>
  </si>
  <si>
    <t>No investigation of the mechanical properties of the system.  Only investigated the effects of the addition of various levels of different clays on the rheological and morphological properties of the system.</t>
  </si>
  <si>
    <t>Araújo, E. M.; Barbosa, Renata; Morais, Crislene R. S.; Soledade, L. E. B.; Souza, A. G.; Vieira, Moema Q.</t>
  </si>
  <si>
    <t>Effects of organoclays on the thermal processing of pe/clay nanocomposites.</t>
  </si>
  <si>
    <t>Considers 3wt% Na+ MMT modified with three different quaternary ammonium salts in a HDPE matrix prepared via melt mixing. Results are reported as a function of treatment, including mechanical properties. No indication of adding compatibilizer or varying manufacturing conditions.</t>
  </si>
  <si>
    <t>No variation in processing parameters or filler loading.  MMTs with different pre-treatments were tested in composites with HDPE, with the resulting mechanical and thermal properties studied.  This may be included if modifications to the clays are to be included in the review.</t>
  </si>
  <si>
    <t>Ahmad, Ishak; Ismail, Ramli; Abdullah, Ibrahim</t>
  </si>
  <si>
    <t>Effects of PBO Fiber and Clay on the Mechanical, Morphological, and Dynamic Mechanical Properties of NR/HDPE Blends</t>
  </si>
  <si>
    <t xml:space="preserve">Considers HDPE/natural rubber with PBO fiber and clay as fillers. All weights are varied. Prepared via internal mixer and compression moulding. Tensile strength, modulus, impact energy as a  function of PBO loading and as a function of PBO/clay composition, SEM, DMA, TGA reported. PBO is varied between 10 and 20wt% and clay only between 0 and 10 wt%. The clay is therefore a secondary filler. </t>
  </si>
  <si>
    <t>HDPE/NR blends are studied with various loadings of PBO fibres and kaolin.  However, the clay is a secondary filler in this system, as it is never applied in the absence of PBO.  Thus the effect of the clay on the blend polymers is difficult to isolate.  These materials are characterised in terms of their morphology, impact and tensile behaviour and dynamic mechanical/thermal response.  As the clay-effects are difficult to isolate, I recommend against including it in the review for fear of dilution.</t>
  </si>
  <si>
    <t>Zhang, Mingqian; Lin, Bin; Sundararaj, Uttandaraman</t>
  </si>
  <si>
    <t>Effects of processing sequence on clay dispersion, phase morphology, and thermal and rheological behaviors of PA6-HDPE-clay nanocomposites</t>
  </si>
  <si>
    <t>No (blending protocol, no mech props)</t>
  </si>
  <si>
    <t xml:space="preserve">Considers a PA6/HDPE blend with a compatibilizer and cloisite prepared via a two step extrusion process. Different blending sequences are considered with variation in the initial mixing ratios to result in two unique compositions considering different strategies. Compatibilizer and clay content was fixed for the final composites. XRD, SEM, DSC and rheology results are reported for the different blends. No mechanical properties are reported. </t>
  </si>
  <si>
    <t>While no mechanical properties are reported in this study, it features a detailed discussion on the changes in phase morphology that may be brought about by the variation of the processing sequence of the system.  A number of characterisaiton techniques are employed.</t>
  </si>
  <si>
    <t>There are no mechanical properties reported. We can reference it in the paper as part of the discussion on effects of blending on the composite morphology.</t>
  </si>
  <si>
    <t>No mechanical effects, as noted.  Reference in discussion regarding blending effects of morphology.</t>
  </si>
  <si>
    <t>Mention in discussion regarding blending effects of morphology</t>
  </si>
  <si>
    <t>Etelaaho, P.; Nevalainen, K.; Suihkonen, R.; Vuorinen, J.; Jarvela, P.</t>
  </si>
  <si>
    <t>Effects of Two Different Maleic Anhydride-Modified Adhesion Promoters (PP-g-MA) on the Structure and Mechanical Properties of Nanofilled Polyolefins</t>
  </si>
  <si>
    <t xml:space="preserve">Considers two composite systems, one PP-based and the other PE-HD-based with nanomer clay at different loadings. Two compatibilizers at a fixed loading is considered in both systems. Prepared via melt compounding. Crystallization, Young’t modulus, impact strength, SEM, XRD, TEM reported. </t>
  </si>
  <si>
    <t>The effects of two different compatibilisers are assessed on PP- and HDPE-based systems with various levels of OMMT clay.  These materials are characterised in terms of their fractology, impact, tensile and thermal behaviour, and morphology.</t>
  </si>
  <si>
    <t>Li J., Jiang G.J., Guo S.Y., Zhao L.J.</t>
  </si>
  <si>
    <t>Effects of ultrasonic oscillations on structure and properties of HDPE/montmorillonite nanocomposites</t>
  </si>
  <si>
    <t xml:space="preserve">Considers HDPE with montmorillonite as a composite. Varied the clay and compatibilizer loadings and the ultrasonic intensity. The ultrasound technology irradiates the sample. Reports Yield strength, elongation at break, Young’s Modulus and Impact Strength. </t>
  </si>
  <si>
    <t>The effect of ultrasonic oscillations on the morphology, thermal behaviour and tensile and impact behaviour of HDPE/MMT nanocomposites was assessed.  Only three series were tested, however – virgin, nanocomposite and nanocomposite with ultrasonic oscillation.  Thus the findings of the paper are not as useful as may be desired.</t>
  </si>
  <si>
    <t>Luo, WH; Zhou, NQ; Zhang, ZH; Wu, HW</t>
  </si>
  <si>
    <t>Effects of vibration force field on structure and properties of HDPE/CaCO3 nanocomposites</t>
  </si>
  <si>
    <t>No (manufacturing variation, not same composite)</t>
  </si>
  <si>
    <t>Considered a HDPE /calcium carbonate based composite. The vibration amplitude and frequency was varied. Tensile and Impact strength was reported as a function of amplitude and frequency. Might not consider clay as the filler, however does investigate manufacturing variations, perhaps a separate section.</t>
  </si>
  <si>
    <t>No (no clay)</t>
  </si>
  <si>
    <t>Calcium carbonate is not a clay, and thus a study investigating composites containing it are outside the scope of this review.  This study does, however, invesitgate mechanical behaviour.  No clays are included in the experimental process of this study.</t>
  </si>
  <si>
    <t xml:space="preserve">Mention in introduction/background that there were other studies which considered manufacturing variation but were not of the correct composite system and couldn’t be included. </t>
  </si>
  <si>
    <t>Mahmoudi J., Eesaee M., Vakilian M.</t>
  </si>
  <si>
    <t>Electrical and mechanical characterization of high-density polyethylene/ethylene vinyl acetate/organoclay nanocomposite</t>
  </si>
  <si>
    <t xml:space="preserve">Considers HDPE/EVA with cloisite prepared via melt compounding and injection moulding with different blending ratios and a fixed clay percentage. XRD, dielectric strength, TEM, surface discharge, elastic modulus, yield and break stress, strain at yield and break, flexural modulus/strength and impact strength reported. </t>
  </si>
  <si>
    <t>Ali Mohsin, M.E.(1); Arsad, Agus(1); Gulrez, Syed K. H.(3); Muhamad, Zurina(1); Fouad, H.(2); Alothman, Othman Y.(3)</t>
  </si>
  <si>
    <t>Enhanced dispersion of carbon nanotubes in high density polyethylene matrix using secondary nanofiller and compatibilizer</t>
  </si>
  <si>
    <t>Considers HDPE/carbon nanotube with MMT and compatibilizer prepared via melt compounding and injection moulding. Compatibilizer ratio fixed, clay added as a secondary filler at different loadings to HDPE/carbon nanotube. DSC, TGA, TEM, rheology, tensile strength, young’s modulus, flexural strength/modulus reported. Does report results with and without compatibilizer.</t>
  </si>
  <si>
    <t>In this study, the dispersion of CNTs in an HDPE matrix with the aid of MMT and a compatibliser is investigated.  Unfortunately, no cases exist where MMT is applied without the presence of CNTs.  These materials are characterised in terms of their thermal behaviour and stability, morphology, rheology and tensile and flexural behaviour.  While it is a compelling paper, I believe that it shouldn't be included in the review due to the conflation of MMT effects with those of CNTs or the synergy of the two.</t>
  </si>
  <si>
    <t>Gong, G.; Nystrom, B.; Joffe, R.</t>
  </si>
  <si>
    <t>Enhanced thermal stability and flame retarding properties of recycled polyethylene based wood composites via addition of polyethylene/nanoclay masterbatch</t>
  </si>
  <si>
    <t>Considered three types of HDPE blended with wood flour. Considered three types of coupling agents. Composites were melt compounded and compression moulded. Some compositions were extruded a second time. Tensile strength, Young’s modulus and strain at max stress are reported. No mention of how much wood flour is added, but it is likely to be more than the clay and the clay acts as a secondary filler.</t>
  </si>
  <si>
    <t>The WPC field is a very large and wide one, and including even one of these studies beyond a cursory mention may require a dramatic expansion of the scope of this review.  Even if only focussed on the role played by clays in such a system.  On the other hand, processing parameters were varied, in addition to the use of a number of compatibilisers (admittedly, focussed on the compatabilisation of the wood and the nanocomposites).  Tensile tests were performed</t>
  </si>
  <si>
    <t>Hu, Lei; Leclair, Éric; Diez, Carl; Vuillaume, Pascal</t>
  </si>
  <si>
    <t>Enhancement of thermal and mechanical properties of high density polyethylene using commercial clays</t>
  </si>
  <si>
    <t xml:space="preserve">Considers HDPE filled 5wt% of one of 10 different MMT clays and 5wt% MAPE as a compatibilizer prepared via melt compounding and injection moulding. Results are reported for the different clays, including mechanical properties. No indication of varying the compatibilizer or reporting with and without it or varying manufacturing conditions. </t>
  </si>
  <si>
    <t>No variation in processing parameters or filler loading.  Different MMTs were tested in composites with HDPE, with the resulting mechanical, morphological and thermal properties studied.</t>
  </si>
  <si>
    <t>Zhong, Y.; Poloso, T.; Hetzer, M.; De Kee, D.</t>
  </si>
  <si>
    <t>Enhancement of wood/polyethylene composites via compatibilization and incorporation of organoclay particles</t>
  </si>
  <si>
    <t>Considers HDPE/wood flour with four different compatibilizers and cloisite prepared via melt compounding and compression moulding. Considers different ratios of compatibilizer blended with HDPE before adding clay. SEM, TGA, DMA, flexural strength/modulus and impact resistance. Also considers different compounding procedures. 50Wt% wood flour is added with only 1, 3 and 5wt% clay which is therefore a secondary filler.</t>
  </si>
  <si>
    <t>WPCs in an HDPE matrix with one of four compatibilisers and a small amount of OMMT are investigated.  Here, the OMMTs are secondary fillers, as the wood flour constitutes 50+ % of the composites.  No materials were made where OMMT was used in the absence of wood flour.  Nonetheless, the composites were characterised in terms of their thermal behaviout (including HDT and CTE), flexural and impact behaviour, fractology, morphology and rheology.</t>
  </si>
  <si>
    <t>Avazverdi, Ehsan; Vandalvand, Mojtaba; Javadinia, Seyed Amirhossein; Shakeri, Alireza</t>
  </si>
  <si>
    <t>Evaluation of the Effect of Clay Nanoparticles on Mechanical Properties of Recycled Polyethylene.</t>
  </si>
  <si>
    <t xml:space="preserve">Considers a rPE/PE blend at varying ratios filled with Cloisite 30B at 0, 1, 3, 5, 7 wt% prepared via melt compounding and injection moulding. The blend ratio is reduced with an increase in loading starting with 100% rPE, 90/9, 70/27, 50/45, 30/63, 100% PE. It would be more sensible to evaluate the influence of blending ratio if the clay weight is fixed, however the bending ratio changes with the clay weight. Not sure if it will provide useful insight. Results are reported as a function of clay loading and therefore blending is not taken into account. </t>
  </si>
  <si>
    <t>Recycled film-blowing PE was combined with various loadings of nanoclays and injection moulded.  Film-blowing PE is typically branched.  These materials were characterised in terms of their tensile strength, impact strength, surface hardness and fracture morphology.</t>
  </si>
  <si>
    <t>Dutta, Anindya; Sankarpandi, Sabapathy; Ghosh, Anup K.</t>
  </si>
  <si>
    <t>Evaluation of polypropylene/clay nanocomposite foamability based on their morphological and rheological aspects</t>
  </si>
  <si>
    <t>No (foaming conditions varied, not same composite)</t>
  </si>
  <si>
    <t>Considers PP with cloisite and compatibilizer prepared via melt compounding and foamed with CO2 by varying time and increasing to different temperatures. Considers different compatibiliizer and clay weights. DSC, optical microscopy, XRD, TEM, rheology, SEM, density reported. No indication of mechanical properties and not a PE polymer base system.</t>
  </si>
  <si>
    <t>No (not PE)</t>
  </si>
  <si>
    <t>Foamed PP nanocomposites with are investigated, based on the loading of clay, the CO2 saturation time and the foaming temperature.  A compatibiliser is added at a constant ratio to the clay.  The resultant materials are characterised in terms of their cellular structure, morphology, rheology and thermal behaviour.  No investigation of mechanical properties.  Based on this and the PP matrix, this paper is suggested to be omitted from the review.</t>
  </si>
  <si>
    <t>Tang, You Hong; Gao, Ping; Ye, Lin; Zhao, Chengbi</t>
  </si>
  <si>
    <t>Experimental measurement and numerical simulation of viscosity reduction effects in HMMPE containing a small amount of exfoliated organoclay-modified TLCP composite</t>
  </si>
  <si>
    <t>Considers HMMPE/TLCP with cloisite via melt compounding for two extrusions at different speeds. Shear and elongation deformation, rheology, SEM, TEM reported. Developed binary flow pattern model. No indication of mechanical properties.</t>
  </si>
  <si>
    <t>No (no mechanical properties)</t>
  </si>
  <si>
    <t>An investigation of the use of LCP with a small quantity of OMMT as a viscosity modifier for HDPE.  Two rotational speeds were compared in the extruder.  The focus of the paper is on rheology and morphology, with no investigation of mechanical properties.  Based on this, it is recommended to be omitted.</t>
  </si>
  <si>
    <t>Sanchez-Olivares G., Sanchez-Solis A., Calderas F., Medina-Torres L., Herrera-Valencia E.E., Castro-Aranda J.I., Manero O., Di Blasio A., Alongi J.</t>
  </si>
  <si>
    <t>Flame retardant high density polyethylene optimized by on-line ultrasound extrusion</t>
  </si>
  <si>
    <t xml:space="preserve">Considers HDPE/bentonite with compatibilizer and other additions via extrusion and injection moulding. Clay is modified using intercalate agent. Considers (1) extrusion and (2) ultrasound assisted extrusion at fixed processing conditions. SEM, EDS, TGA, flame retardancy, combusion, oxygen index, rheology, impact resistance, Young’s modulus, tensile strength, strain at break and tenacity results reported for all compositions considered. Bentonite clay is included at 1 and 2 wt%, with 2 and 4 wt% compatibilizer, 30wt% ATH and 3 and 5wt% zinc borate. ATH is a metal hydroxide used to improve flame retardancy. In this case, as both ATH and zinc borate are metal fillers, clay is a tertiary filler with the lowest content.  </t>
  </si>
  <si>
    <t>Flame-retardant HDPE composites (with ATH) are investigated with low loadings of organically modified bentonite and a compatibiliser (held at a constant ratio to the clay).  The bentonite/compatibiliser mixture is never used in the absence of ATH, but the ATH loadings are fairly low.  These materials are characterised in terms of their flame retardancy, thermal stability, rheology, morphology, and impact and tensile behaviour.  This is also one of the worst papers I have ever seen in Polymer Degradation &amp; Stability, with virtually no editing and sections missing or mis-numbered.</t>
  </si>
  <si>
    <t>Martin-Alfonso, J. E.; Romero, A.; Valencia, C.; Franco, J. M.</t>
  </si>
  <si>
    <t>Formulation and processing of virgin and recycled polyolefin/oil blends for the development of lubricating greases</t>
  </si>
  <si>
    <t>Considers naphthenic oil with different polyolefins (PP, HDPE, rPP and rPE) as thickner agents and prepared using four blade propeller with polymers added for different mixing times. Considered four different cooling methods (1) switching off thermostatic device, (2) leave vessel at room temperature (3) quenching of vessel in water and (4) place samples on steel sheets at room temperature. DSC, rheology, RTIR, SEM, gel permeation chromatography, penetration and mechanical stability and friction coefficient results reported. Storage and loss modulus reported for different cooling and processing times. Even though there is no clay added, manufacturing conditions are varied and perhaps should be included in a separate section.</t>
  </si>
  <si>
    <t>No (not for solid state)</t>
  </si>
  <si>
    <t>Various polyolefin/oil blends are investigated for use as greases.  These are characterised in various ways, but the base purpose of this paper falls far outside the scope of the review.  Further, no clays are utilised in this work.</t>
  </si>
  <si>
    <t>Bao S.P., Tjong S.C.</t>
  </si>
  <si>
    <t>Fracture characterization of high density polyethylene/organoclay nanocomposites toughened with SEBS-g-MA</t>
  </si>
  <si>
    <t>Considers HDPE with cloisite and compatibilizer prepared via melt compounding and injection moulded. Different weights of compatibilizer and clay are considered. XRD, FTIR, tensile strength, Young’s moduus, elongation at break, impact energy, load-displacement at different testing temperatures, specific essential work fracture and plastic work.</t>
  </si>
  <si>
    <t>The study considers the impact of the variation of clay and compatabiliser/toughening agent loadings on the tensile and impact properties of composites thus prepared.  Outside of these variations, the manufacturing conditions are kept constant.</t>
  </si>
  <si>
    <t>Tjong, S.C.(1); Bao, S.P.(1)</t>
  </si>
  <si>
    <t>Fracture toughness of high density polyethylene/SEBS-g-MA/montmorillonite nanocomposites</t>
  </si>
  <si>
    <t xml:space="preserve">Considers HDPE with compatibilizer and cloisite prepared via melt mixing and melt compounding with varied clay loading and compatibilizer. XRD, FTIR, SEM, essential work of fracture, tensile strength, load-displacement, Young’s modulus, elongation at break, impact energy/strength reported. </t>
  </si>
  <si>
    <t>Various loadings of filler and compatibiliser/elastomer were blended with HDPE.  These materials were characterised in terms of their morphology, chemistry, tensile and impact strength, and their essential work of fracture.  No changes were made in the manufacturing process of the materials</t>
  </si>
  <si>
    <t>de Araújo, Maria José G.(1); Barbosa, Rossemberg C.(2); Fook, Marcus Vinícius L.(2); Canedo, Eduardo L.(2); Silva, Suédina M.L.(2); Medeiros, Eliton S.(3); Leite, Itamara F.(3)</t>
  </si>
  <si>
    <t>HDPE/chitosan blends modified with organobentonite synthesized with quaternary ammonium salt impregnated chitosan</t>
  </si>
  <si>
    <t xml:space="preserve">Considers HDPE/chitosan with chitosan at different weights with and without a compatibilizer prepared via melt processing. Considered differetn ratio’s of compatibilizer and chitosan. FTIR, XRD, DSC, tensile strength, Young’s modulus and elongation at break, SEM reported. </t>
  </si>
  <si>
    <t>Passador F.R., Backes E.H., Travain D.R., Filho A.R., Pessan L.A.</t>
  </si>
  <si>
    <t>HDPE/LLDPE Blend-based Nanocomposites - Part I: Evaluation of Thermo-mechanical Properties and Weathering Resistance</t>
  </si>
  <si>
    <t>Portugese</t>
  </si>
  <si>
    <t>N/A</t>
  </si>
  <si>
    <t>Excluded early as the article is in Portugese.</t>
  </si>
  <si>
    <t>Deepthi, M. V.; Sailaja, R. R. N.; Sampathkumaran, P.; Seetharamu, S.; Vynatheya, S.</t>
  </si>
  <si>
    <t>High density polyethylene and silane treated silicon nitride nanocomposites using high-density polyethylene functionalized with maleate ester: Mechanical, tribological and thermal properties</t>
  </si>
  <si>
    <t>Considers HDPE/silicon nitride with clay and compatibilizer prepared via melt mixing varying compatibilizer and silicon nitride and fixed clay percentage. TGA, DSC, FTIR, SEM, XRD, TEM, stress-strain, relative tensile modulus, tensile strength, elongation at break, flexural strength, flexural modulus, compressive modulus and strength, wear reported. Clay is a secondary filler.</t>
  </si>
  <si>
    <t>Silicon nitride/HDPE composites are studied, with various levels of compatibiliser.  A nanoclay is included at a constant 2 % loading.  The materials are evaluated in terms of their chemistry, fractology, morphology, wear properties and flexural, impact and tensile behaviour.  As the nanoclay is held constant, no information can be gained on its effects on the system.  This is thus recommended to be excluded from review.</t>
  </si>
  <si>
    <t>Shah, K.S.(1); Jain, R.C.(1); Shrinet, V.(1); Singh, A.K.(1); Bharambe, D.P.(2)</t>
  </si>
  <si>
    <t>High density polyethylene (HDPE) clay nanocomposite for dielectric applications</t>
  </si>
  <si>
    <t>Considers HDPE with two different coupling agents considered to modify the MMT prepared via melt mixing and injection moulding. Focus is on clay modification and varied loading. Tensile strength, elongation to break, impact strength, hardness, electrical, TGA reported. No indication of using compatibilizer, varying manufacturing conditions.</t>
  </si>
  <si>
    <t>A range of filler loadings, with differentsurface treatments and combinations of compatibilisers, were tested in HDPE.  These were characterised in terms of their tensile and impact strength, hardness, and electrical and thermal properties.</t>
  </si>
  <si>
    <t>D'Amato, M.; Dorigato, A.; Fambri, L.; Pegoretti, A.</t>
  </si>
  <si>
    <t>High performance polyethylene nanocomposite fibers</t>
  </si>
  <si>
    <t xml:space="preserve">Study investigates the effect of draw rate from the extruder on properties. The mechanical properties are reported as a function of draw rate. </t>
  </si>
  <si>
    <t>While not explicitly ruled out from the initial literature search parameters, it may be argued that fibres fall in the same class as foams and films, in that their behaviour and processing are greatly different to that of convetional bulk composite material.  It is thus recommended that this paper be omitted from the literature for the review.</t>
  </si>
  <si>
    <t>Singh, Vishwa Pratap; Vimal, K. K.; Kapur, G. S.; Sharma, Shashikant; Choudhary, Veena</t>
  </si>
  <si>
    <t>High-density polyethylene/halloysite nanocomposites: morphology and rheological behaviour under extensional and shear flow</t>
  </si>
  <si>
    <t xml:space="preserve">Considers HDPE with different weights of compatibilizer added at the same weight of halloysite nanotube prepared via melt extrusion and inejction moulding. SEM, TEM, XRD, FTIR, rheology, TGA, tensile strength, tensile modulus, elongation at break, flexural strength/modulus and impact strength reported. </t>
  </si>
  <si>
    <t>HDPE/sepiolite composites are considered, with and without one of two compatibilisers, with various loadings of the clays.  These materials are charaterised in terms of their chemistry, morphology, thermal stability, extensional viscosity and flexural, impact and tensile stength.</t>
  </si>
  <si>
    <t>Pratap Singh, Vishwa; Kapur, G. S.; Shashikant; Choudhary, Veena</t>
  </si>
  <si>
    <t>High-density polyethylene/needle-like sepiolite clay nanocomposites: effect of functionalized polymers on the dispersion of nanofiller, melt extensional and mechanical properties</t>
  </si>
  <si>
    <t xml:space="preserve">Considers HDPE with clay and two different compatibilizers prepared via melt compounding for different clay and compatibilizer loadings. SEM, TEM, rheology, TGA, FTIR, XRD, tensile strength, elongation at break, tensile modulus, flexural strength/modulus, impact strength reported.  </t>
  </si>
  <si>
    <t>A range of fiiller and compatibiliser loadings are studied, including two types of compatibilisers, in HDPE.  Speciens were prepared by injection moulding. The flexural, impact and tensile sterngth of the materials were determined, in addition to their rheology and morphology.</t>
  </si>
  <si>
    <t>Rahman, Md. Rezaur; Rahman, Md. Mizanur; Hamdan, Sinin; Josephine Chang Hui Lai</t>
  </si>
  <si>
    <t>Impact of Maleic Anhydride, Nanoclay, and Silica on Jute Fiber-reinforced Polyethylene Biocomposites.</t>
  </si>
  <si>
    <t>Considers PE, nanomer, SiO2 and compatibilizer with Jute fiber prepared via melt mixing and compression moulding. Compatibilizer and clay weight remains fixed with jute fiber ratio’s varied. No indication of the type of PE and very little detail on the preparation. FTIR, SEM, adsorption, TGA, tensile strength and Young’s modulus. No indication of varying compatibilizer ratios or manufacturing conditions. Focus is on different jute fiber ratios for clay or SiO2 as secondary filler.</t>
  </si>
  <si>
    <t>Clay (MMT) was among the materials used to alter the behaviour of jute fibre/HDPE composites.  However, the loadings of clay were held constant and no changes in manufacturing process occurred.  The chemistry and morphology of the materials were determined, in addition to the tensile and thermal behaviour.</t>
  </si>
  <si>
    <t>Adesina A.A., Hussein I.A.</t>
  </si>
  <si>
    <t>Impact of organoclay and maleated polyethylene on the rheology and instabilities in the extrusion of high density polyethylene</t>
  </si>
  <si>
    <t>Considers HDPE/cloisite with surfactant and compatibilizer at fixed percentage via compounding. WAXD, SEM, rheology properties reported. Relaxation modulus vs. strain in strain sweep test for HDPE and HDPE/clay. Effect of compatibilizer for apparent shear stress vs. shear rate of extruder and the pressure fluctuation. There are no reported mechanical properties, however the effect of compatibilizer on processing is studied from a rheological point of view and perhaps should be mentioned in a separate section.</t>
  </si>
  <si>
    <t>In this study, the effect of extremely small quantities of OMMT on the processability of HDPE in the variable presence of a compatibiliser.  The morphology, processability and rheology on the materials are investigated in depth, but no mechanical properties are reported.  It is, therefore, recommended to exclude this paper from review.</t>
  </si>
  <si>
    <t>Jamshidi S., Sundararaj U.</t>
  </si>
  <si>
    <t>Improvement of barrier properties of rotomolded PE containers with nanoclay</t>
  </si>
  <si>
    <t>Considers two grades of LLDPE and two grades of HDPE filled with Cloisite 20A at 2 and 4 wt% and 16wt% PEMA prepared via melt compounding and compression moulding. Results are reported for each composition, however no mechanical properties are reported. And no variation in the compatibilizer weight, results with and without compatibilizer, or varying of manufacturing conditions.</t>
  </si>
  <si>
    <t>This study investigates the nanocomposite blends of different types of PE (including HDPE)  with a maleated LLDPE.  The clay loadings are varied.  However, contrary to its abstract, the study does not investigate the mechanical properties of the systems.  It is thus recommended to be excluded.</t>
  </si>
  <si>
    <t>Laguna-Gutierrez, Ester; Pinto, Javier; Kumar, Vipin; Rodriguez-Mendez, Maria L.; Rodriguez-Perez, Miguel A.</t>
  </si>
  <si>
    <t>Improving the extensional rheological properties and foamability of high-density polyethylene by means of chemical crosslinking</t>
  </si>
  <si>
    <t>No (foaming conditions varied, no mech props, not same composite)</t>
  </si>
  <si>
    <t>Considers HDPE with organic peroxide as crosslinking agent and CO2 as the blowing agent. Prepared composite blends with compounding and compression moulding with different cross linking times. Gel content, DSC, rheology, density and SEM reported. Effect of foaming time and temperature on relative density considered. There is no clay considered in this composite, no mechanical properties reported, no compatibilizer added. However foaming conditions are varied and can be considered for a separate section.</t>
  </si>
  <si>
    <t>Crosslinked HDPE foams are investigated in terms of their degree of crosslinking, extensional rheology, thermal behaviour, density and cellular morphology.  No mechanical properties are reported, and, thus, this paper cannot be recommended for inclusion in the review.</t>
  </si>
  <si>
    <t>Li, Zhen; Shi, Yun-Jie; Sun, Cheng-Xiao; Zhang, Qin; Fu, Qiang</t>
  </si>
  <si>
    <t>In situ micro and nano fibrillar reinforced elastomer composites based on polypropylene (PP)/olefinic block copolymer (OBC)</t>
  </si>
  <si>
    <t>Considers OBC and iPP as a nano fibrillar blend via compounding and hot extrusion by using two pinching rolls to extract wire. Considered different rotating speeds, post stretch ratios and dies. DSC, SEM, rheology, tensile strength, modulus and elongation at break reported. This is not the correct type of system but as it considers manufacturing variation perhaps mention in a separate section.</t>
  </si>
  <si>
    <t>No (no clays, no PE)</t>
  </si>
  <si>
    <t>The properties of PP/OBC fibrillar blends were studied as functions of rotational speed, stretch ratio and die diameter.  No mention of clays.  These materials are thus fibres/filaments.  The materials are characterised in terms of their rheology, thermal behaviour, morphology and tensile behaviour.  As no clays are present, unfortunately, this paper must be excluded from the revview.</t>
  </si>
  <si>
    <t>Barbalho, G. H. A.</t>
  </si>
  <si>
    <t>INCORPORATION MONTMORILLONITE ORGANOPHILIC IN THERMOPLASTIC FOR NANOCOMPOSITES PRODUCTION</t>
  </si>
  <si>
    <t>Excluded based on language (Portugese)</t>
  </si>
  <si>
    <t>Passador, F.R.(1); Ruvolo-Filho, A.C.(1); Pessan, L.A.(1)</t>
  </si>
  <si>
    <t>Influence of blending protocol on the thermal and mechanical properties of HDPE/LLDPE blend-based nanocomposites</t>
  </si>
  <si>
    <t>Considers HDPE with compatibilizer and cloisite prepared via melt compounding considering two blending protocols and injection moulding. Ratio’s were fixed and clay loading varied. WAXD, TEM, TGA, tensile/flexural modulus reported.</t>
  </si>
  <si>
    <t>In this study, the influence of filler loading and blending protocol was studied on HDPE/LLDPE/LLDPE-g-MA composites.  This was done in terms of the morphological, thermal and tensile properties of the material.  No further variations in the manufacturing process took place.</t>
  </si>
  <si>
    <t>Passador, Fabio R.(1); Ruvolo-Filho, A.C.(2); Pessan, L.A.(2)</t>
  </si>
  <si>
    <t>Likely an extension of the conference paper in 2014. Considers HDPE/LDPE with cloisite and compatibilizer via two blending protocols and varying the clay loading. Prepared via melt compounding and injection moulding. The blend ratio and compatibilizer weight is fixed. WAXD, TEM, DMA, DSC, tensile/flexural modulus reported.</t>
  </si>
  <si>
    <t>Kord B., Varshoei A., Chamany V.</t>
  </si>
  <si>
    <t>Influence of chemical foaming agent on the physical, mechanical, and morphological properties of HDPE/wood flour/nanoclay composites</t>
  </si>
  <si>
    <t>Considers HDPE/wood fiber with compatibilizer and MMT prepared via melt compounding and injection moulding. Foaming agent and clay was varied, blending ratio and compatibilizer fixed. SEM, density, water absorption, thickness swelling, tensile modulus, XRD as a function of foaming agent for all clay loadings. No mention of varying compatibilizer. 50Wt% wood fiber added compared to the 2, 4 and 6 wt% clay which makes the clay a secondary filler.</t>
  </si>
  <si>
    <t>WPCs in an HDPE matrix with varying levels of nanoclay and foaming agent and a constant loading of compatibiliser were characterised in terms of their cellular morphology, density, water absorption, morphology and tensile behaviour.  However, the constant 50 % wood flour loading is too high for the effects of the clay on the behaviour of the HDPE to be isolated.  Therefore, it is recommended that this paper be omitted from the review.</t>
  </si>
  <si>
    <t>Barbosa, R.(1); Araujó, E.M.(1); Melo, T.J.A.(1); Ito, E.N.(2); Hage Jr., E.(1)</t>
  </si>
  <si>
    <t>Influence of clay incorporation on the physical properties of polyethylene/Brazilian clay nanocomposites</t>
  </si>
  <si>
    <t>Considers HDPE filled with 1, 2, 3 and 5 wt% Na+ MMT modified with quaternary ammonium salt and prepared via melt compounding. Results are reported as a function of clay loading, including mechanical properties. No mention of adding compatibilizer or varying manufacturing conditions.</t>
  </si>
  <si>
    <t>The effects of varying levels of modified MMT on the tensile behaviour, morphology and flammability of HDPE nanocomposites was investigated.  This is not an excellent paper, but it contains useful information.</t>
  </si>
  <si>
    <t>Hetzer, M.; Zhou, H. X.; Poloso, T.; De Kee, D.</t>
  </si>
  <si>
    <t>Influence of compatibiliser blends on mechanical and thermal properties of polymer-clay nanocomposites</t>
  </si>
  <si>
    <t xml:space="preserve">Considers cloisite and HDPE with four different compatibilizers prepared via compounding with cloisite. Considered compatibilizer blends for study. XRD, TEM, Young’s modulus, ultimate tensile strength, HDT reponse reported. </t>
  </si>
  <si>
    <t>The effects of changes in compatibiliser, filler loading and mixing-zone temperature on the mechanical properties (including HDT and TMA) of the studied system were investigated.  Further characterisation techniques were used, including XRD and TEM.</t>
  </si>
  <si>
    <t>Rattanawijan, Waraporn; Amornsakchai, Taweechai; Amornsakchai, Pornsawan; Petiraksakul, Pinsupha</t>
  </si>
  <si>
    <t>Influence of Compatibilizer on Notched Impact Strength and Fractography of HDPE-Organoclay Composites</t>
  </si>
  <si>
    <t>Considers HDPE with organo MMT and compatibilizer prepared via melt blending and injection moulding. Considered different loadings of clay and compatibilizer. XRD, DSC, SEM, yield strength, modulus, fracture initiation, propagation energy and impact strength reported.</t>
  </si>
  <si>
    <t>The impact of various levels of OMMT and compatibiliser are assessed on the tensile and impact properties of HDPE nanocomposites.  The  morphology and thermal behaviour of the formulations was also investigated.</t>
  </si>
  <si>
    <t>Babaei, Amir; Ghaffarian, S.Reza; Khorasani, M.Mehdi; Baseghi, Siamak</t>
  </si>
  <si>
    <t>Influence of Compatibilizer-Type and Processing Approach on the Dispersion of OMMT in High-Density Polyethylene Matrix</t>
  </si>
  <si>
    <t xml:space="preserve">Considered HDPE with a compatibilizer and clay and prepared it using melt intercalation considering two processes (1) direct mixing and (2) master batching. Focusses on the effects of clay content and degree of dispersion on the rehological and tensile properties and comparing these for the two methods. For the tensile tests all samples were only of the direct mixing process and therefore no influence of manufacturing method or variables are investigated, only the effect of clay content and compatibilizer type. </t>
  </si>
  <si>
    <t>The effects of processing methodology (masterbatch vs direct), filler loading, compatibiliser loading and blend ratio on the morphology, rheology and tensile strength of HDPE/LLDPE composites were assessed.  Unfortuantely, only direct processing samples were characterised in terms of their tensile properties.</t>
  </si>
  <si>
    <t>Ardanuy, M.(1); Velasco, J.I.(1); Maspoch, M.L.(1); Haurie, L.(2); Fernández, A.I.(3)</t>
  </si>
  <si>
    <t>Influence of EMAA compatibilizer on the structure and properties of HDPE/hydrotalcite nanocomposites prepared by melt mixing</t>
  </si>
  <si>
    <t>Considers HDPE with synthetic and organic hydrotalcite and EMAA compatibilizer prepared via melt compounding and compression moulding. FTIR, XRD, TEM, DSC, TGA, flammability, Young’s modulus, tensile strength reported. Results are reported with and without compatibilizer.</t>
  </si>
  <si>
    <t>No meaningful variation in filler loading or processing conditions.  This study adds 10 % HT to some HDPE/EMAA blends, with two types of HT used.  The materials are characterised in terms of their morphology, rheology and tensile and thermal behaviour.</t>
  </si>
  <si>
    <t>Silva B.L., Nack F.C., Lepienski C.M., Coelho L.A.F., Becker D.</t>
  </si>
  <si>
    <t>Influence of intercalation methods in properties of clay and carbon nanotube and high density polyethylene nanocomposites</t>
  </si>
  <si>
    <t xml:space="preserve">Considers HDPE based system with different compounding methods (solution and melt intercalation). Young’s modulus and nanoindentation hardness is reported. </t>
  </si>
  <si>
    <t>Two intercalation techniques were compared – solution and melt.  It must be noted that solution intercalation is typically only used on the laboratory scale.  Nontheless, this study does appear to be relevant to the review at hand.  It must just be carefully treated, to not conflate the effects of CNTs with others, and must clearly note the limitations of the solution intercalation technique.</t>
  </si>
  <si>
    <t>Sanchez-Valdes, Saul(1)</t>
  </si>
  <si>
    <t>Influence of maleated elastomer on filler dispersion, mechanical and antimicrobial properties of hybrid HDPE/clay/silver nanocomposites</t>
  </si>
  <si>
    <t xml:space="preserve">Considers HDPE with clay, silver and compatibilizer at different weights prepared via melt compounding. XRD, SEM, TGA, absorption, antimicrobial, tensile modulus/strength, elongation at break and impact strength reported. </t>
  </si>
  <si>
    <t>The influence of clay loading, compatibiliser loading and silver loading on HDPE nanocomposites is investigated in terms of the morphology, impact and tensile strength, thermal behaviour and antimicrobial activity.  No variation in processing parameters.</t>
  </si>
  <si>
    <t>Majeed, K, Hassan, A and Abu Bakar, A</t>
  </si>
  <si>
    <t>Influence of maleic anhydride-grafted polyethylene compatibiliser on the tensile, oxygen barrier and thermal properties of rice husk and nanoclay-filled low-density polyethylene composite films</t>
  </si>
  <si>
    <t>Considers LDPE/rice husk with clay and compatibilizer with compatibilizer weight varied and clay and rice husk weight fixed. Prepared via melt compounding and then blown into films. XRD, SEM, permeability, DSC, tensile strength, elongation at break and Young’s modulus. Rice Husk is 5wt% compared to the 3wt% clay. Even though clay would be considered a secondary filler here, there is a small difference in weight between the two.</t>
  </si>
  <si>
    <t>This study investigates the effect of one-step changes in filler and compatibiliser loading on the morphology, permeability and tensile and thermal properties of LDPE blown films.  Processing parameters were not changed.  This type of study, while it contains some value (as do all one-step studies) is not that useful in the context of the review.</t>
  </si>
  <si>
    <t>Even though clay would be considered a secondary filler here, there is a small difference in weight between the two and the focus of the study is on the variation in compatibilizer loading.</t>
  </si>
  <si>
    <t>Whie I agree that the focus of the paper is on compatibiliser loading, I think it still has to be excluded based on clay being a secondary additive.  The problem, here, is that it is difficult to isolate the effects of the compatibiliser/clay interactions from those of the compatibiliser/rice husk, partcularly given that the fillers both exhibit polar surface activity.  In addition, I think we have no lack of papers on PE-g-MA/OMMT/LDPE composites.
Natasha response:
I will divert to you on this one as I’m not as familiar with the filler interactions. We can therefore exclude it.</t>
  </si>
  <si>
    <t>Brandenburg R.F., Lofi A.R.H.C., Lepienski C.M., Coelho L.A.F., Becker D.</t>
  </si>
  <si>
    <t>Influence of mixing in mechanical properties of clay and carbon nanotube and high density polyethylene</t>
  </si>
  <si>
    <t>HDPE based composite with two fillers. Also considers solution and melt intercalation as two methods for compounding. Measured Young’s Modulus.</t>
  </si>
  <si>
    <t>Lei Y., Wu Q., Clemons C.M., Yao F., Xu Y.</t>
  </si>
  <si>
    <t>Influence of nanoclay on properties of HDPE/wood composites</t>
  </si>
  <si>
    <t>Considers HDPE/pine flour with modified MMT and compatibilizer prepared via melt mixing and injection moulding. XRD, DSC, flexural/tensile strength and modulus, elongation, impact strength, storage and loss modulus as a function of clay content. Blending ratio and compatibilizer weight fixed. There is a table with results for all individual componetns but at a fixed clay weight. Clay is a secondary filler with only 1 to 3wt% compared to the 30wt% of the pine flour.</t>
  </si>
  <si>
    <t>A WPC of pine in an HDPE matrix is considered with up to 3 % OMMT, with and without compatibiliser.  Here, the pine flour is loaded at 30 % when present.  The mortphology, thermal behaviour, thermal stability, water absorption and flexural and tensile strength of the materials are characterised.  Only one formulation was found without pine flour, but this was not characterised in terms of its mechnical strength.  The high loadings of pine flour would suggest that this paper be removed from consideration for the review, as the LDH serves as a secondary additive in it.</t>
  </si>
  <si>
    <t>Al-Malaika, S.; Sheena, H.; Fischer, D.; Masarati, E.</t>
  </si>
  <si>
    <t>Influence of processing and clay type on nanostructure and stability of polypropylene-clay nanocomposites</t>
  </si>
  <si>
    <t>No (manufacturing variation with no mech props, not same composite)</t>
  </si>
  <si>
    <t>Considers PP with different clays modified with surfactant and not, with compatibilizer is prepared via melt processing. Side feeder temperature and screw speeds are varied. Two extruders were used, one fitted with ultrasound equipment. DSC, rheology, SEM reported. Even though PE is not considered and there is not mention of mechanical properties or different compatibilizers, there is a variation in manufacturing conditions and should be discussed in a separate section.</t>
  </si>
  <si>
    <t>No (no mechanical properties, no PE)</t>
  </si>
  <si>
    <t>The effects of three different OMMTs and different processing conditions on the chemistry, morphology, rheology and thermal behaviour of PP nanocompostes were characterised.  The temperature, rotational speed and equipment for processing were varied.  Through the absence of PE and mechanical properties, this paper falls outside the scope of the review, and must thus be excluded.</t>
  </si>
  <si>
    <t xml:space="preserve">Mention in introduction/background that there were other studies which considered manufacturing variation but had no reported mechanical properties and wasn’t the correct composite system and couldn’t be included. </t>
  </si>
  <si>
    <t>Barbosa R., Morais D.D.S., Nóbrega K.C., Araújo E.M., Mélo T.J.A.</t>
  </si>
  <si>
    <t>Influence of processing variables on the mechanical behavior of HDPE/clay nanocomposites</t>
  </si>
  <si>
    <t>Considered a HDPE system with compatibilizer and clay added, prepared in an internal mixer and then compounded using a (1) counter rotating twin screw extruder and a (2) co-rotating twin screw extruder with different screw configurations and finally injection moulded to create samples. The influence of processing variables (different screw configurations) on the mechanical properties (tensile strength, elastic modulus) was investigated.</t>
  </si>
  <si>
    <t>This study investigates the effects of changes in compatibiliser, processing method (co- or counter-rotating twin screw) and different screw profiles.  The mechanical properties are characterised, in addition to TEM and XRD work</t>
  </si>
  <si>
    <t>Mistretta M.C., Botta L., Morreale M., Rifici S., Ceraulo M., La Mantia F.P.</t>
  </si>
  <si>
    <t>Injection molding and mechanical properties of bio-based polymer nanocomposites</t>
  </si>
  <si>
    <t xml:space="preserve">Considers a PLA and MaterBi based system in bio-polymers. Compared with different fillers and the effect on the processability and the properties were investigated. Compares compression and injection moulded samples with elastic modulus, tensile strength and elongation at break for the different compositions with both Cloistie and CaCO3. </t>
  </si>
  <si>
    <t>A number of materials are compared, with HDPE/clay composites among them, in terms of their morphology, rheology and impact and tensile strength.  Compression and injection moulded samples were compared, although it must be noted that different tensile testing machines were used for the different sample types.  Properly calibrated, this shouldn't make a difference, but it does cast some aspersions as to the veracity of the results.</t>
  </si>
  <si>
    <t>Durmuş, Ali; Woo, Maybelle; Kaşgöz, Ahmet; Macosko, Christopher W.; Tsapatsis, Michael</t>
  </si>
  <si>
    <t>Intercalated linear low density polyethylene (LLDPE)/clay nanocomposites prepared with oxidized polyethylene as a new type compatibilizer: Structural, mechanical and barrier properties</t>
  </si>
  <si>
    <t xml:space="preserve">Considers LLDPE with cloisite and three different compatibilizers via melt blending and compression moulding. Compatibilizer and clay loading fixed. FTIR, XRD, TEM, DSC, TGA, permeability, Young’s modulus, yield stress, strain at yield and break. </t>
  </si>
  <si>
    <t>A novel compatibiliser is studied in an LLDPE/clay system, in terms of the chemistry, morphology, rheology, thermal behaviour, thermal stability, permeability and tensile behaviour of the composites.  Three forms of the compatibiliser are utilised, at 0 and 15 % loadings, with and without OMMT at a 5 % loading.</t>
  </si>
  <si>
    <t>El-Sheikhy R., Al-Shamrani M.</t>
  </si>
  <si>
    <t>Interfacial bond assessment of clay-polyolefin nanocomposites CPNC on view of mechanical and fracture properties</t>
  </si>
  <si>
    <t>Considers HDPE filled with 5wt% nanomer 1.22E which is modified by a octadecylamine surfactant and prepared via melt compounding and compression moulding. Results are reported with and without clay, including mechanical properties. No compatibilizer is added or manufacturing conditions varied.</t>
  </si>
  <si>
    <t>No (but useful discussion)</t>
  </si>
  <si>
    <t>An HDPE/MMT nanocomposite was investigated in terms of its impact and tensile strength, in addition to its chemistry, morphology and topography.  This material is compated to virgin HDPE.  The paper is focussed on the interfacial bonding of the system, and may make for a valuable contribution to the review, despite the minimal variation in formulation and constant processing.</t>
  </si>
  <si>
    <t>Baghaei, B.; Jafari, S. H.; Khonakdar, H. A.; Rezaeian, I.; As'habi, L.; Ahmadian, S.</t>
  </si>
  <si>
    <t>Interfacially compatibilized LDPE/POE blends reinforced with nanoclay: investigation of morphology, rheology and dynamic mechanical properties</t>
  </si>
  <si>
    <t xml:space="preserve">Considers LDPE/POE blends with nanomer and compatibilizer prepared via melt blending. Blend ratio, compatibilizer and clay weight varied. XRD, TEM, AFM, DSC, DMA results reported. </t>
  </si>
  <si>
    <t>LDPE/POE-blend nanocomposites with various loadings of OMMT, with and without compatibiliser, were characterised in terms of their morphology, rheology and dynamic mechanical/thermal behaviour.</t>
  </si>
  <si>
    <t>Mohaddespour, A.(1); Ahmadi, S.J.(2); Abolghasemi, H.(1); Jafarinejad, Sh.(1)</t>
  </si>
  <si>
    <t>Investigation of mechanical, thermal and chemical properties of HDPE/PEG/OMT nanocomposites</t>
  </si>
  <si>
    <t>Considers HDPE with MMT and compatibilizer prepared via melt mixing. Compatibilizer weight fixed with only clay being varied. XRD, SEM, TGA, adsorption, Young’s modulus, tensile strength and hardness reported. No variation in compatibilizer or manufacturing methods.</t>
  </si>
  <si>
    <t>In this study, a range of clay loadings are investigated in pure HDPE and a 85/15 blend of HDPE and PEG.  The tensile properties and hardnesses of the materials are reported.  No variation in manufacturing process.  The thermal stability, absorptivity and morphology of the composites are investigated.</t>
  </si>
  <si>
    <t>Investigation of mechanical, thermal and surface properties of nanoclay/HDPE nanocomposites produced industrially by melt mixing approach</t>
  </si>
  <si>
    <t>Considers HDPE filled with 1, 2, 3, 4 and 5 wt% NANO 1 prepared via melt compounding and injection moulding. Results, including mechanical properties, are reported as a function of clay loading. No mention of adding compatibilizer or varying manufacturing conditions.</t>
  </si>
  <si>
    <t>Comparison of six different filler loadings, investigated from an industrial standpoint.  The tensile and flexural properties of the materials were compared.  Further characterisation techniques include scratch testing, thermal analyses, rheometry and numerous others.</t>
  </si>
  <si>
    <t>Rahnama, Mohammadreza; Oromiehie, Abdulrasoul; Ahmadi, Shervin; Ghasemi, Ismaeil</t>
  </si>
  <si>
    <t>Investigation of polyethylene-grafted-maleic anhydride presence as a compatibilizer on various properties of nanocomposite films based on polyethylene/ethylene vinyl alcohol/ nanoclay</t>
  </si>
  <si>
    <t xml:space="preserve">Considers LDPE/EVOH/cloisite with compatibilizer prepared via melt mixing and film blowing. Box-Behnken statistical design used to determine composite composition with EVOH, compatibilizer and cloisite as the design variables. XRD, SEM, EDX, DSC, Young’s modulus, tensile strength. Response surface plots and predictive models also provided.  </t>
  </si>
  <si>
    <t>A film-blown LDPE/EVOH/LDPE-g-MA/OMMT system was studied based on an experimental deisgn, varying the proportions of all of the components.  It was studied in terms of the morphology, permeability, rheology and tensile behaviour of the materials.</t>
  </si>
  <si>
    <t>Include in DoE paper. Can consider it as a potential example for structure as well.</t>
  </si>
  <si>
    <t>Tabashi, Sara(1); Oromiehie, Abdulrasoul(2); Bazgir, Saeed(1)</t>
  </si>
  <si>
    <t>Investigation of the physical-mechanical and biodegradable properties of nano-biocomposite prepared from mixture of starch, LLDPE, HDPE and nanoclay</t>
  </si>
  <si>
    <t>Considers HDPE/LLDPE/starch with three compatibilizers prepared via melt mixing. Starch, clay and compatibilizer weight fixed, however blending ratio of polymers changed and different compatibilizers evaluated. XRD, TEM, SEM, biodegradability, tensile strength, Young’s modulus and elongation at break reported. Starch is at 30wt% with clay only at 3wt%.</t>
  </si>
  <si>
    <t>No (lack of focus on clay)</t>
  </si>
  <si>
    <t>This study investigates a blend of a numberof compounds, but contains only one formulation with clay.  The study investigates the proeprties of the materials using tensile and biodegradation tests, in addition to morphological studies.</t>
  </si>
  <si>
    <t>Investigation on the long-term water absorption behavior and cell morphology of foamed wood-plastic nanocomposites</t>
  </si>
  <si>
    <t>Considers HDPE/wood flour with compatibilizer, cloisite and foaming agent where only clay and foaming agent is varied prepared via melt compounding and injection moulding. Water absorption, SEM, density, XRD reported. No mention of mechanical properties or varying compatibilizer or manufacturing conditions. Wood flour is 50wt% compared to the 2 and 4 wt% of clay.</t>
  </si>
  <si>
    <t>HDPE-based WPCs are studied with variations in clay and coupling agent loading, with the compatibiliser held constant.  These materials are studied in terms of their density, morphology, cellular morphology and water absorption.  As these materials consist of ~50% wood and no mechanical properties are characterised, the study is recommended to be omitted from the review.</t>
  </si>
  <si>
    <t>Sánchez-Valdes, S.; Ramírez-Vargas, E.; Ibarra-Alonso, M.C.; Ramos de Valle, L.F.; Méndez-Nonell, J.; Medellín-Rodríguez, F.J.; Martínez-Colunga, J.G.; Vazquez-Rodriguez, S.; Betancourt-Galindo, R.</t>
  </si>
  <si>
    <t>Itaconic acid and amino alcohol functionalized polyethylene as compatibilizers for polyethylene nanocomposites</t>
  </si>
  <si>
    <t>Considers LDPE with two clays and two compatibilizers prepared via melt compounding and compression moulding. FTIR, XRD, TEM, DSC, Young’s Modulus, tensile strength and elongation at break reported.</t>
  </si>
  <si>
    <t>The effects of two types of clay and two types of compatibiliser (these at two loadings each) on the properties of LDPE nanocomposites are characterised.  The chemistry, morphology and rheology of the samples is characterised.  The tensile behaviour of only composites containing one type of clay was investigated.</t>
  </si>
  <si>
    <t>Lin, Jia Horng; Chen, Chih Kuang; Chen, Wen Cheng; Tung, Yu Chieh; Lou, Ching Wen</t>
  </si>
  <si>
    <t>Lamination of Glass Fiber Woven Fabrics and High Density Polyethylene/Clay Composition: Preparation, Tensile Properties, and Crystallization Properties</t>
  </si>
  <si>
    <t>Considers HDPE/glass fiber with cloisite and compatibilizer prepared via melt compounding and compression moulding with clay loading varied. Tensile strength, DSC, SEM reported. No indication of varying compatibilizer load or manufacturing conditions.</t>
  </si>
  <si>
    <t>The influence of clay loading is investigated on systems of HDPE with and without glass fibre, making use of a constant loading of compatibiliser.  The systems are compared in terms of their morphology, thermal properties and tensile strength.  No variation in manufacturing conditions took place.</t>
  </si>
  <si>
    <t>Lv, Ruihua; Na, Bing; Xu, Wenfei; Yu, Pingsheng; Chen, Rong</t>
  </si>
  <si>
    <t>Large Strain Tensile Deformation and Failure in Oriented Isotactic Polypropylene/Clay Nanocomposite: Role of Voiding and Molecular Orientation</t>
  </si>
  <si>
    <t>Considers PP with compatibilizer at a fixed weight with clay prepared via melt blending. Notched samples prepared in a channel die with two different temperatures. TEM, WAXS, DSC, SEM reported. True stress-stain curves for the two samples are provided. Impact strength vs clay loading for the two temperatures are reported. Even though PE is not used as the polymer base, there is a variation in manufacturing conditions and should be included in a separate section.</t>
  </si>
  <si>
    <t>PP/PP-g-MA/OMMT nanocomposites were characterised, with varying levels of OMMT, in terms of their fractology, morphology, tensile and impact behaviour, and recovery.  While this is an interesting and thorough paper, with useful insights, it does not make use of PE.</t>
  </si>
  <si>
    <t>Ranade, A; Nayak, K; Fairbrother, D; D'Souza, NA</t>
  </si>
  <si>
    <t>Maleated and non-maleated polyethylene-montmorillonite layered silicate blown films: creep, dispersion and crystallinity</t>
  </si>
  <si>
    <t>Considers PE with cloisite with maleated and non-maleated compatibilizer at different weights prepared via melt compounding and blown film. XRD, optical microscopy, UTS, yield, modulus, creep, DSC reported.</t>
  </si>
  <si>
    <t>HDPE/OMMT (varied) blown films are investigated, with and without PE-g-MA, in terms of their tensile behaviour, creep recovery, thermal behaviour and morphology.</t>
  </si>
  <si>
    <t>Mehrabzadeh, Mahmood(1); Kamal, Musa R.(2); Quintanar, Gustavo(2)</t>
  </si>
  <si>
    <t>Maleic anhydride grafting onto HDPE by in situ reactive extrusion and its effect on intercalation and mechanical properties of HDPE/clay nanocomposites</t>
  </si>
  <si>
    <t>Considers HDPE with three different clays and compatibilizer prepared via melt ocmpounding. XRD, TEM, FTIR, gel content, tensile modulus. Effect of clay type investigated. No mention of varying compatibilizer or manufacturing methods.</t>
  </si>
  <si>
    <t>The influence of the in-situ grafting of maleic anhydride on HDPE/clay composites is assessed, with different clays at the same loading, through the lenses of gel content, chemistry (through FTIR), morphology and tensile strength.  No variation in manufacturing parameters.</t>
  </si>
  <si>
    <t>Huang Z.-X., Meng C., Zhang G., Qu J.-P.</t>
  </si>
  <si>
    <t>Manufacturing polymer/clay nanocomposites through elongational flow technique</t>
  </si>
  <si>
    <t>Considers a HDPE/MMT prepared via a novel vane mixing method based on elongational flow. They only considered the influence of adding filler to the properties. Manufacturing parameters are kept constant. WAXD, TEM, DSC, tensile strength properties are reported. There is no mention of compatibilizers and no varying of manufacturing conditions.</t>
  </si>
  <si>
    <t>No (novel mixing system)</t>
  </si>
  <si>
    <t>A novel mixing method is investigated in this study.  It is investigated through the lens of varying filler loaidngs, with other manufacturing parameters kept constant.  A number of properties are reported, among them the tensile behaviours of the systems.</t>
  </si>
  <si>
    <t>Even though it does consider a different manufacturing method (novel vane mixing), the study keeps processing conditions constant and only varies clay loading.</t>
  </si>
  <si>
    <t>Only variation in clay loading.  This would have been very useful if done in comparison with conventional processing.  For the novelty, and to add some body to the vane mixing discussion (there are one or two other papers also making use of such technology), I think this is worth inclusion in the discussion or "Future directions" sections.</t>
  </si>
  <si>
    <t>Can mention in discussion or “future work”</t>
  </si>
  <si>
    <t>Zawawi E.Z.E., Ahmad S.Hj., Rashid R.</t>
  </si>
  <si>
    <t>Mechanical and morphological properties evaluation of HDPE/organoclay nanocomposites with various percentages of NR content</t>
  </si>
  <si>
    <t xml:space="preserve">Considers HDPE/rubber with nanomer prepared via melt mixing for different rubber loads and compression moulded. XRD, TEM, SEM, tensile modulus/strength and impact strength reported. </t>
  </si>
  <si>
    <t>Rashidi A.R., Muhammad A., Sanusi S.N.A., Muhamad S.H.A., Buddin M.M.H.S.</t>
  </si>
  <si>
    <t>Mechanical and thermal properties of sayong Clay/HDPE composites</t>
  </si>
  <si>
    <t xml:space="preserve">Considers HDPE filled with 1, 3 and 5 wt% of Sayong clay and melted plasticizer as a compatibilizer prepared via melt compounding and injection moulding. Results are reported as a function of clay loading and no indication is provided on the weight or variation of the compatibilizer. No mention of varying manufacturing conditions either. </t>
  </si>
  <si>
    <t>The study investigates the effects of different loadings of sayong clay on the mechanical properties of HDPE-based composites.  The effect of the filler loading on the melting point of the system was also inveestigated via DSC.</t>
  </si>
  <si>
    <t>Attari, Marzieh(1); Arefazar, Ahmad(2); Bakhshandeh, Gholamreza(3)</t>
  </si>
  <si>
    <t>Mechanical and thermal properties of toughened PA6/HDPE/SEBS-g-MA/Clay nanocomposite</t>
  </si>
  <si>
    <t>No (PE not primary polymer)</t>
  </si>
  <si>
    <t>Considers HDPE/PA6 with cloisite, compatibilizer preparted via melt compounding where PA6 polymer base was much larger with HDPE acting as a secondary polymer. Different weights of clay and compatibilizer considered. XRD, SEM, TEM, Young’s modulus, stress and strain at break, impact strength and hardness, TGA reported.</t>
  </si>
  <si>
    <t>A blend of PA6 (72 %) and HDPE (8 %) is modified with various levels of clay and compatibiliser/elastomer.  These materials are then characterised in terms of their morphology, thermal behaviour, impact and tensile strength, HDT and hardness.  While this study is nominally useful, the composites primarily consist of PA6, somewhat reducing its applicability to the review at hand.</t>
  </si>
  <si>
    <t>I recommend we exclude this paper as PE is a secondary filler in this case.</t>
  </si>
  <si>
    <t>PE forms a very small part of the blend, minimising the overlap of this work with the scope of the systematic review.</t>
  </si>
  <si>
    <t>Chen R.S., Ahmad S.</t>
  </si>
  <si>
    <t>Mechanical performance and flame retardancy of rice husk/organoclay-reinforced blend of recycled plastics</t>
  </si>
  <si>
    <t>Considers rHDPE/rPET with cloisite, two compatibilizers and rice husks prepared via melt compounding and compression moulding. Fixed ratios of all constituents. Tensile strength/modulus, TGA, DSC, water absorption, thickness swelling, flammability, SEM, TEM reported.</t>
  </si>
  <si>
    <t>rHDPE/rPET blends are studied with and without OMMT, compatibliser (two types) and rice husk flour.  These materials are characterised in terms of their chemistry, morphology, fractology, thermal behaviour and stability, flame retardance, water absorption, and tensile behaviour.</t>
  </si>
  <si>
    <t>Agrawal, Pankaj(1); Brito, Gustavo F.(1); Cunha, Bartira B.(1); Cavalcanti, Shirley N.(1); Araújo, Edcleide M.(1); Mélo, Tomás J. A.(1)</t>
  </si>
  <si>
    <t>Mechanical properties of nanocomposites based on PA6 blends</t>
  </si>
  <si>
    <t>Considers PA6 with 3wt% Cloisite 20A and 20wt% compatibilizer, and PA6/HDPE/Cloisite 20A with 10wt% compatibilizer. XRD, SEM, elastic modulus and impact strength results are reported with and without compatibilizer. HDPE is the secondary polymer blend here, whereas the scope of the research question considers HDPE as the main polymer base.</t>
  </si>
  <si>
    <t>PA6/HDPE/OMMT nanocomposites, with and without compatibiliser (or HDPE)  and with and without clay, are studied in terms of their morphology, fractology and tensile and impact behaviour.  Low loadings of HDPE (20% or less, only present in two of the samples), so it is borderline on being included.</t>
  </si>
  <si>
    <t>Oliveira I.T.D., Visconte L.L.Y., Vendramini A.L.A.</t>
  </si>
  <si>
    <t>Mechanical, thermal and morphological characterization of high-density polyethylene and vermiculate composites</t>
  </si>
  <si>
    <t>Considers HDPE/vermiculite via melt blending at two different screw rates. SEM, DSC, impact resistance provided.</t>
  </si>
  <si>
    <t>The impacts of different filler loadings and shear rates on the mecahnical and thermal properties of HDPE/vermiculite composites were investigated.</t>
  </si>
  <si>
    <t>Atagur, Metehan; Sarikanat, Mehmet; Uysalman, Tugce; Polat, Ozan; Elbeyli, Iffet Yakar; Seki, Yoldas; Sever, Kutlay</t>
  </si>
  <si>
    <t>Mechanical, thermal, and viscoelastic investigations on expanded perlite-filled high-density polyethylene composite</t>
  </si>
  <si>
    <t>Considers HDPE filled with 5, 10, 20 and 30wt% Turkish perlite prepared via melt mixing and compression moulding. Results reported as a function of loading, which includes the mechanical properties. No mention of compatibilizer or varying manufacturing conditions.</t>
  </si>
  <si>
    <t>The effect of filler loading on the dynamic mechanical, tensile and flexural properties of perlite/HDPE composites was investigated.  Other characterisations techniques, including SEM, XRD and thermal conductivity, were also applied</t>
  </si>
  <si>
    <t>Mohan T.P., Kanny K.</t>
  </si>
  <si>
    <t>Melt blend studies of nanoclay-filled polypropylene (PP)-high-density polyethylene (HDPE) composites</t>
  </si>
  <si>
    <t>In the full text, the effects of filler loading on the mechanical properties of a range of PP-HDPE blends were investigated (Table 1).  Unfortunately, the study did not investigate the effect of screw rate on the mechanical properties of the system.</t>
  </si>
  <si>
    <t>Mehrabzadeh M., Kamal M.R.</t>
  </si>
  <si>
    <t>Melt processing of PA-66/clay, HDPE/clay and HDPE/PA-66/clay nanocomposites</t>
  </si>
  <si>
    <t>Considered HDPE with PA-66 and nanoclay. Prepared by melt mixing in a co-rotating twin screw extruder. Considered two dies, ribbon samples directly used for testing, wires cut and compression moulded for testing. Evaluated results according to residence time and extruder configuration. Reported effects on mechanical properties.</t>
  </si>
  <si>
    <t>Stoeffler, Karen; Lafleur, Pierre G.; Perrin-Sarazin, Florence; Bureau, Martin N.; Denault, Johanne</t>
  </si>
  <si>
    <t>Micro-mechanisms of deformation in polyethylene/clay micro- and nanocomposites</t>
  </si>
  <si>
    <t xml:space="preserve">Considers different grades of HDPE, LDPE and LLDPE with two compatibilizers and cloisite prepared via melt compounding. Mainly considers polymer with clay, but considering LLDPE with a fixed clay percentage both compatibilizers are considered. SEM, TEM, WAXD, Elastic modulus, yield strength, elongation and energy at break reported. </t>
  </si>
  <si>
    <t>This study offers a useful comparison of the behaviour of clay-filled PE composites, between different types of PE.  With and without compatibiliser.  Mechanical properties are reported. However, the clay loading is not varied in any one material, nor are processing conditions.</t>
  </si>
  <si>
    <t>Venkatasurya P.K.C., Yuan Q., Misra R.D.K.</t>
  </si>
  <si>
    <t>Micromechanism of surface and sub-surface deformation behavior of high density polyethylene containing dispersion of nanoparticles: An electron microscopy study and indenter-substrate interaction</t>
  </si>
  <si>
    <t>Consdiers HDPE filled with 4wt% nanomer 1.44P and a PegMA as compatibilizer prepared via melt compounding. Results are reported with and without clay with a focus on the morphological and structural effects of adding clay, including nanoscratching. No mention of mechanical properties, varying compatibilizer or manufacturing conditions.</t>
  </si>
  <si>
    <t>The scratch properties of HDPE and an HDPE/clay composite are studied, among other mechanical, thermal and morphological studies.  As the clay loading is only stepped between 0 and 4 %, this is not the most informative study for loading dependency.  Manufacturing parameters are not varied</t>
  </si>
  <si>
    <t>Ninago M.D., López O.V., Gabriela Passaretti M., Fernanda Horst M., Lassalle V.L., Ramos I.C., Di Santo R., Ciolino A.E., Villar M.A.</t>
  </si>
  <si>
    <t>Mild microwave-assisted synthesis of aluminum-pillared bentonites: Thermal behavior and potential applications</t>
  </si>
  <si>
    <t xml:space="preserve">Considers natural and commercial bentonite with corn starch and glycerol as starch plasticizer, SBS and HDPE as the polymers. Clays are prepared via a homo-ionization process and irradiated using microwaves. 1, 3 and 5wt% commercial bentonite was mixed with glycerol, water and corn starch or HDPE via melt mixing followed by compression of films. Results are reported as a function of the different clays and their treatments, where mechanical properties are only reported for commercial bentonite as a funciton of loading and the two different bases (thermoplastic starch and HDPE). No indication of compatibilier or varying manufacturing conditions. </t>
  </si>
  <si>
    <t>While this study investigates a vast number of materials and properties, the only properties of bentonite/PE composites reported are of colour index and other optical measures.  Interesting study, but no information of value to this review</t>
  </si>
  <si>
    <t>Mittal, Vikas</t>
  </si>
  <si>
    <t>Modeling and prediction of tensile modulus and oxygen permeation properties of polyethylene – layered silicate nanocomposites: Factorial and mixture designs.</t>
  </si>
  <si>
    <t>Uses Design of Experiments approach to create factorial and mixture designs with different design factors depending on goal. Compatibilzier was also considered a variable. Tensile modulus, oxygen permeation is predicted.</t>
  </si>
  <si>
    <t>This study reports on the composites of HDPE with clay and a compatibiliser, with the formulations determined by experimental design.  It contains raw and modelled results for the tensile modulus and oxygen permeation of composites.  No variation in the manufacturing operation took place.</t>
  </si>
  <si>
    <t>Include in DoE paper.</t>
  </si>
  <si>
    <t>Modeling the effect of strain rate on the mechanical properties of HDPE/clay nanocomposite foams</t>
  </si>
  <si>
    <t xml:space="preserve">Considered HDPE with clay and coupling agents prepared using co-rotating twin screw extrusion and compression moulding. The cooling rate on the density of the samples were considered, along with the tensile behaviour. A model is developed and the influence of strain rate evaluated. </t>
  </si>
  <si>
    <t>This study is focussed solely on the performance of foamed systems, which were explicitly excluded from the initial search parameters.  Otherwise, a useful study with variations in clay loading, cooling rate and foaming parameters.</t>
  </si>
  <si>
    <t>Yahiaoui, Farida; Bensebia, Ouahida; Hadj-Hamou, Assia Siham</t>
  </si>
  <si>
    <t>Morphological characterization, thermal, and mechanical properties of compatibilized high density polyethylene/polystyrene/organobentonite ternary nanocomposites</t>
  </si>
  <si>
    <t xml:space="preserve">Considers HDPE/PS with bentonite prepared via melt compounding with a fixed clay loading and varying blend ratio. FTIR, XRD, SEM, DSC, TGA, Young’s modulus, tensile strength and elongation at break. Also includes a predictive model for tensile strength. </t>
  </si>
  <si>
    <t>Sharif-Pakdaman, Ali(1); Morshedian, Jalil(1); Jahani, Yousef(1)</t>
  </si>
  <si>
    <t>Morphological studies of (polyamide-6)/(silane-grafted high-density polyethylene)/nanoclay ternary nanocomposites</t>
  </si>
  <si>
    <t xml:space="preserve">Considers HDPE/PA6 with compatibilizer and clay prepared via melt compounding. All ratios are fixed. SEM, TGA, TEM, XRD, DSC reported. No mention of mechanical properties or varying compatibilizer, blending ratio, manufacturing conditions. </t>
  </si>
  <si>
    <t>This study investigates the effect of the variation in the loadings of HDPE/HDPE-g-Si, PA6 and clay.  However, in this case the clay is only loaded at 0 and 4 %.  These materials are studied in terms of their chemistry, morphology and thermal behaviour.  Neither mechanical properties nor processing variation are reported.</t>
  </si>
  <si>
    <t>Raji, Marya; Essabir, Hamid; Essassi, El Mokhtar; Rodrigue, Denis; Bouhfid, Rachid; Qaiss, Abou el Kacem</t>
  </si>
  <si>
    <t>Morphological, thermal, mechanical, and rheological properties of high density polyethylene reinforced with Illite clay</t>
  </si>
  <si>
    <t xml:space="preserve">Considers HDPE with illite clay and compatibilizer prepared via melt compounding at various clay loadings with a fixed compatibilizer weight. SEM, XRD, FTIR, TGA, DSC, DMA, rheology, water absorption, Young’s modulus, tensile strength, strain at yield. Data provided for both with and without compatibilizer. </t>
  </si>
  <si>
    <t>This study investigates the effect of a wide range of clay loadings, in addition to its change in combination with the addition of a compatibiliser/elastomer.  These composites are characterised in terms of their chemical/morphological, thermal, mechanical (flexural DMA and tensile), water absorption and rheological properties.</t>
  </si>
  <si>
    <t>Zhong Y., De Kee D.</t>
  </si>
  <si>
    <t>Morphology and properties of layered silicate-polyethylene nanocomposite blown films</t>
  </si>
  <si>
    <t xml:space="preserve">Considers cloisite modified with ammonium salt, EVA, LDPE and HDPE and different compatibilizers. Prepared via melt mixing with two compatibilizers used for LDPE and HDPE systems and none for the EVA system. Composites are film blown. XRD, Tensile strength secant modulus, strain at break, yield stress, yield strain, ultimate strength, TEM, rheology reported. </t>
  </si>
  <si>
    <t>HDPE, LDPE and EVA-based composites–with one of two compatibilisers; and 0, 2 or 5% OMMT–are studied in terms of their morphology, rheology, tensile behaviour and the variation of exfoliation along the screw length.  The tensile properties are for blown films</t>
  </si>
  <si>
    <t>Spencer, M.W.(1); Cui, Lili(1); Yoo, Youngjae(1); Paul, D.R.(1)</t>
  </si>
  <si>
    <t>Morphology and properties of nanocomposites based on HDPE/HDPE-g-MA blends</t>
  </si>
  <si>
    <t xml:space="preserve">Considers HDPE with cloisite and compatibilizer prepared via melt compounding and injection moulding. DSC, TEM, WAXS, modulus, yield strength, impact strength as a function of compatibilizer weight. </t>
  </si>
  <si>
    <t>The effect of changes in compatibiliser and filler loading on the properties of a HDPE composite was assessed in terms of morphology, thermal behaviour and impact and tensile strength.  This is a highly detailed document.  However, no variation in manufacturing conditions were reported.</t>
  </si>
  <si>
    <t>Spencer, Matthew W.(1); Cui, Lili(1); Yoo, Youngjae(1); Paul, D.R.(1)</t>
  </si>
  <si>
    <t>Considers HDPE filled with closite 20A and HDPE-g-MA compatibilizer prepared via melt compounding and injection moulding. TEM, XRD, WAXS, elastic modulus as a function of compatibilizer loading, relative modulus and elongation at break as a function of clay loading for different compatibilizer weights.</t>
  </si>
  <si>
    <t>Mallick, Sumana; Khatua, B. B.</t>
  </si>
  <si>
    <t>Morphology and properties of nylon 6 and high density polyethylene blends in absence and presence of nanoclay</t>
  </si>
  <si>
    <t xml:space="preserve">Considers HDPE/nylon6 with compatibilizer and cloisite prepared via melt mixing and compression moulding with different blend ratios, clay and compatibilizer loadings. SEM, XRD, TEM, rheology, DMA, TGA, tensile strength, elongation at break. </t>
  </si>
  <si>
    <t>The blend of HDPE/PA6 (30/70 and 70/30) is studied with and without a compatibiliser and with various loadings of clay.  No manufacturing parameters are changed.  The properties studied include tensile behaviour (including as a function of temperature), morphology, rheology and thermal stability.</t>
  </si>
  <si>
    <t>Mallick, Sumana; Kar, Prativa; Khatua, B. B.</t>
  </si>
  <si>
    <t>Morphology and Properties of Nylon 6 and High Density Polyethylene Blends in Presence of Nanoclay and PE-g-MA</t>
  </si>
  <si>
    <t>Considers HDPE/nylon6 with compatibilizer and cloisite prepared considering two different blending ratios and different amounts of clay and compatibilizer. Prepared via melt mixing and compression moulding. SEM, XRD, TEM, TGA, WAXD, tensile strength, elongation at break, tensile modulus reported.</t>
  </si>
  <si>
    <t>Blends of PA6 and HDPE were prepared, wit varying clay and compatibiliser loadings.  The impact and tensile strength of these systems was characterised, albeit with limited clay loadings in the case of the tensile tests.  A number of further characterisations were performed, notably morphological studies and an assessment of the thermal stability of the system.</t>
  </si>
  <si>
    <t>Minkova, L.(1); Peneva, Y.(1); Valcheva, M.(1); Filippi, S.(2); Pracella, M.(3); Anguillesi, I.(2); Magagnini, P.(2)</t>
  </si>
  <si>
    <t>Morphology, microhardness, and flammability of compatibilized polyethylene/clay nanocomposites</t>
  </si>
  <si>
    <t xml:space="preserve">Considers LDPE and HDPE systems with two compatibilizers and two cloisites prepared via melt compounding for different clay loadings and compression moulding. WAXD, DSC, microhardness, SEM, elastic modulus, tensile strength and elongation at break, burning rate reported.  </t>
  </si>
  <si>
    <t>The masterbatching of clay in EGMA is studied, with dilution in HDPE and LDPE.  A variety of masterbatch loadings were prepared, with the clay loading in the final composites fixed at 0 or 5 %, varying the loading of EGMA.  No further changes in processing conditions were found.  The final composites were studied in terms of their morphology, thermal properties, flame retarancy, tensile behaviour and micro-hardness.</t>
  </si>
  <si>
    <t>Faruk O., Matuana L.M.</t>
  </si>
  <si>
    <t>Nanoclay reinforced HDPE as a matrix for wood-plastic composites</t>
  </si>
  <si>
    <t>Considers HDPE/wood flour/cloisite considering different cloisites. A fixed percentage of compatibilizer included. Considered (1) melt blending and (2) direct dry blending process. XRD, TEM, DMA reported. Flexural and tensile strength and modulus reported for different clays. Flexural properties reported for different blending methods and with and without compatibilizer.</t>
  </si>
  <si>
    <t>Various OMMT/HDPE nanocomposites, with and without wood flour (with the samples with wood flour being prepared with and without compatibiliser), were characterised in terms of their morphology and tensile and flexural performance.  Some WPCs were characterised in terms of their dynamic mechanical properties.</t>
  </si>
  <si>
    <t>Boran S., Kiziltas A., Erbas Kiziltas E., Gardner D.J., Rushing T.S.</t>
  </si>
  <si>
    <t>Nanoclay reinforced polyethylene composites: Effect of different melt compounding methods</t>
  </si>
  <si>
    <t xml:space="preserve">Used polyethylene and nanoclay. Compares different processing methods and reports storage modulus, complex viscosity, tensile and flexural properties. </t>
  </si>
  <si>
    <t>Investigates a range of processing methodologies, with and without clay and compatibiliser, in an HDPE system.  This study investigates a number of mechanical properties, among others.</t>
  </si>
  <si>
    <t>Alothman O.Y., Fouad H., Samad U.A., Umar A., Ansari S.G.</t>
  </si>
  <si>
    <t>Nanoclay-reinforced high density polyethylene: Morphological and nano-indentation characterizations</t>
  </si>
  <si>
    <t>Yes (testing conditions varied)</t>
  </si>
  <si>
    <t xml:space="preserve">Considers HDPE with MMT at different loadings prepared via melt compounding and injection moulding. SEM, XRD, FTIR, DSC, TGA, nano indentation, hardness. No indication of tensile tests, or varying of manufacturing conditions. Does report mechanical properties of nano indentation test as a function of strain rate. </t>
  </si>
  <si>
    <t>No (but included in discussion)</t>
  </si>
  <si>
    <t>HDPE/clay composites are studied as a function of clay loading.  Morphological, thermal and mechanical charactersiations were performed.  No variation in the processeing parameters of the system.  Here, the mechanical poperties studied are of the nano-indentation of the material at various strain rates.</t>
  </si>
  <si>
    <t>Even though there are no manufacturing variations, it does consider variation in the strain rate during nano-indentation testing (which normally is done at a single strain rate). In the past, we have considered tensile testing at various strain rates and I think we can include it in a separate section. It is also the only paper that considers variations in testing conditions.</t>
  </si>
  <si>
    <t>As.a separate sub-section in the discussion, yes.  Given the lack of conventional variation in parameters, I still believe that it falls outside the scope of the systematic review itself.</t>
  </si>
  <si>
    <t>Doesn’t address research question. But can include in DoE study perhaps.</t>
  </si>
  <si>
    <t>Add to pool of papers to look at for DoE paper. Doesn’t address research question.</t>
  </si>
  <si>
    <t>Could be useful for DoE paper</t>
  </si>
  <si>
    <t>Zheng, Xiaoxia; Wilkie, Charles A.</t>
  </si>
  <si>
    <t>Nanocomposites based on poly (∊-caprolactone) (PCL)/clay hybrid: polystyrene, high impact polystyrene, ABS, polypropylene and polyethylene</t>
  </si>
  <si>
    <t xml:space="preserve">Considers PCL, LDPE, PP and PS with modifed clay and cloisite. PCL/clay is prepared considering in situ polymerisation and melt blending. Polymer/clay is prepared using melt blending. PCL is used as a type of compatibilizer. Reports XRD, TEM, thermal, calorimetric and mechanical properties. Stress and strain at break and modulus is reported for all composites considered. The PCL seems to act as a type of compatibilizer assisting exfoliation of the clay. </t>
  </si>
  <si>
    <t>A number of polymers, LDPE among them, are composited with one of three modified OMMTs.  The properites of these materials are reported in terms of flammability, morphology, thermal stability and tensile behaviour.</t>
  </si>
  <si>
    <t>Agrawal, Pankaj(1); Oliveira, Akidauana D. B.(1); Brito, Gustavo F.(1); Cunha, Carlos T. C.(1); Araújo, Edcleide M.(1); Mélo, Tomás J. A.(1)</t>
  </si>
  <si>
    <t>Nanocomposites based on polymer blends: Effect of the organoclay on the thermo-mechanical properties and morphology of PA6/HDPE and PA6/compatibilizer/ HDPE blends</t>
  </si>
  <si>
    <t>Considers PA6 with 3wt% Cloisite 20A and 10wt% compatibilizer, and PA6/HDPE/Cloisite 20A with 10wt% compatibilizer. XRD, TGA, SEM, elastic modulus and impact strength results are reported with and without compatibilizer. HDPE is the secondary polymer blend here, whereas the scope of the research question considers HDPE as the main polymer base.</t>
  </si>
  <si>
    <t>PA6/HDPE/OMMT nanocomposites, with and without compatibiliser and with and without clay, are studied in terms of their morphology, thermal stability, fractology and tensile and impact behaviour.  Low loadings of HDPE (20% or less), so it is borderline on being included.</t>
  </si>
  <si>
    <t>Hotta, S.; Paul, D.R.</t>
  </si>
  <si>
    <t>Nanocomposites formed from linear low density polyethylene and organoclays</t>
  </si>
  <si>
    <t xml:space="preserve">Considers LLDPE with compatibilizer and MMT at different loadings prepared via melt compounding and injection moulding. WAXD, TEM, stress-strain, tensile modulus, yield stress and strain and ultimate elongation, rheology, barrier reported.  </t>
  </si>
  <si>
    <t>Two OMMTs were compared at various loadings in an LLDPE/LLDPE-g-MA blend of variable proportion, in terms of the morphology, rheology, barrier properties and tensile behaviour of the resultant materials.  The tensile specimens were injection moulded.</t>
  </si>
  <si>
    <t>Oliveira, Patrícia L.(1); Araújo, Rafael S.(1); Oliveira, Vital R.(1); Morais, Jacson S.(1); de Fátima V. Marques, Maria(1)</t>
  </si>
  <si>
    <t>Nanocomposites of Polyethylene Blends Using Organomica</t>
  </si>
  <si>
    <t>Considers LLDPE/HDPE blended composite with modifed and surfactant treated muscovite mica with a compatibilizer at a fixed percentage prepared via extrusion. TGA, DSC, rheology , XRD, storage and loss modulus reported. DMA results reported with and without compatibilizer.</t>
  </si>
  <si>
    <t>While this study reports on the use of mica in HDPE/LLDPE blends, the processing conditions are held constant.  Further, the loadings of mica are held constant in the only formulations that are assessed in terms of their mechanical properties (via DMA).  The thermal, rheological and morphological properties of the materials are also assessed.</t>
  </si>
  <si>
    <t>Songtipya, Ponusa(1)</t>
  </si>
  <si>
    <t>Nanocomposites of polymers with layered inorganic nanofillers: Antimicrobial activity, thermo-mechanical properties, morphology, and dispersion</t>
  </si>
  <si>
    <t xml:space="preserve">A PhD dissertation which appears paper based and does look at mechanical properties of a one (injection moulding) and two step process (extrusion and injection moulding) based on the index. 
Considers LLDPE/LDPE with compatibilizer and nanomer prepared via melt compounding and injection moulding and then hot pressing to make films. XRD, TEM, antifungal activity, tensile modulus, tensile strength, yield strength, elongation at break for different clays and clay loading. 
Considers three HDPE grades with three compatibilizers and nanomer prepared via melt compounidng at different clay loadings. A single (injection moulding) and two step (extrusion and injection moulding) studied. XRD, DSC, relative tensile modulus/strength, elongation at break, flexural modulus, yield stress and strain as a function of clay content for different compatibilizers for each grade. As well as for the two manufacturing steps. </t>
  </si>
  <si>
    <t>Maybe (dissertation)</t>
  </si>
  <si>
    <t>An LLDPE/LDPE blend nanocomposite with one of four clays at various loadings was first investigated, with only two clays' composites characterised in terms of their mechanical properties.  This was prepared by masterbatch dilution.  Next, three HDPEs were used as matrix for an OMMT with one of three HDPE-g-MA compatibilisers.  These materials were also characterised in terms of their tensile behaviour.  Here, direct-mixing and masterbatch-dilution processes were used.  A number of other characterisation techniques were applied, among them for the study of morphology, thermal behaviour and antimicrobial activity.  The combination of two nanoclays was also investigated, with mechanical properties reported.  This is, however, a dissertation–a factor that must be considered before this work is included in the review.</t>
  </si>
  <si>
    <t>This is a PhD dissertation from The Pennsylvania State University. I’m not sure what their review process is. Perhaps we should discuss whether dissertations should be included/excluded with Johan and Helen.</t>
  </si>
  <si>
    <t>It is from a reputable school, so I have no doubts about its quality/veracity, but I think it is a little bit hazardous to include it, as we would then have to expand our search to formally include dissertations, which are incredibly badly indexed by the various search engines, in my experience.  I agree that this was a special case, as we could not gain access to the relevant papers, but I maintain that this must be carefully considered.</t>
  </si>
  <si>
    <t>Search for articles that eminate from the work. But I would not include the disssertation. Can mention it though in the review as part of the process.</t>
  </si>
  <si>
    <t>Search for articles that came out of it as this would indicate if it had any value. No dissertations included.</t>
  </si>
  <si>
    <t>Look for papers that eminated from the dissertation and include as part of “other sources” category.</t>
  </si>
  <si>
    <t>Kelnar I., Kratochvil J., Padovec Z.</t>
  </si>
  <si>
    <t>Nanofiller-modified microfibrillar composites: Origin of complex effect of nanoparticles with different geometry</t>
  </si>
  <si>
    <t>Considers HDPE/PA6 with compatibilizer and halloyiste nanotubes, silica and cloisite. Considered four different blending protocols. Draw ratio, max stress, break strain, elastic modulus and toughness, SEM, TEM reported. Short discussion on proposed FE model. Effect of drawing is considered in the study which is part of manufacturing variability.</t>
  </si>
  <si>
    <t>Denchev Z., Dencheva N., Funari S.S., Motovilin M., Schubert T., Stribeck N.</t>
  </si>
  <si>
    <t>Nanostructure and mechanical properties studied during dynamical straining of microfibrillar reinforced HDPE/PA blends</t>
  </si>
  <si>
    <t>Dencheva N., Denchev Z., Stribeck N., Motovilin M., Zeinolebadi A., Funari S.S., Botta S.</t>
  </si>
  <si>
    <t>Nanostructure transitions and their relation to mechanical properties in polyethylene/polyamide 6 microfibrillar composites as revealed by SAXS/straining studies</t>
  </si>
  <si>
    <t xml:space="preserve">Considers HDPE filled with LLDPEgMA, PA6 reinforcing fibers and nanomer 1.24TL modified with a 12-amino-dodecanioc acid or Cloisite 15A. PA6 and 5 and 7.5wt% clay are first melt compounded. Secondly, HDPE/PA6 with varied amounts of compatibilizer and clay are compounded. Results are reported with and without compatibilizer with a focus on the effects on the nanostructure. No mechanical properties are reported. </t>
  </si>
  <si>
    <t>An HDPE/PA6 microfibrillar blend is studied, with the addition of various levels of clays and compatibiliser.  The clays are added to the PA6, while the compatibiliser is added to the HDPE.  No mechanical properitesBased on this, the work of this study falls outside of the core focus of the review, and it may, thus, be excluded.</t>
  </si>
  <si>
    <t>Yuan, Qiang; Shah, Jinesh S.; Bertrand, Kennith J.; Misra, R. Devesh K.</t>
  </si>
  <si>
    <t>On Processing and Impact Deformation Behavior of High Density Polyethylene (HDPE)-Calcium Carbonate Nanocomposites</t>
  </si>
  <si>
    <t xml:space="preserve">Considers a HDPE based system and investigates three different mixing technologies before compounding. Young’s modulus, Yield strength and  elongation is presented. No clay is considered. </t>
  </si>
  <si>
    <t>The focus of the study is on calcium carbonate, which is not a clay.  Despite the useful discussion on mixing techniques, this material behaves in a fundamentally different way to clay-filled HDPE.</t>
  </si>
  <si>
    <t>Zhengping Fang; Yuzhen Xu; Lifang Tong</t>
  </si>
  <si>
    <t>On promoting dispersion and intercalation of bentonite in high density polyethylene by grafting vinyl triethoxysilane.</t>
  </si>
  <si>
    <t xml:space="preserve">Considers HDPE with bentonite with compatibilizer prepared via melt mixing and compression moulded. FTIR, XRD, TEM, SEM, DSC, tensile strength, elongation at break, Young’s modulus reported. </t>
  </si>
  <si>
    <t>The composites of modified bentonite with silane-grafted HDPE were investigated, with multiple levels of filer loading applied and the system assessed with and without grafting.  Manufacturing parameters were not varied.  The composites were assessed in terms of their tensile strength, morphology, thermal bevaviour and chemistry.</t>
  </si>
  <si>
    <t>Xu, YZ; Fang, ZP; Tong, LF</t>
  </si>
  <si>
    <t>On promoting intercalation and exfoliation of bentonite in high-density polyethylene by grafting acrylic acid</t>
  </si>
  <si>
    <t xml:space="preserve">Considers HDPE with bentonite and compatibilizer prepared via melt mixing and compression moulding. FTIR, XRD, TEM, DSC, tensile strength, elongation at breat and Young’s modulus reported. </t>
  </si>
  <si>
    <t>The properties of HDPE/bentonite nanocomposties are compared for various loadings of bentonite, with and without acrylic acid grafting on the HDPE.  These properties include morphology, chemistry, degree of gafting, thermal behaviour and tensile behaviour.</t>
  </si>
  <si>
    <t>Tanniru M., Yuan Q., Misra R.D.K.</t>
  </si>
  <si>
    <t>On significant retention of impact strength in clay-reinforced high-density polyethylene (HDPE) nanocomposites</t>
  </si>
  <si>
    <t>Considers HDPE with 4wt% Nanomer 1.44P prepared via melt compounding. Results are reported with and without clay, including mechanical properties, with impact strength and DMA reported as a function of temperature. No indication of varying manufacturing conditions or adding compatibilizer.</t>
  </si>
  <si>
    <t>In this study, the impact and dynamic mechanical properties of HDPE and HDPE/clay composites are investigated.  However, only with and without clay samples are investigated.  No manufacturing variables were considered.</t>
  </si>
  <si>
    <t>Deshmane, C.; Yuan, Q.; Perkins, R.S.; Misra, R.D.K.</t>
  </si>
  <si>
    <t>On striking variation in impact toughness of polyethylene–clay and polypropylene–clay nanocomposite systems: The effect of clay–polymer interaction</t>
  </si>
  <si>
    <t>Considers HDPE or PP filled with 4wt% Nanomer 1.44P prepared via melt compounding and injection moulding. Reports results with and without clay for both polymers considered, including mechanical properties. Impact strength and DMA reported as a function of temperature. No indication of varying manufacturing conditions or adding compatibilizer.</t>
  </si>
  <si>
    <t>This study, too, only investigates with-and-without clay specimens, in the absence of variaition in manufacturing conditions.  Therefroe, it is unsuitable to the scope of the current review.</t>
  </si>
  <si>
    <t>Entezam, Mehdi; Nozari, Danial; Mirjalili, Mohammad; Khonakdar, Hossein Ali</t>
  </si>
  <si>
    <t>On the Melt Rheological Behavior and Microstructure of Nanoclay-Filled Polyethylene/Ethylene Vinyl Acetate (PE/EVA) Blend</t>
  </si>
  <si>
    <t xml:space="preserve">Considers LDPE/EVA with cloisite prepared via melt blending. Two different blend ratios considered with a fixed cloisite weight. SAXS, TEM, SEM, XRD, rheology, modulus, tensile strength and elongation at break. </t>
  </si>
  <si>
    <t>LDPE/EVA/OMMT nanocomposites are investigated, with variation in blend proportion and with or without clay, in terms of their morphology, rheology and tensile behaviour.</t>
  </si>
  <si>
    <t>El-Sheikhy, Refat(1); Al-Shamrani, Mosleh(1)</t>
  </si>
  <si>
    <t>On the processing and properties of clay/polymer nanocomposites CPNC</t>
  </si>
  <si>
    <t>Considers HDPE/clay via melt mixing and compression moulding. XRD, SEM, EDAX, tensile strength at break and yield, elongation at break, Young’s modulus and ultimate tensile strength reported with and without cracks. Fracture toughness, elastic fracture energy release rate, maximum flexural strength at failure also reported. There is no mention of using compatibilizer or varying manufacturing conditions.</t>
  </si>
  <si>
    <t>This is a low-quality study, with only a 5 % loading of clay characterised.  The manufacturing parameters were not varied.  The morphology, chemistry, tensile strenght and  fracture properties were investigated.</t>
  </si>
  <si>
    <t>Ramachandran A., George K.E., George T.S., Krishnan A.</t>
  </si>
  <si>
    <t>Optimisation of processing conditions of PP/HDPE/nano kaolinite clay composites by response surface methodology</t>
  </si>
  <si>
    <t xml:space="preserve">Considers a PP/HDPE blend based system and investigates the influence of different clay loadings. Uses Box-Behnken design to optimise the process conditions (mixing temperature, mixing time and rotational speed). Statistical analysis conducted on experimental results and regression model is developed. Verification experiments are conducted to validate models. </t>
  </si>
  <si>
    <t>PP/HDPE/kaolin nanocomposites were studied using a response surface methodology.  Here, the temperature, time and torque of compounding was varied, in addition to the clay content.  The materials were characterised in terms of their morphology and tensile, flexural and impact behaviour.  These factors were then modelled.</t>
  </si>
  <si>
    <t>Lew C.Y., Major I.M., Murphy W.R., McNally G.M.</t>
  </si>
  <si>
    <t>Optimise organoclay exfoliation in polymer nanocomposites by customising the extrusion temperature gradient</t>
  </si>
  <si>
    <t>Considers a HDPE based system and investigates the temperature gradient in the extrusion process. Mechanical properties considered is Break strength, elongation at break, flexural modulus and impact strength.</t>
  </si>
  <si>
    <t>An HDPE/fluoromica/compatibiliesr system was used in the study of the effect of temperature profile on the exfoliation of the nanoclay.  The morphology, rheology and flexural, impact and tensile behaviour of the materials were characterised.</t>
  </si>
  <si>
    <t>Dabrowska I., Fambri L., Pegoretti A., Ferrara G.</t>
  </si>
  <si>
    <t>Organically modified hydrotalcite for compounding and spinning of polyethylene nanocomposites</t>
  </si>
  <si>
    <t xml:space="preserve">Considers HDPE/hyrotalcite with a compatibilizer prepared using (1) plates via internal mixer and compression moulding and (2) fibers in single step extrusion. Considered different compatibilizer and clay percentages. SEM, XRD, storage modulus, TGA, DSC, tensile modulus, yield stress, strain at yield and break and stress at break were reported. The effect of drawing rate was also considered. </t>
  </si>
  <si>
    <t>HDPE/hydrotalcte/compatibiliser composites were prepared by masterbatch diluion, with variable a variable loading of clay/compatibiliesr (as these are coupled through the masterbatch-dilution process).  These materials were characterised in terms of their rheology,density,  hardness, Vicat softening temperature, fractology, morphology, thermal behaviour and stability, thermo-mechanical behaviour, and tensile behaviour.  The tensile behaviour of the system was characterised for thick-sections and fibres, with the fibres subject to varous draw rates.</t>
  </si>
  <si>
    <t>Swain, Sarat K.; Sarkar, Niladri; Sahoo, Gyanaranjan; Sahu, Deepak</t>
  </si>
  <si>
    <t>Oxygen Permeability of Layer Silicate Reinforced Polymer Nanocomposites</t>
  </si>
  <si>
    <t>A book chapter which discusses using layered silicates as a reinforcing filler, with other additives in an HDPE or PA6 system prepared via melt compounding at varying clay loadings and using ultrasound at the end die at different ultrasound times. Considered different ultrasound frequency and amplitudes for PMMA/clay composites made via in situ polymerization. FTIR, XRD, TEM reported. Oxygen permeability for HDPE/clay at different ultrasound amplitudes and feeding rates  reported. Could include this in a separate section as it does consider influence of ultrasound on manufacturing however does not include mechanical properties.</t>
  </si>
  <si>
    <t>No (no mechanical porperties)</t>
  </si>
  <si>
    <t>A range of OMMTs were compared in a range of polymers (among them, HDPE) in terms of the morphology, chemistry and oxygen permeability of the resultant composites.  In HDPE, the effect of ultrasonic oscillation during processing was also assessed.  In the absence of mechanical properties, however, this paper falls outside the scope of the review.</t>
  </si>
  <si>
    <t>Monsiváis-Barrón A.J., Bonilla-Rios J., Ramos De Valle L.F., Palacios E.</t>
  </si>
  <si>
    <t>Oxygen permeation properties of HDPE-layered silicate nanocomposites</t>
  </si>
  <si>
    <t>No  (manufacturing variation with no mech props)</t>
  </si>
  <si>
    <t>Considers HDPE/cloiste and nanomer with three different compatibilizers prepared via melt compounding considering two processing methods (1) extrusion and (2) mixing chamber and then extrusion. WAXD, XRD, TEM, oxygen permeability reported. There is no mention of mechanical properties.</t>
  </si>
  <si>
    <t>Detailed study, consisting of the variation of manufacturing method and clay/compatibiliser loadings.  However, no mechanical properties are reported.  This study does, however, report on the barrier propertis of the systems studied.  A new section may briefly discuss works of this type.</t>
  </si>
  <si>
    <t xml:space="preserve">We have excluded other papers where there was manufacturing variation but no reported mechanical properties. If we include this one, we’d need to include the others as well. </t>
  </si>
  <si>
    <t>My mistake, that should have been excluded in the prior round of filtering.  It is not suitable for inclusion as there are no reported mechanical properties.</t>
  </si>
  <si>
    <t>Chiu, Fang-Chyou; Yen, Hong-Zhi; Chen, Chien-Chung</t>
  </si>
  <si>
    <t>Phase morphology and physical properties of PP/HDPE/organoclay (nano) composites with and without a maleated EPDM as a compatibilizer</t>
  </si>
  <si>
    <t xml:space="preserve">Considers PP/HDPE blend with compatibilizer and cloisite prepared via melt compounding. Blend ratio is kept at 50/50 with a fixed compatibilizer weight and clay loading varied. Results are reported for cases with and without compatibilizer. XRD, TEM, SEM, PLM micrographs, DSC, TGA, tensile strength, elongation at break, flexural modulus/strength and impact strength reported. </t>
  </si>
  <si>
    <t>Here, PP/HDPE blends are studied with and without compatibiliser/elastomer, with various levels of clay filler.  The morphology, thermal behaviour, and tensile, flexural and impact strength of the composites are determined.</t>
  </si>
  <si>
    <t>Dintcheva N.Tz., Filippone G., La Mantia F.P., Acierno D.</t>
  </si>
  <si>
    <t>Photo-oxidation behaviour of polyethylene/polyamide 6 blends filled with organomodified clay: Improvement of the photo-resistance through morphology modification</t>
  </si>
  <si>
    <t>Considers LDPE/PA6 and HDPE/PA6 blends with cloisite added at a fixed weight prepared via melt compounding. SEM, FTIR, Young’s modulus, tensile strength, elastic modulus, elongation at break, TGA reported. Blend ratio is fixed and no indication of compatibilizer or varying manufacturing conditions.</t>
  </si>
  <si>
    <t>No (different blends, novelty of photo-stablity–include in discussion)</t>
  </si>
  <si>
    <t>This study investigates with-or-without filler specimens of the blends (LDPE/PA6 and HDPE/PA6), without variation in the manufacturing process, with a focus on the effects of morphology modification on the photo-resistance of the resultant materials.  The materials are studied in terms of their chemistry, morphology, thermal behaviour and tensile behaviour as a function of time exposed to degradation.</t>
  </si>
  <si>
    <t>I recommend we exclude this paper as there is no variation in the blending ratio itself, only considering LDPE and HDPE based blends. There are also no compatibilizers added. I fail to see how this changes the manufacturing process.</t>
  </si>
  <si>
    <t>I still think there is value in a paper of this type, as it allows for the comparison of HDPE and LDPE in the blends, much as one might comapre two compatibilisers in a different scenario.  Perhaps it can be included in discussion instead, as there aren;t any works to compare it with in the systematic reivew.</t>
  </si>
  <si>
    <t>Mention in discussion as it compares HDPE and LDPE blends with compatibilisers in</t>
  </si>
  <si>
    <t>Babaei I., Madanipour M., Farsi M., Farajpoor A.</t>
  </si>
  <si>
    <t>Physical and mechanical properties of foamed HDPE/wheat straw flour/nanoclay hybrid composite</t>
  </si>
  <si>
    <t>Considers HDPE/wheat straw flour with compatibilizer and MMT and foaming agent prepared via melt mixing and injection moudling for different foaming agent and clay. SEM, foam density, water absorption, thickness swelling, tensile strength, tensile modulus, impact strength reported. No indication of varying compatibilizer or manufacturing conditions. 40Wt% of the straw flour was considered vs 2 and 5 wt% of the clay, which is therefore a secondary filler.</t>
  </si>
  <si>
    <t>UHMWPE/HDPE/OMMT/compatibiliesr composites were investigated, in terms of their morphology, thermal behaviour and thermo-mechanical behaviour.  Relevant samples were prepared by compression moulding, with variable time and pressure, with clay a binary variable.  It must be noted that the materials consisted of 40% UHMWPE fibres.  Given this high loading, this paper is not necessarily suitable for inclusion in the given review.</t>
  </si>
  <si>
    <t>Sánchez-Valdes, S.; Ramírez-Vargas, E.; Ramos de Valle, L.F.; Martinez-Colunga, J.G.; Romero-Garcia, J.; Ledezma-Perez, A.S.; Mendez-Nonell, J.; Castañeda-Flores, M.E.; Morales-Cepeda, A.</t>
  </si>
  <si>
    <t>Physical and Mechanical Properties of Linear Low-Density Polyethylene/Cycloolefin Copolymer/Layered Silicate Nanocomposite</t>
  </si>
  <si>
    <t>Considers LLDPE/COC with compatibilizer and three different clays prepared via melt compounding and blown film. XRD, TEM, rheology, tensile strength and modulus, DSC, barrier reported. Results reported with and without compatibilizer.</t>
  </si>
  <si>
    <t>A blend system of LDPE and cycloolefin copolymer, with and without compatibiliser and an OMMT was characterised in terms of the morphology, rheology, barrier properties, thermal behaviour and tensile behaviour of the materials.</t>
  </si>
  <si>
    <t>Su, Shengpei; Jiang, David D.; Wilkie, Charles A.</t>
  </si>
  <si>
    <t>Poly(methyl methacrylate), polypropylene and polyethylene nanocomposite formation by melt blending using novel polymerically-modified clays</t>
  </si>
  <si>
    <t>Considers PMMA, PE and PP filled with 2.5, 5, 15 and 25wt% Na+ MMT (COPS and MAPS) and prepared via melt mixing. Results are reported for variation in clay loading for the two different clays considered, including mechanical properties, compatibilizer or variation in manufacturing conditions indicated.</t>
  </si>
  <si>
    <t>In this study, the type of PE is not specified.  Based on the mechanical properties, it is expected to be LDPE or LLDPE.  Various loadings of clay and compatibiliser are used, with the tensile behaviour among the properties characterised.  However, due to the quality of the paper, it is not recommended for inclusion in the review.</t>
  </si>
  <si>
    <t>Mainil, Michaël(1,2); Alexandre, Michaël(1,2); Monteverde, Fabien(2); Dubois, Philippe(1,2)</t>
  </si>
  <si>
    <t>Polyethylene organo-clay nanocomposites: The role of the interface chemistry on the extent of clay intercalation/exfoliation</t>
  </si>
  <si>
    <t>Considers HDPE with cloisite modified with salt with 3 different compatibilizers prepared via melt blending and compression moulding. Considered a (1) materbatch two step process and (2) direct melt blending one step process. XRD, TEM, shear rate, Young’s modulus and strain at break reported for the different compatibilizers and manufacturing processes.</t>
  </si>
  <si>
    <t>Only the loading of the compatibiliser is varied in this study.  Further, there is no vairation in the manufacturing process.  The materials produced are characterised in terms of their tensile strength, HDT, morphology and processing behaviour.</t>
  </si>
  <si>
    <t>Mittal, Vikas; Chaudhry, Ali U.</t>
  </si>
  <si>
    <t>Polyethylene-thermally reduced graphene nanocomposites: comparison of masterbatch and direct melt mixing approaches on mechanical, thermal, rheological, and morphological properties</t>
  </si>
  <si>
    <t>Considers HDPE with three compatibilizers and graphene prepared via direct melt mixing and melt blending. There is no clay in this system. However, two different manufacturing methods are compared.</t>
  </si>
  <si>
    <t>Reduced graphene oxide is a very different material to clays, and cannot be included in the same breath as these materials.  While it is a lamellar structure, it cannot be classified as a clay.  Some behavioural aspects in a polymer may be applicable, but the inclusion of this paper would require that the review scope be broadened to include all lamellar materials.</t>
  </si>
  <si>
    <t>Pettarin, V.; Frontini, P.M.; Pita, V.J.R. Rodriguez; Dias, M. Lopes; Diaz, F. Valenzuela</t>
  </si>
  <si>
    <t>Polyethylene/(organo-montmorillonite) composites modified with ethylene/methacrylic acid copolymer: Morphology and mechanical properties</t>
  </si>
  <si>
    <t>Considers HDPE with three different clays at the same weight and compatibilizer at a low weight prepared via melt compounding. XRD, TEM, SEM, yield and ultimate stress, modulus and elongation at break reported. Results given with and without compatibilizer.</t>
  </si>
  <si>
    <t>Three different O-MMTs are trialled, with and without compatibilisation, in HDPE composites.  The loadings of the clays are 0 or 3 %, while the compatibiliser is laoded at 0 or 1 %.  No variations in processing are reported.  The morphology of the compounds is reported, in addition to the tensile behaviour, with this used to estimate the degree of exfoliation of the system.</t>
  </si>
  <si>
    <t>Liang, Guodong; Xu, Junting; Bao, Suping; Xu, Weibing</t>
  </si>
  <si>
    <t>Polyethylene/maleic anhydride grafted polyethylene/organic-montmorillonite nanocomposites. I. Preparation, microstructure, and mechanical properties</t>
  </si>
  <si>
    <t>Considers a HDPE and LDPE with MMT and compatibilizer via two blending procedures (1) melt blending and (2) solution blending. The main focus was the effects on the intercalation behaviour with a small section on mechanical properties which only compared against the clay loading. Compatibilizer percentages were varied. XRD, TEM, tensile strength, impact strength were reported as a function of compatibilizer percentage.</t>
  </si>
  <si>
    <t>Only the loading of the compatibiliser is varied in this study.  Further, there is no vairation in the manufacturing process.  The materials produced are characterised in terms of their tensile strength, impact strength and morphology.</t>
  </si>
  <si>
    <t>Shahabadi, Seyed Ismail Seyed; Garmabi, Hamid</t>
  </si>
  <si>
    <t>Polyethylene/Na+-montmorillonite composites prepared by slurry-fed melt intercalation: Response surface analysis of rheological behavior</t>
  </si>
  <si>
    <t xml:space="preserve">Considered LDPE, LLDPE and PEMA with clay. DoE conducted to consider salt type, feeding rate into extruder and nanoclay content. Elastic modulus, tensile modulus and elongation at break presented. </t>
  </si>
  <si>
    <t>This study does not investigate materials with comparable behaviour to that of HDPE.  LLDPE is closest, but it cannot be assumed that results seen in it extrapolate to HDPE.  Including this paper would require the broadening of scope to, at least, include all PEs.  Otherwise, it contains useful information with a thorough DoE.</t>
  </si>
  <si>
    <t>Singh, Vishwa Pratap; K.K., Vimal; Sharma, Shashikant; Kapur, Gurpreet Singh; Choudhary, Veena</t>
  </si>
  <si>
    <t>Polyethylene/sepiolite clay nanocomposites: Effect of clay content, compatibilizer polarity, and molar mass on viscoelastic and dynamic mechanical properties</t>
  </si>
  <si>
    <t xml:space="preserve">Considers HDPE with sepiolite and two compatibilizers prepared via melt compounding and injection moulding. DSC, WAXD, rheology, DMA, heat deflection. No tensile properties reported, however DMA properties are given. </t>
  </si>
  <si>
    <t>The effect of the variation of sepiolite loading on HDPE composites is investigated, with two compatibilisers trialled.  No variation in processing conditions was reported.  The composites are studied in terms of their thermal properties, morphology, rheology, and DMA and HDT performance.</t>
  </si>
  <si>
    <t>Mehrabzadeh, M; Kamal, MR</t>
  </si>
  <si>
    <t>Polymer-clay nanocomposites based on blends of polyamide-6 and polyethylene</t>
  </si>
  <si>
    <t>Considers PA6/HDPE blend with nanomer and compatibilizer while also considering the system with individual polymers and clay. Prepared via melt mixing and compression moulding. XRD, TEM, DSC, FTIR, SEM, modulus, tensile strength and elongation at break. Reports results with and without clay.</t>
  </si>
  <si>
    <t>In this study, HDPE in virgin form and blended with PA6 is combined with MMT and a compatibiliser in various loadings.  The mechanical performance of these systems is study, in addition to multiple other characteristics.</t>
  </si>
  <si>
    <t>Gaylord Norman G., Ender Hans, Davis Jr. Linwood, Takahashi Akio</t>
  </si>
  <si>
    <t>POLYMER-FILLER COMPOSITES THRU IN SITU GRAFT COPOLYMERIZATION: POLYETHYLENE-CLAY COMPOSITES.</t>
  </si>
  <si>
    <t>In an early example of the use of a compatibiliser in PE/clay composites, the effects of a range of clay and compatibiliser loadngs on the mechanical properties of the resultant systems are assessed.</t>
  </si>
  <si>
    <t>Heinemann, J; Reichert, P; Thomann, R; Mulhaupt, R</t>
  </si>
  <si>
    <t>Polyolefin nanocomposites formed by melt compounding and transition metal catalyzed ethene homo- and copolymerization in the presence of layered silicates</t>
  </si>
  <si>
    <t xml:space="preserve">Considers HDPE, LLDPE and PE rubbers with clay prepared via melt compounding and homo- and copolymerization. Young’s modulus, stress and elongation at break are reported for the virgin PE, in-situ and melt compounded samples. However, no mention is made of the compositions. </t>
  </si>
  <si>
    <t>In-situ polymerisation is a fairly intricate process, and it is not necessarily something that falls within the scope of the project, at least by my understanding.  Specifically, relating to the exclusion of studies wherein the clay/polymer are modified.  This study also investigates composites produced by melt compounding, but these vary neither processing conditions nor filler loading.  The polymers used were produced by the authors under laboratory conditions, and may not necessarily be representative of commercial PEs.</t>
  </si>
  <si>
    <t>This paper compares two manufacturing methods, even though one is polymerisation and not necessarily an industrial scale process. My concern is that we don’t know the composite composition, I couldn’t find an indication on how much clay is added.</t>
  </si>
  <si>
    <t>I can see the value in the comparison of the materials generated "commercially" and "academically".  Regarding composition, these are available in Table 1 and Table 2 for the in-situ materials, while it is noted on page 427 that the compounded materials were matched to these for comparison.</t>
  </si>
  <si>
    <t>Jainal, Muhammad Syafiq(1); Che Kamarludin, Siti Norsyarahah(1); Akhbar, Suffiyana(1); Faizal, Abdul Rahman Mohd(2)</t>
  </si>
  <si>
    <t>Preliminary study of development of HDPE/EVA/MMT/EFB nanohybrid biocomposite by using single screw extruder</t>
  </si>
  <si>
    <t>Considers HDPE/EVA with compatibilizer and MMT for varying clay and blending ratio prepared via melt compounding and compression moulding. Tensile strength, tensile modulus, flexural strength, flexural modulus, impact strength reported</t>
  </si>
  <si>
    <t>Jain, Mukul R.(1); C., Jain; S., Shah; R.C., Jain</t>
  </si>
  <si>
    <t>Preparation and Characterization of HDPE/Silane-Modified Nanoclay Composites for Application in Fuel Storage</t>
  </si>
  <si>
    <t>Considers HDPE filled with MMT at different clay loadings with silane concentration to modify it for some of the compositions prepared via melt mixing and injection moulding before being blow moulded. EDX, SEM, melt flow index, tensile strength, elongation at break, impact strength and barrier properties reported. Results reported for different clay loadings and modified clays, no indication of compatibilizer considered or manufacturing variation.</t>
  </si>
  <si>
    <t>HDPE/clay nanocomposites were prepared with various loadings of clay (typically OMMT, but with one instance of MMT) and compatibiliser, in a blow-moulding application.  These materials were characterised in terms of their morphology, dispersion, rheology, fractology, barrier properties and tensile and impact behaviour.  The samples for testing of properties other than rheology and barrier properties were prepared by injection moulding.</t>
  </si>
  <si>
    <t>Scaffaro, R.; Botta, L.; Mistretta, M.C.; La Mantia, F.P.</t>
  </si>
  <si>
    <t>Preparation and characterization of polyamide 6/polyethylene blend-clay nanocomposites in the presence of compatibilisers and stabilizing system</t>
  </si>
  <si>
    <t xml:space="preserve">Considers HDPE/PA6 with cloisite and three compatibilizers prepared via melt compounding and compression moulding. All ratios fixed. XRD, TEM, SEM, rheology, elastic modulus, tensile strength, elongation at break and impact strength reported. </t>
  </si>
  <si>
    <t>In this study, a wide range of compatibilisers were trialled on an HDPE/PA6 blend, with and without filler.  The filler was only loaded at 0 and 5 %.  The manufacturing parameters were not varied.  The morphology, rheology and mechanical properties (tensile and impact) of the composites were determined.</t>
  </si>
  <si>
    <t>Sibeko, M.A.(1); Luyt, A.S.(1)</t>
  </si>
  <si>
    <t>Preparation and characterization of vinylsilane crosslinked high-density polyethylene composites filled with nanoclays</t>
  </si>
  <si>
    <t xml:space="preserve">Considers HDPE with cloisite and compatbilizer prepared via melt mixing. XRD, TEM, FTIR, TGA, DSC, stress at break and tensile modulus as a function of different compatibilizer weights and clay content. </t>
  </si>
  <si>
    <t>A range of filler loadings, with different compatibiliser loadings, were tested in HDPE.  No changes were made in the manufacturing of these materials.  These were characterised in terms of their tensile dynamic mechanical properties, morphology and thermal properties.</t>
  </si>
  <si>
    <t>Morawiec, J.; Pawlak, A.; Slouf, M.; Galeski, A.; Piorkowska, E.; Krasnikowa, N.</t>
  </si>
  <si>
    <t>Preparation and properties of compatibilized LDPE/organo-modified montmorillonite nanocomposites</t>
  </si>
  <si>
    <t xml:space="preserve">Considers LDPE with MMT and compatibilizer prepared via melt mixing varying clay and compatibilizer. TGA, DSC, TEM, XRD, Young’s modulus, yield stress, stress at break, elongation at break reported. </t>
  </si>
  <si>
    <t>A range of OMMT and compaibiliser loadings are utilised in LDPE nanocomposites, with results given in terms of morphology, thermal behaviour and stability, and tensile behaviour (notably with density before and after deformation).</t>
  </si>
  <si>
    <t>Lei, Yong; Wu, Qinglin; Clemons, Craig M.</t>
  </si>
  <si>
    <t>Preparation and properties of recycled HDPE/clay hybrids</t>
  </si>
  <si>
    <t xml:space="preserve">Considers rHDPE with cloisite and two compatibilizers prepared via either a two or one step compounding method and compression moulding. XRD, DSC, TGA, DMA, storage and loss modulus, tensile and impact strength. </t>
  </si>
  <si>
    <t>The effect of filler loading, compatibiliser loadings and mixing method (masterbatch or direct) on the proerties of recycled HDPE composites was studied.  Two compatibilisers were trialled.  A number of clay loadings were studied at a fixed compatibiliser loading, in addition to a number of compatibiliser loadings at a fixed clay loading.  The mixing methods were only compared at a fixed loading of clay and compatibiliser.  The dynamic mechanical, tensile and impact properties of the composites were studied, in addition to their thermal properties, morphology and rheology.</t>
  </si>
  <si>
    <t>S. Sánchez-Valdés; J. Martínez Colunga; M. López-Quintanilla; I. Yañez Flores; M. García-Salazar; C. González Cantu</t>
  </si>
  <si>
    <t>Preparation and UV weathering of polyethylene nanocomposites.</t>
  </si>
  <si>
    <t>Considers LDPE with two different compatibilizers and cloisite prepared via melt compounding and blown film. XRD, modulus, tensile strength, elongation at break, light transmission, photo-oxidation reported</t>
  </si>
  <si>
    <t>The effect of UV degradation on clay/compatibiliser/HDPE composites was assessed.  In this study, a single step between 0 an 4 % clay is studied, with two different compatibilisers.  The unaged specimens are assessed in terms of their tensile behaviour, while the degradation of the system is assessed based on carbonyl index.  Further morphological work is done, in addition to a study of the light transmission of the composites.</t>
  </si>
  <si>
    <t>Varshoei A., Kord B., Chamany V.</t>
  </si>
  <si>
    <t>Preparation of nanoclay reinforced HDPE/wood flour foames via injection molding</t>
  </si>
  <si>
    <t>Considers HPDE/wood flour with compatibilizer and clay prepared via melt compounidng and injection moulding considering foaming. Only clay and foaming agent are varied. Density, water absorption, tensile modulus, XRD as a function of foaming agent and clay. No change in compatibilizer or manufacturing conditions. 50Wt% wood flour is used compared to the 2, 4 and 6wt% of clay and is therefore the primary filler.</t>
  </si>
  <si>
    <t>HDPE-based WF/OMMT composite foams, with variation in clay and blowing agent loading, are assessed in terms of their density, morphology, foam morphology, water absorption and tensile behaviour.  A constant loading of compatibiliser is used.  This paper, though of high quality, makes use of high WF loadings (50%), meaning that it falls outside the scope of the review.</t>
  </si>
  <si>
    <t>Pettarin, V.(1); V., Pita; F.V., Diaz; S., Moschiar; L., Fasce; R., Seltzer; M.L., Dias; P., Frontini</t>
  </si>
  <si>
    <t>Preparation, physical and mechanical characterization of montmorillonite/polyethylene nanocomposites</t>
  </si>
  <si>
    <t>Considers two grades of HDPE with three different Na+ MMT’s at 3wt% modified with a quaternary alkyl ammonium salt prepared via melt compounding. Results are reported as a function of clay loading considering all clay types, and includes mechanical properties. No indication of adding compatibilizer or varying manufacturing conditions.</t>
  </si>
  <si>
    <t>The effects of different types of clay (various MMTs) and HDPE on the properties of the final composites were compared, using rheometry, tensile tests, impact tests and a morphological study by XRD.  No variation in the processing conditions was reported.</t>
  </si>
  <si>
    <t>Araújo, E.M.; Barbosa, R.; Rodrigues, A.W.B.; Melo, T.J.A.; Ito, E.N.</t>
  </si>
  <si>
    <t>Processing and characterization of polyethylene/Brazilian clay nanocomposites</t>
  </si>
  <si>
    <t>Considers HDPE filled with 3wt% Na+ MMT modified with different quaternary ammonium salts prepared via melt compounding and injection moulding. Results are reported as a function of the clay modification, including mechanical properties. No indication of adding compatibilizer or varying manufacturing conditions.</t>
  </si>
  <si>
    <t>A variety of clays were compounded with HDPE at a constant loading with no change in manufacturing parameters.  The resultant composites were characterised in terms of their flammability, morphology, and tensile and themal behaviour.</t>
  </si>
  <si>
    <t>Merinska, D.; Kubisova, H.; Kalendova, A.; Svoboda, P.; Hromadkova, J.</t>
  </si>
  <si>
    <t>Processing and Properties of Polyethylene/Montmorillonite Nanocomposites</t>
  </si>
  <si>
    <t>Considered 3 different clays with PE and compounded using two different methods. Measured Young’s modulus and tensile strength using DMA. No mention of the type of PE used.</t>
  </si>
  <si>
    <t>Maybe (uncertainties in paper)</t>
  </si>
  <si>
    <t>This study compares PE/clay composites prepared using two melt-compounding systems, while also varying the clay used at constant loading.  Basic mechanical properties are reported.  Care must be taken with this study, however, as they do not specify the type or origin of PE used.  Based on what is assumed to be UTS, this is expected to be MDPE or HDPE, but this is merely speculation.</t>
  </si>
  <si>
    <t xml:space="preserve">I’d like to include it as it does have the manufacturing variation. But I agree with you that it is a concern that we don’t know the type of PE used. </t>
  </si>
  <si>
    <t>I think this is another dangerous case.  I think it is the responsibility of the reviewer to filter out papers where uncertainty is introduced through a lack of rigour, and, as reviewers, it is not our place to speculate on the nature of the materials used.  But, I do agree that the study contains useful information.</t>
  </si>
  <si>
    <t>Specifically mention as case of badly chosen system but does contain valuable info. Can include.</t>
  </si>
  <si>
    <t>As long as you flag it as not reliable. Can include.</t>
  </si>
  <si>
    <t>Remember to flag as not reliable as we don’t know what PE is used.</t>
  </si>
  <si>
    <t>Scaffaro R., Botta L., Mistretta M.C., La Mantia F.P.</t>
  </si>
  <si>
    <t>Processing-morphology-property relationships of polyamide 6/polyethylene blend-clay nanocomposites</t>
  </si>
  <si>
    <t xml:space="preserve">Considers a PA6/HDPE blend based system by (1) extrusion, (2) re-extrusion and (3) masterbatch. The elastic modulus, tensile strength, elongation at break and impact modulus are reported. </t>
  </si>
  <si>
    <t>Processing, characterization, and modeling of polymer/clay nanocomposite foams</t>
  </si>
  <si>
    <t>Considers PMMA/clay/ and HDPE/clay with compatibilizer via melt compounding and compression moulding. Compatibilizer percentage is fixed. Foaming was done with CO2 and foaming time varied. SEM , relative density vs. foaming time, relative elasticity vs. clay loading for the two composites.
Developed model of composite foams and compared agains relative elastic modulus vs. relative density. No mention of varying compatibilizer or considering manufacturing conditions.</t>
  </si>
  <si>
    <t>HDPE and PMMA were used as matrixes for OMMT nanocomposite foams, with various OMMT loadings.  The CO2 foaming process was followed, with the foaming time varied.  These materials were characterised in terms of their density, foam morphology and tensile behaviour.  The mechanical behaviour was modelled.</t>
  </si>
  <si>
    <t xml:space="preserve">Coppola, B.; Di Maio, L.;  Scarfato, P.;  Incarnato, L. </t>
  </si>
  <si>
    <t>Production and Characterization of Polyethylene/Organoclay Oriented Fiber</t>
  </si>
  <si>
    <t xml:space="preserve">Considers a LDPE composite based system with different filler concentrations. Considered different draw ratios on the extruded fibers. Tensile strength and Young’s Modulus are reported. </t>
  </si>
  <si>
    <t>This study investigates LDPE-based systems.  These are typically not comparable with HDPE systems.  Further, it investigates the systems through the lens of oriented fibres, which cannot be compared to conventional bulk materials and likely fall outside the limits of the review.  This is due to fibres being classifyable alongside films and foams in the exclusion list.</t>
  </si>
  <si>
    <t>Lee, Joong-Hee; Jung, Daeseung; Hong, Chang-Eui; Rhee, Kyong Y.; Advani, Suresh G.</t>
  </si>
  <si>
    <t>Properties of polyethylene-layered silicate nanocomposites prepared by melt intercalation with a PP-g-MA compatibilizer</t>
  </si>
  <si>
    <t xml:space="preserve">Considers HDPE with clay and compatibilizer prepared via melt mixing where only clay loading is varied.  XRD, TEM, DSC, DMA, tensile strength, tensile modulus, strain at break. No indication of reporting with and without compatibilizer. </t>
  </si>
  <si>
    <t>A range of clay loadings are used in HDPE composites with PP-g-MA compatibilisers.  The manufacturing parameters are kept constant.  The composites are assessed based in terms of their tensile and dynamic mechanical properties, in addition to their morphology and thermal behaviour.</t>
  </si>
  <si>
    <t>Thompson, M. R.; Yeung, K. K.</t>
  </si>
  <si>
    <t>Recyclability of a layered silicate-thermoplastic olefin elastomer nanocomposite</t>
  </si>
  <si>
    <t xml:space="preserve">Considers TPO resin with cloisite with surfactant and compatibilizer at a fixed weight prepared via melt intercalation. Considered two screw designs, one for each extrusion pass. FTIR, TEM, XRD, rheology, tensile and flexural modulus, yield strength and elongation break reported as a function of the number of extrusion passes. TPO is not a PE polymer base, however as manufacturing conditions are varied discuss in a separate section. </t>
  </si>
  <si>
    <t>No (no PE)</t>
  </si>
  <si>
    <t>The recycleablility of a TPO/OMMT nanocomposite, with and without the clay and a compatibiliser, was assessed in this multiple-pass study, using multiple screw designs.  The materials were characterised in terms of their morphology, rheology, chemistry and flexural and tensile behaviour.  While this is a compelling study, TPOs fall outside the scope of the review.</t>
  </si>
  <si>
    <t>Rigail-Cedeño, Andres F.; Diaz-Barrios, Antonio; Gallardo-Bastidas, Juan; Ullaguari-Loor, Stefania; Morales-Fuentes, Nicolás</t>
  </si>
  <si>
    <t>Recycled HDPE/PET Clay Nanocomposites</t>
  </si>
  <si>
    <t>Considers rHDPE/rPET with two types of cloisite and a compatibilizer prepared via melt compounding and injection moulding with all ratios the same. Screw design of the extruder amended to balance mixing. XRD, SEM, DSC, ultimate strength, strength and elongation at break and Young’s modulus. Only results for different compositions, including with and without compatibilizer are reported. Not studying effects of different screw designs.</t>
  </si>
  <si>
    <t>The effects of two types of clay (at 0 and 3 % loadings), with and without compatibiliser, are compared in a recycled HDPE/PET (75/25) blend system.  No manufacturing parameters are vaired.  The tensile behaviour of the composites was studied, in addition to their morphologies and thermal properties.</t>
  </si>
  <si>
    <t>Ming, Yin(1); Zhang, Liying(2); Chen, Xuelong(1); Hu, Xiao(1)</t>
  </si>
  <si>
    <t>Reinforced polyethylene/clay nanocomposites: Influence of different silane</t>
  </si>
  <si>
    <t>Considers HDPE filled with 3, 6 and 10 wt% Na MMT and modified with cetyltrimethyl ammonium bromide prepared via melt compounding and compression moulded into films. Results are reported as a function of clay treatment and loading, including mechanical properties. No indication of adding compatibilizer or varying manufacturing conditions.</t>
  </si>
  <si>
    <t>The effect of different silane (compatibilisation) treatments of MMTs, and the variation of their loadings, on the properties of an HDPE composite was assessed.  No further variation in manufacturing conditions took place.  The tensile and thermal behaviour of the composites was determined, in addition to their morphology.  Creep tests were also performed.</t>
  </si>
  <si>
    <t>Venkatesan, N.(1); Bhaskar, G.B.(1); Pazhanivel, K.(2); Poyyathappan, K.(2)</t>
  </si>
  <si>
    <t>Reinforcing effect of montmorillonite nanoclay on mechanical properties of high density polyethylene nano composites</t>
  </si>
  <si>
    <t xml:space="preserve">Considers HDPE with clay at various weight percentages prepared via melt compounding and injection moulding. Tensile strength, impact strength, flexural strength and shore hardness reported. No indication of adding compatibilizer or varying manufacturing conditions. </t>
  </si>
  <si>
    <t>A range of filler loadings (MMT) were trialled in HDPE composites, with no variation in the manufacturing parameters of the system.  The resulting materials were characterised in terms of their tensile, flexural (as a function of number of deflection cycles) and impact strength, in addition to their hardness.</t>
  </si>
  <si>
    <t>Modesti M., Besco S., Lorenzetti A., Zanirato G., Rauli F.</t>
  </si>
  <si>
    <t>Reinforcing effect of organo-modified layered silicates in high-density polyethylene</t>
  </si>
  <si>
    <t>Considers HDPE/PS with Na MMT and PEgrMA as compatibilizer prepared via melt compounding and compression moulding. Results are reported as a function of compatibilizer and clay loading being varied. This includes mechanical properties with and without compatibilizer at 3wt%.</t>
  </si>
  <si>
    <t>In this study, O-MMT is combined with HDPE at 0, 3.5 and 5.5 % loadings.  The mechanical properties of these systems are assessed, through tensile testing and temperature-sweep DMA.  A number of other morphological and thermal studies are performed.  No variation in manufacturing process.</t>
  </si>
  <si>
    <t>Malmir, S.; Aghjeh, M. K. Razavi; Hemmati, M.; Tehrani, R. Ahmadi</t>
  </si>
  <si>
    <t>Relationship between morphology and rheology of PA/PE/Clay blend nanocomposites. I. PA matrix</t>
  </si>
  <si>
    <t>Considers PA6/LDPE with compatibilizer and cloisite prepared via melt mixing and compression moulding. All ratios are fixed and different combinations of the materials are considered. FTIR, rheology, XRD, SEM, TEM reported. Effect of feeding order is also considered looking at a one and two step method. No mechanical properties are reported, perhaps in a separate section.</t>
  </si>
  <si>
    <t>Here, PA6, LDPE and blend nanocomposites with OMMT and compatibiliser are studied at various compositions.  The chemistry, morphology and rheology of the materials are reported.</t>
  </si>
  <si>
    <t>Rezanavaz, R; Aghjeh, M K R</t>
  </si>
  <si>
    <t>Relationship between the Morphology and Physico-Mechanical Properties of Polyethylene/Clay Nanocomposites</t>
  </si>
  <si>
    <t>Considers 2 grades of HDPE with cloisite and three compatibilizers at a fixed weight prepared via melt mixing. Clay content is varied and antioxidant added. Rheology, XRD, TEM, TGA, Young’s modulus, stress and strain at yield and elongation at break, creep behaviour reported.</t>
  </si>
  <si>
    <t>A single-step chnge in filler loading is found in this study combining HDPE, (one of three types of) compatibiliser, clay and antioxidant.  All additives are added in a single-step fashion.  The materials are characterised in terms of their procesability, rheology, morphology, thermal stability, tensile behaviour and creep behaviour.</t>
  </si>
  <si>
    <t>Dorigato, Andrea; Pegoretti, Alessandro</t>
  </si>
  <si>
    <t>Reprocessing Effects on Polypropylene/ Silica Nanocomposites</t>
  </si>
  <si>
    <t>Considers a polypropylene composites system and compounding time in an internal mixer was investigated. Mechanical properties (elastic modulus, stress at yield, strain at break) was measured. Might not consider PE as the polymer base, however does investigate manufacturing variations, so perhaps a separate section mentioning these cases.</t>
  </si>
  <si>
    <t>This study is based on the changes in PP during processing, specifically as a function of time at the processing conditions in an internal mixer.  A number of filler loadings were used.  Mechanical properties were assessed, among others.  However, PP is not comparable to HDPE in a direct manner.  For this reason, this study cannot be included in the present review.</t>
  </si>
  <si>
    <t>Shahabadi, S. I. S.; Garmabi, H.</t>
  </si>
  <si>
    <t>Response surface analysis of structural, mechanical, and permeability properties of polyethylene/Na+-montmorillonite composites, prepared by slurry-fed melt intercalation</t>
  </si>
  <si>
    <t>Considers LDPE/LLDPE with compatibilizer with cloisite. Used response surface method Box-Behnken considering feeding rate, clay content, salts as the variable properties and tensile modulus increase, oxygen permeability decrease and d-spacing as the response variables. Samples produced via extrusion adding clay slurry and residence time measured. Response variables and XRD are recorded.</t>
  </si>
  <si>
    <t>A compatibilised LDPE/LLDPE/OMMT system was studied, with various OMMT modifications and loadings, feeding rates and compatibiliser loadings.  Here, the nanoclays were introduced in the form of a slurry.  These materials were characterised with a focus on their morphology, permeability, thermal stability and tensile stiffness.  The DoE was according to the RSM.</t>
  </si>
  <si>
    <t>Horst, M Fernanda(1); Quinzani, Lidia M(1); Failla, Marcelo D(1,2)</t>
  </si>
  <si>
    <t>Rheological and barrier properties of nanocomposites of HDPE and exfoliated montmorillonite</t>
  </si>
  <si>
    <t xml:space="preserve">Considers HDPE with MMT and compatibilizer prepared via melt mixing. Clay and compatibilizer weight varied. XRD, TGA, rheology, SEM, oxygen permeability reported. No mechanical properties are reported. </t>
  </si>
  <si>
    <t>A range of filler loadings and filler:compatibiliser ratios were trialled in HDPE composites, with their morphology, rheology, permeability and thermal behaviour characterised.</t>
  </si>
  <si>
    <t>I recommend we exclude this paper as there are no reported mechanical properties.</t>
  </si>
  <si>
    <t>No mechanical properties, my mistake.  It can be excluded.</t>
  </si>
  <si>
    <t>Mistretta, Maria Chiara; Rifici, Sebastiano; Botta, Luigi; Morreale, Marco; La Mantia, Francesco Paolo</t>
  </si>
  <si>
    <t>Rheological and mechanical properties of biodegradable nanocomposites</t>
  </si>
  <si>
    <t xml:space="preserve">Considers HDPE, MaterBi and Bioflex polymer filled with Cloisite 20A and calcium carbonate prepared via melt compounding and compression and injection moulding. Rheological results reported for different polymers, mechanical results reported for the compression and injectiou moulded Bioflex samples. </t>
  </si>
  <si>
    <t>No (no meaningful variation within scope)</t>
  </si>
  <si>
    <t>In this text, the effects of nanoclay loading in a bioplymer are compared to those in HDPE.  However, there is no variation in filler loading or manufacturing conditions.</t>
  </si>
  <si>
    <t>Lotti C., Isaac C.S., Branciforti M.C., Alves R.M.V., Liberman S., Bretas R.E.S.</t>
  </si>
  <si>
    <t>Rheological, mechanical and transport properties of blown films of high density polyethylene nanocomposites</t>
  </si>
  <si>
    <t>Al-Juhani, AA</t>
  </si>
  <si>
    <t>Rheology, Mechanical Properties, and Thermal Stability of Maleated Polyethylene Filled with Nanoclays</t>
  </si>
  <si>
    <t>Considers HDPE with two clays and compatibilizer prepared via melt mixing. TGA, XRD, SEM, rheology, elastic modulus, yield strength, tensile strength. Mechanical data is also plotted using the Takayanagi model. No indication of varying compatibilizer or manufacturing conditions.</t>
  </si>
  <si>
    <t>In this study, a range of nanoclay loadings (of two different MMTs) were combined with HDPE.  The resultant composites were characterised in terms of their tensile behaviour, thermal stability, morphology and rheology.</t>
  </si>
  <si>
    <t>Rice husk bio‐filler reinforced polymer blends of recycled HDPE/PET: Three‐dimensional stability under water immersion and mechanical performance.</t>
  </si>
  <si>
    <t>Considers rHDPE/rPET with E-GMA as compatibilizer, rice husk, MAPE as coupling agent prepared via melt compounding and compression moulding. Results reported as a function of rice husk filler with and without compatibilizer, including mechanical properties. No mention of clays added to the system.</t>
  </si>
  <si>
    <t>A study on the stability of rice-husk composites.  No mention of clays in the experimental work.</t>
  </si>
  <si>
    <t>Babaienejad M., Bagheri R.</t>
  </si>
  <si>
    <t>Role of nanoclay distribution on morphology and mechanical behavior of rubber-modified polyolefins</t>
  </si>
  <si>
    <t>Considers HDPE with compatibilizer and clay considering a 1 and 2 step mixing process prepared via melt compounding and injection moulding. DSC, XRD, SEM, TEM, optical microscopy, tensile modulus, yield strength and impact energy reported.</t>
  </si>
  <si>
    <t>Höfler G., Lin R.J.T., Jayaraman K.</t>
  </si>
  <si>
    <t>Rotational moulding and mechanical characterisation of halloysite reinforced polyethylenes</t>
  </si>
  <si>
    <t>Considers different polyethylene grades of which HDPE is one. Investigates the effects of adding filler on rotational moulded samples. Two methods of preparation were compared, (1) dry blended (mixer) and (2) compounded (extruder). Measured tensile strength and modulus as well as flexural strength and modulus; and also compared with various mathematical models.</t>
  </si>
  <si>
    <t>Rotationally moulded linear PE/halloysite composites were investigated, with variation in blendng procedure (dry mixing or compounding), three linear PEs and a range of clay loadings.  The materials were characterised in terms of their fractology, moulding quality, rheology and tensile behaviour.  The mechanical performance of these systems was modelled.</t>
  </si>
  <si>
    <t>Hamid, Farizah; Akhbar, Suffiyana; Hamid, Ku K. H.</t>
  </si>
  <si>
    <t>Rubber Toughened Polyamide 6/High Density Polyethylene/HDPE-g-MAH Nanocomposites with Ethylene Vinyl Acetate</t>
  </si>
  <si>
    <t xml:space="preserve">Considers HDPE/PA6/nylon6/EVA with two compatibilizers and naomer prepared via melt compounding and injection moulded. Tensile/flexural modulus, impact strength and hardness as a function of EVA content, TGA, FTIR. </t>
  </si>
  <si>
    <t>Xie, Gaoyi(1); Yu, Jie(1); Qin, Shuhao(1); Sun, Jing(1); Yang, Zhao(1); L., Wei; Y., Ji; W., He; G., Xu</t>
  </si>
  <si>
    <t>Selective localization of organic montmorillonite nanoparticles in multilayered high-density polyethylene/polyamide 6 composites</t>
  </si>
  <si>
    <t xml:space="preserve">Considers HDPE/PA6 with compatibilizer and organic MMT prepared via melt blending where compatibilizer percentage is varied. A multilayered co-extrusion system is considered to create sheets. XRD, DSC, oxygen and water vapor transmission rate, TEM, tensile strength and elongation at break. </t>
  </si>
  <si>
    <t>Study investigating the effects of different levels of compatibiliser loading on MMT/HDPE/PA6 systems.  The filler loading is only switched between 0 and 3 %, while the manufacturing parameters are unchanged.  The studied properties include morphology, surface/interfacial properties, barrier properties and tensile and thermal behaviour.</t>
  </si>
  <si>
    <t>Asgari, Mohammad; Abouelmagd, Ahmed; Sundararaj, Uttandaraman</t>
  </si>
  <si>
    <t>Silane functionalization of sodium montmorillonite nanoclay and its effect on rheological and mechanical properties of HDPE/clay nanocomposites</t>
  </si>
  <si>
    <t>Considers HDPE filled with 2wt% modified Na MMT and 15wt% PEMA as compatibilizer prepared via melt mixing and compression moulding. Two blending protocols are considered (1) mix all together, (2) masterbatch of clay and PEMA mixed with HDPE. Results reported as a function of the two blending protocols and with and without compatibilizer, including mechanical properties.</t>
  </si>
  <si>
    <t>In this study, masterbatching and direct processing are used to prepare composites of HDPE, clay and compatibiliser.  Admittedly, only four formulations are prepared.  The composites are characterised in terms of their chemistry, morphology, rheometry, and tensile and thermal behaviour.</t>
  </si>
  <si>
    <t>Roy A., Joshi M., Butola B.S., Srivastava A.K.</t>
  </si>
  <si>
    <t>Silver-loaded HDPE/clay nanocomposites with antibacterial property: A potential replacement for commodity polyethylene plastic</t>
  </si>
  <si>
    <t>Huitric, J.; Ville, J.; Mederic, P.; Aubry, T.</t>
  </si>
  <si>
    <t>Solid-state mechanical properties of PE/PA blends filled with organoclay or compatibilized by a graft co-polymer: A comparative study</t>
  </si>
  <si>
    <t xml:space="preserve">Considers LLDPE/PA12 with compatibilizer or cloistie prepared via melt mixing varying the clay or compatibilizer loading. SEM, TEM, stress-strain, Young’s modulus, yield strength, elongation at yield and break, tensile strength at break. Reports composite with clay and composite with compatibilizer. No instance where clay and compatibilizer are considered together. </t>
  </si>
  <si>
    <t>This study makes use of LLDPE as its PE, and must thus be omitted from further study.  However, it is quite a comprehensive study on the effects of filler and compatibiliser loading on PE/PA blend systems.</t>
  </si>
  <si>
    <t>Huitric, Jacques; Ville, Julien; Mederic, Pascal; Aubry, Thierry</t>
  </si>
  <si>
    <t>Solid-state morphology, structure, and tensile properties of polyethylene/polyamide/nanoclay blends: Effect of clay fraction</t>
  </si>
  <si>
    <t>Considers LLDPE/PA12 with cloisite prepared via melt mixing and compression moulding. SEM, TEM, stress-strain, Young’s modulus, yield strength, elongation at yield, tensile strength at break and elongation at break as a function of clay loading. No compatibilizer or varying manufacturing conditions.</t>
  </si>
  <si>
    <t>This study makes use of LLDPE as its PE, and must thus be omitted from further study.  However, it is quite a comprehensive study on the effects of filler loading on PE/PA blend systems.</t>
  </si>
  <si>
    <t>Structural characterization of high-density polyethylene nanocomposites: effect of compatibilizer type and high aspect ratio organoclay platelets</t>
  </si>
  <si>
    <t xml:space="preserve">Considers HDPE with mica and three different compatibilizers at different loadings are prepared via melt mixing. Considers D-optimal approach to design compositions (mica weight, compatibilizer to nanoclay ratio). Rheology, contour plots of response variables, including predicted vs actual, XRD, TEM reported. No mechanical properties reported. </t>
  </si>
  <si>
    <t>Multiple levels of clay loading were combined with multiple clay:compatibiliser ratios in HDPE-based composites.  Unfortunately, the materials were only characterised in terms of their rheology and morphology.</t>
  </si>
  <si>
    <t>Malicka, A.(1,2); Domka, L.(1)</t>
  </si>
  <si>
    <t>Structural study of polyethylene/montmorillonite systems</t>
  </si>
  <si>
    <t xml:space="preserve">Considers 3wt% modified bentonite (two different treatments) with a HDPE polymer prepared via melt compounding. Results are reported as a function of surface treatment. No mechanical results are reported, no compatibilizer considered and no variation in manufacturing condition. </t>
  </si>
  <si>
    <t>A number of filler loadings are trialled in an MMT/HDPE system, with other manufacturing parameters held constant.  This system is characterised in terms of its morphology and flexural and tensile properties.</t>
  </si>
  <si>
    <t>Taguet, A.; Cassagnau, P.; Lopez-Cuesta, J. -M.</t>
  </si>
  <si>
    <t>Structuration, selective dispersion and compatibilizing effect of (nano)fillers in polymer blends</t>
  </si>
  <si>
    <t xml:space="preserve">A review paper which does have a section on the influence of processing (mixing sequences) on ternary composite morphology, as well as the effect of compatibilizing. Both these sections focus more on the morphology and structure of the resulting composites. There is also a section discussion mechanical properties which appear to focus on blend systems other than PE with none of the data provided in the paper relating to a PE-based system and is represented as a function of clay or compatibilizer loading. No mention of the effects of manufacturing conditions on clay. Can perhaps include in a separate section which discusses manufacturing conditions but for other properties due to the first sections. </t>
  </si>
  <si>
    <t>No (but include in discussion)</t>
  </si>
  <si>
    <t>[Review article] A comprehensive review on the thermodynamics, surface effects, processing effects, compatibilisation, morphologies, properties and applications of nanofillers in polymer blends.  Absolutely fantastic review article.</t>
  </si>
  <si>
    <t>We can perhaps include it as part of the introduction chapter, but it does not seem to fit in with our research scope.</t>
  </si>
  <si>
    <t>This is a really good source of background for the analysis of the composites, so definitely worth including in the discussion section.  Not suitable for the systematic review.</t>
  </si>
  <si>
    <t>Mention in introduction/background that there were other studies which considered manufacturing variation but had no reported mechanical properties and couldn’t be included. Can also mention in discussion.</t>
  </si>
  <si>
    <t>Santamaria, P.; Eguiazabal, J. I.</t>
  </si>
  <si>
    <t>Structure and mechanical properties of blown films of ionomer-compatibilized LDPE nanocomposites</t>
  </si>
  <si>
    <t xml:space="preserve">Considers LDPE with compatibilizer and cloisite prepared via melt compounding for different clay and compatibilizer loads before creating blown film. DSC, XRD, TEM, tensile modulus, elongation at break, creep compliance with and without compatibilizer as a function of clay loading. </t>
  </si>
  <si>
    <t>LDPE/OMMT nanocomposites with an ionomeric compatibiliser are investigated, with variable clay and compatibiliser loadings.  These materials were processed into blown films, with characterisation of their morphology, thermal behaviour and tensile behaviour (including creep).</t>
  </si>
  <si>
    <t>Filippi, Sara; Marazzato, Cristina; Magagnini, Pierluigi; Famulari, Antonino; Arosio, Paolo; Meille, Stefano V.</t>
  </si>
  <si>
    <t>Structure and morphology of HDPE-g-MA/organoclay nanocomposites: Effects of the preparation procedures</t>
  </si>
  <si>
    <t xml:space="preserve">Considers HDPE/cloisite with compatbilizer via (1) melt compounding, (2) solution blending and (3) static annealing followed by compression moulding. TGA, SEM, XRD, SAXS reported. Focus is on effect of processing condition on intercalation. No mention of mechanical properties. However as it does vary manufacturing methods perhaps discuss in a separate section. </t>
  </si>
  <si>
    <t>HDPE and HDPE-g-MA are compared in nanocomposites with various loadings of OMMT, with a specific focus on morphology.  Unfortunately, no mechanical properties were included.</t>
  </si>
  <si>
    <t>Liu, Sung-Po; Tu, Liang-Chun</t>
  </si>
  <si>
    <t>Studies on mechanical properties of dispersing intercalated silane montmorillonite in low density polyethylene matrix</t>
  </si>
  <si>
    <t xml:space="preserve">Considers LDPE with MMT and two compatibilizers prepared via melt mixingand compression moulding. XRD, tensile strength, impact strength, load-displacement, hardness, impact energy, wear loss, SEM as a function of clay loading for the two compatibilizers. </t>
  </si>
  <si>
    <t>LDPE-g-X/OMMT composites with X either MA or TPO are investigated, with variable loadings of clay and grafted compatibiliser (albeit at a fixed 1:2 ratio).  These materials are investigated in terms of their morphology, wear resistance, and impact and tensile behaviour.</t>
  </si>
  <si>
    <t>Ali Dadfar, S.M.; Alemzadeh, I.; Reza Dadfar, S.M.; Vosoughi, M.</t>
  </si>
  <si>
    <t>Studies on the oxygen barrier and mechanical properties of low density polyethylene/organoclay nanocomposite films in the presence of ethylene vinyl acetate copolymer as a new type of compatibilizer</t>
  </si>
  <si>
    <t xml:space="preserve">Considers LDPE with compatibilizer and cloisite at different percentages prepared via melt compounding and films created. Rheology, XRD, DSC, permeability and Young’s modulus, yield strength and strain at break reported as a function of clay content. Variations in compatibilizer percentage very small. </t>
  </si>
  <si>
    <t>LDPE/OMMT/EVA nanocomposites were invesitgated, with variable OMMT loading and a constant ratio of LDPE:EVA (in cases where both are present). The processing rheology, morphology, thermal behaviour, barrier properties and tensile behaviour of the materials are assessed.</t>
  </si>
  <si>
    <t>da Silva, Milena Costa; de Oliveira, Sara Verusca; Alves, Tomas Jeferson de Melo; Araújo, Edcleide Maria</t>
  </si>
  <si>
    <t>Study Intercalation and Mechanical Properties of Nanocomposites of HDPE/Organoclay</t>
  </si>
  <si>
    <t xml:space="preserve">Considers HDPE filled with 3wt% bentonite modified with two organic salts prepared via melt compounding and injection moulding. Results, including mechanical properties, are reported as a function of clay treatment. No indication of compatibilizer or varying manufacturing conditions. </t>
  </si>
  <si>
    <t>The effects of two different MMT salt treatments in HDPE composites were compared, with no variation in filler loading.  The manufacturing parameters were held constant.  The materials were compared in terms of their morphology and tensile and impact strength.</t>
  </si>
  <si>
    <t>Sanjani, Naser Sharifi(1); Alipour, Azita(1); Nikfarjam, Nasser(1)</t>
  </si>
  <si>
    <t>Study of Morphology and Physical-Mechanical Properties of HDPE/PA6 and HDPE-g-MAH/PA6 Nanocomposites with Two Types of 30B and 15A Nanoparticles Prepared via Melt Compounding</t>
  </si>
  <si>
    <t xml:space="preserve">Considers HDPE/PA6 with two types of clay with and without compatibilizer prepared via melt compounding and injection moulding. SEM, XRD, TEM, DSC, TGA, rheology, barrier, elastic modulus, tensile strength at yield and break, elongation at break and energy to break reported. </t>
  </si>
  <si>
    <t>The effects of two types of clay, separate and combined, at a total loading of 2 % were assessed on two HDPE/PA6 blends.  The HDPE in one of these belnds was grafted with MA.  No further manufacturing parameters were varied.  The composites were studied in terms of their morphology, rheology, thermal behaviour, barrier properties and tensile behaviour.</t>
  </si>
  <si>
    <t>Deng C., Gao X., Chen Z., Xue S., Shen K.</t>
  </si>
  <si>
    <t>Study of the effect of organic clay on the shear-induced crystallization of high-density polyethylene through dynamic-packing injection molding</t>
  </si>
  <si>
    <t>Considered HDPE/MMT with surfactant via compounding and injection moulding. A single and dynamic packing method was considered. DSC, SEM, WAXD reported. No mention of mechanical properties or compatibilizer. However as two packing methods are considered perhaps mention in separate section.</t>
  </si>
  <si>
    <t>In this work, injection moulding packing processes are compared trhough the lens of HDPE/clay systems.  These systems are studied by WAXS, SEM and DSC.  Unfortuantely, no mechaical results were included.  However, this study offers valuable information regarding a process that is rapidly gaining industrial traction, and may merit inclusion in a distinct subsection.</t>
  </si>
  <si>
    <t>Agree that the absence of mechanical properties removes this from contention for the systematic review.  However, I think this is useful to be included in discussion or "Future directions", as it is something of great interest academically and commercially.</t>
  </si>
  <si>
    <t xml:space="preserve">Mention in discussion or “future work”. Also mention in introduction/background that there were other studies which considered manufacturing variation but had no reported mechanical properties and couldn’t be included. </t>
  </si>
  <si>
    <t>Zhou, Lianzhong; Li, Peiyao; Song, Guojun; Gu, Zheng; Wang, Li; Gao, Zhenbin</t>
  </si>
  <si>
    <t>Study on a High Performance Packaging Material of HDPE/LLDPE/OMMT Nanocomposites</t>
  </si>
  <si>
    <t xml:space="preserve">Considers HDPE/LLDPE with MMT prepared via melt mixing and injection moulding. TEM, rheology, stress-strain, yield strength, elongation at yield, tensile modulus, flexural strength/modulus, DSC, TGA reported. No indication of adding compatibilizer or varying blend ratio of manufacturing condition. </t>
  </si>
  <si>
    <t>HDPE/LLDPE/clay blend composites are studied in this work, with a range of clay loadings utilised.  These systems are studied by tensile and impact strength testing, among others.</t>
  </si>
  <si>
    <t>Huang Z.-X., Zhou L.-Y., Zhang G.-Z., Qu J.-P., He H.-Z.</t>
  </si>
  <si>
    <t>Study on the properties of polyethylene/montmorillonite nanocomposites prepared by a novel vane mixer</t>
  </si>
  <si>
    <t xml:space="preserve">Considers a HDPE based system. Looked at a mixing technique based on elongational flow and varied the rotation speed and mixing time. The tensile strength and elongation at break are reported. </t>
  </si>
  <si>
    <t>HDPE/OMMT nanocomposites prepared in a novel vane mixer, with rotor speed and mixing time varied, are characterised in terms of their morphology, thermal stability and behaviour, and tensile behaviour.</t>
  </si>
  <si>
    <t>Sharif, Alireza; Aalaie, Jamal; Shariatpanahi, Homeira; Hosseinkhanli, Homayoon; Khoshniyat, Alireza</t>
  </si>
  <si>
    <t>Study on the structure and properties of nanocomposites based on high-density polyethylene/starch blends</t>
  </si>
  <si>
    <t xml:space="preserve">Considers HDPE/starch with compatibilizer and cloisite prepared via melt mixing and compression moulding. All ratios fixed and clay varied. Rheology, XRD, TEM, SEM, TGA, DSC, biodegradation, water uptake, modulus, tensile strength and elongation at break reported. Results reported as with and without compatibilizer. </t>
  </si>
  <si>
    <t>HDPE/TPS/PE-g-MA/OMMT nanocomposites, with the clay and compatibiliser loadings varied, are studied in terms of their morphology, rheology, thermal stability and behaviour, biodegradation, water absorption and tensile behaviour.</t>
  </si>
  <si>
    <t>Kamal M.R., Calderon J.U., Lennox B.R.</t>
  </si>
  <si>
    <t>Surface energy of modified nanoclays and its effect on polymer/clay nanocomposites</t>
  </si>
  <si>
    <t>Considers Na MMT (modified with four surfactants), Cloisite Na and Cloisite 10A, with two PS resins and HDPE prepared via melt compounding and compression moulding. Results are reported as a function of the different clays, unmodified and modified. No mechanical properties are reported, no compatibilizer considered and no variation in manufacturing conditions.</t>
  </si>
  <si>
    <t>This study assessed the surface energy of a number of nanoclays, and its impact on their performance in composites by a variety of metrics.  Unfortunately, the only use of HDPE was to verify certain results.  The loadings and processing conditions were not altered in a significant way.</t>
  </si>
  <si>
    <t>Livi, Sébastien; Duchet-Rumeau, Jannick; Pham, Thi Nhàn; Gérard, Jean-François</t>
  </si>
  <si>
    <t>Synthesis and physical properties of new surfactants based on ionic liquids: Improvement of thermal stability and mechanical behaviour of high density polyethylene nanocomposites</t>
  </si>
  <si>
    <t>Considers HDPE filled with modifed Nanofil 757 prepared via DSM micro extruder and injection moulding. Results are reported as a function of ionic liquids used to treat the clay, including mechanical properties. No mention of compatibilizer or varying manufacturing conditions.</t>
  </si>
  <si>
    <t>Only the compatibiliser is changed in this case, with no variation in manufacturing conditions or filler loading.  The morphology, thermal degradation and tensile properties of the materials are assessed.</t>
  </si>
  <si>
    <t>Mehrabzadeh M., Kamal M.R., Mollet V.</t>
  </si>
  <si>
    <t>Synthesise and characterization of high density polyethylene clay nanocomposites</t>
  </si>
  <si>
    <t>Considers HDPE filled with 5wt% Cloisite 15A prepared via melt compounding and compression moulding. Considered two different screw configurations during compounding. XRD, TEM, DSC, barrier, tensile modulus, tensile strength, elongation at break and energy to break reported. Only XRD is reported for the two screw configurations, no indication of reporting manufacturing conditions for mechanical properties.</t>
  </si>
  <si>
    <t>No (inadequate comparison of mechanical properties)</t>
  </si>
  <si>
    <t>While this study investigates the use of different screws in the melt processing of HDPE/clay composites, the screws are not compared in terms of the tensile properties of their resultant samples.  The only comparison of tensile properties is that of virgin HDPE against clay-filled HDPE at a 5 % loading.</t>
  </si>
  <si>
    <t>Zhang J., Manias E., Polizos G., Huh J.-Y., Ophir A., Songtipya P., Del Mar Jimenez-Gasco M.</t>
  </si>
  <si>
    <t>Tailored polyethylene nanocomposite sealants: Broad-range peelable heat-seals through designed filler/polymer interfaces</t>
  </si>
  <si>
    <t>Considers LLDPE/LDPE with compatibilizer and layered silicates prepared via melt compounding before blown film. Yield strength, strength at break, XRD, TEM, DSC, seal properties, FTIR reported. Does report with and without compatibilizer data.</t>
  </si>
  <si>
    <t>LDPE/LLDPE/EVA/OMMT/compatibiliser nanocomposites are investigated–with and without EVA and clay (with the compatibiliser masterbatched with the clay)–in terms of their morphology, chemistry, thermal behaviour, sealing behaviour, and tensile properties.  The bulk-material and thin-film mechanical properties are investigated.</t>
  </si>
  <si>
    <t>Guseva, Maria(1); Gerasin, Victor(1); Shklyaruk, Boris(1)</t>
  </si>
  <si>
    <t>Tensile behavior of polyolefin composites: The effect of matrix parameters</t>
  </si>
  <si>
    <t xml:space="preserve">Considers 12 different PE based polymers and 2 copolymers with three types of fillers, one of which is MMT prepared via melt compounding and compression moulding. Optical, AFM, SEM, XRD, DSC, stress-strain curves, elongation at break reported. Also reports stress strain curve of an annealed and quenched sample of PE. </t>
  </si>
  <si>
    <t>A wide array of PEs and fillers are compared in this study, among others in terms of their mechanical properties and critical filler loading.  A range of filler loadings are trialled.  The effects of quenching and annealing are investigated, but not in terms of the mechanical properties of relevant filled polymers.</t>
  </si>
  <si>
    <t>Pegoretti A., Dorigato A., Penati A.</t>
  </si>
  <si>
    <t>Tensile mechanical response of polyethylene-clay nanocomposites</t>
  </si>
  <si>
    <t>Considers 2 HDPE with 2 cloisitesand compatibilizer varying both ratios and prepared via melt mixing and compression moulding. XRD, creep, elastic modulus, yield stress and elongation at break reported.</t>
  </si>
  <si>
    <t>Multiple levels of clay loading were combined with 0/+ compatibliser loading in HDPE-based composites.  Tensile tests were performed in a controlled atmosphere under creep conditions, with further investigation into the morphology of the materials.</t>
  </si>
  <si>
    <t>Osman, Maged A.; Rupp, Jörg E.P.; Suter, Ulrich W.</t>
  </si>
  <si>
    <t>Tensile properties of polyethylene-layered silicate nanocomposites</t>
  </si>
  <si>
    <t>Considers four different Na MMTs modified with three different treatments and LHDPE. Results are reported as a function of different clays with different treatments and clay loading for a single modified clay, including mechanical properties. No mention of compatibilizer or varying manufacturing conditions.</t>
  </si>
  <si>
    <t>This study takes an interesting turn, in investigating the behaviour of composites of various nanoclay fillers at various loaings in terms of volume fraction.  These composites are compared in terms of their tensile behaviour, with some morphological work also done.  Interestingly, albeit not relevant to the review at hand, a correlation was found between d-spacing and stress at break and elastic modulus.</t>
  </si>
  <si>
    <t>Mohaddespour, Ahmad; Ahmadi, Seyed Javad; Abolghasemi, Hossein</t>
  </si>
  <si>
    <t>The Comparison of the Behaviors of Polymer/Clay Nanocomposites Based on High Density Polyethylene and Polypropylene in Exposure of Electron-irradiation</t>
  </si>
  <si>
    <t xml:space="preserve">Considers HDPE and PP systems with clay and compatibilizer prepared via melt mixing. Compatibilizer weight fixed and clay weight varied. Samples exposed to electron beam irradiation. XRD, TEM, TGA, Young’s modulus, tensuke strength as a function of clay loading and irradiation. Also reports with and without compatibilizer as a function of irradiation. </t>
  </si>
  <si>
    <t>The effects of electronbeam radiation on the properties of HDPE- or PP-based OMMT/compatibiliser nanocomposites were investigated in terms of morphology, thermal stability and tensile behaviour.  The clay loading was varied over a number of steps, while the tests were performed with and without compatibiliser.</t>
  </si>
  <si>
    <t>Esteki, Bahareh; Garmabi, Hamid; Saeb, Mohammad Reza; Hoffmann, Thorsten</t>
  </si>
  <si>
    <t>The Crystallinity Behavior of Polyethylene/Clay Nanocomposites Under the Influence of Water-Assisted Melt Blending</t>
  </si>
  <si>
    <t xml:space="preserve">Mechanical properties are reported for the different melt blending methods. </t>
  </si>
  <si>
    <t>HDPE-based nanocomposites with MMT and OMMT were investigated, with and without water-assisted melt blending, with a compatibiliser, in terms of their morphology, rheology, permeability, thermal behaviour and tensile and impact behaviour.</t>
  </si>
  <si>
    <t>Yuan, Q.; Yang, Y.; Chen, J.; Ramuni, V.; Misra, R. D. K.; Bertrand, K. J.</t>
  </si>
  <si>
    <t>The effect of crystallization pressure on macromolecular structure, phase evolution, and fracture resistance of nano-calcium carbonate-reinforced high density polyethylene</t>
  </si>
  <si>
    <t>Considers HDPE/calcium carbonate with surfactant and compatibilizer via Brabender mixer. Crystallization done in an in-house pressure-temperature cell under hydrostatic conditions with the pressure varied. Appears similar to compression compounding technique, just more controlled. Tensile and impact properties are reported as a function of crystallization pressure. Calcium carbonate might not be the right type of clay, however manufacturing variations are considered and perhaps a separate section mentioning these cases should be considered.</t>
  </si>
  <si>
    <t>This system does not contain clay-like materials, and is thus outside the scope of the study at hand.  However, it may have utility in the explanation of effects seen in other works through the study of crystallisaiton effects.  Due to the difference between nano calcium carbonate and clays, the mechanical properties should rather not be compared, unless a section is added</t>
  </si>
  <si>
    <t>Gunning M.A., Istrate O.M., Geever L.M., Lyons J.G., Blackie P., Chen B., Higginbotham C.L.</t>
  </si>
  <si>
    <t>The effect of maleic anhydride grafting efficiency on the flexural properties of polyethylene composites</t>
  </si>
  <si>
    <t xml:space="preserve">Considers HDPE/wood flour and HDPE/nanomer with different compatibilizers prepared via melt compounding and compression moulding. FTIR, gel content, rheology, XRD, SEM, flexural modulus/strength. </t>
  </si>
  <si>
    <t>A two-faceted study, with the facet of interest the study of HDPE/nanoclay, with complex variations in the formulation and processing of the matrix and a constant 5% loading of nanoclay.  The precursors to these materials are studied in terms of their chemistry, grafting percentage, gel content and rheology, while the materials themselves are studied in terms of their morphology and flexural behaviour.</t>
  </si>
  <si>
    <t>Rigail-Cedeño, Andres; Diaz-Barrios, Antonio; Alban, Bolívar; Caceres, Julio; Pilataxi, José; Molina, Vanessa; Lazo, Miriam</t>
  </si>
  <si>
    <t>The effect of Olefin Block Copolymer and Organoclays in Recycled HDPE/PP nanocomposites.</t>
  </si>
  <si>
    <t>Considers rHDPE/rPP with two cloisites with copolymer prepared via melt compounding and compression moudling. XRD, rheology, EDX, Young’s modulus, ultimate tensile strength and impact energy. No indication of compatibilizer, varying blending ratio or manufacturing conditions.</t>
  </si>
  <si>
    <t>The effect of two types of MMT were compared in a recycled HDPE/PP system, with and without compatibilisation.  The loadings were held constant and no manufacturing parameters were changed.  The materials were characterised in terms of their morphology, rheology, thermal properties and tenile and impact behaviour.</t>
  </si>
  <si>
    <t>Khalili, Shahla; Masoomi, Mahmood; Bagheri, Rohollah</t>
  </si>
  <si>
    <t>The effect of organo-modified montmorillonite on mechanical and barrier properties of linear low-density polyethylene/low-density polyethylene blend films</t>
  </si>
  <si>
    <t>Considers LDPE/LLDPE at fixed blending ratio, with two different compatibilizers and clay at different weights prepared via melt compounding and blown film. XRD, permeability, tensile modulus, modulus ratio,  tensile strength, elongation at break, DSC reported. This is for blown films.</t>
  </si>
  <si>
    <t>LDPE/LLDPE/OMMT/compatibiliser/stabiliser nanocomposites, with and without each of the two compatibilisers and with various levels of clay loading, were studied in terms of their morphology, permeability, thermal behaviour and tensile properties.  These materials were processed into blown films prior to mechanical testing.  Through this, it is possible to make a distinction in their properties in the machine direction and the transverse direction.</t>
  </si>
  <si>
    <t>Kasiri, Ali; Rezaei, Mostafa; Zandi, Farhad</t>
  </si>
  <si>
    <t>The effect of polyethylene graft maleic anhydride compatibilizer on the physical, mechanical, and thermal properties of extruded noncross-linked low-density polyethylene nanocomposite foams</t>
  </si>
  <si>
    <t xml:space="preserve">Considers LDPE with cloisite and compatibilizer and other fillers prepared via melt compounding and then foamed. All ratios are fixed except clay loading. XRD, micrographs, Young’s modulus, thermal conductivity, burn rate with and without compatibilizer reported. </t>
  </si>
  <si>
    <t>LDPE/clay nanocomposite foams were produced using a number of clay formulations, with glycerol monostearate and talc, with and without OMMT and PE-g-MA.  These foams were characterised in terms of their density, morphology, cellular morphology, thermal conductivity, flame retardancy and compression behaviour.</t>
  </si>
  <si>
    <t xml:space="preserve">Teymouri, Yadollah; Nazockdast, Husain </t>
  </si>
  <si>
    <t>The effect of process parameters on physical and mechanical properties of commercial low density polyethylene/ORG-MMT nanocomposites</t>
  </si>
  <si>
    <t xml:space="preserve">Considers a LDPE composite based system with different filler and compatibilizer concentrations. Mechanical properties are reported as a function of clay content and mixing rate. </t>
  </si>
  <si>
    <t>LDPE-based composites cannot be compared to those based on HDPE.  Thus the inclusion of this study would require the broadening of the scope of the review.</t>
  </si>
  <si>
    <t>Lee Y.H., Kuboki T., Park C.B., Sain M., Kontopoulou M.</t>
  </si>
  <si>
    <t>The effects of clay dispersion on the mechanical, physical, and flame-retarding properties of wood fiber/polyethylene/clay nanocomposites</t>
  </si>
  <si>
    <t>Considers HDPE/wood fiber with compatibilizer and clay at different loadings prepared via melt compounding and injection moulding. XRD, TEM, DSC, rheology, flame retardancy, tensile/ flexural modulus and strength, impact strength reported. Considers 30wt% of wood fiber compared to 1, 3 and 5 wt% of clay and is therefore the primary filler.</t>
  </si>
  <si>
    <t>HDPE-based WF/OMMT/compatibiliser composites, with variable clay and compatibiliser loadings, were characterised in terms of their morphology, rheology, thermal behaviour, flame retardance and flexural, impact and tensile behaviour.  The formulations with clay all contained 30% WF, likely placing this study outside the scope of the review.</t>
  </si>
  <si>
    <t>Jamal N.A., Anuar H., Shamsul Bahri A.R.</t>
  </si>
  <si>
    <t>The effects of high energy radiation on the tensile properties of rubber toughened nanocomposites</t>
  </si>
  <si>
    <t xml:space="preserve">Considers HDPE/EPDM with compatibilizer and clay prepared via melt mixing with different clay loadings and compression moulding. Samples are then exposed to high energy electron beam irradation. XRD, TEM, tensile strength/modulus reported as a function of clay content with and without compatibilizer and irradiation. </t>
  </si>
  <si>
    <t>HDPE/EPDM/OMMT nanocomposites, with variable OMMT loadings, were characterised in terms of their morphology and tensile behaviour.</t>
  </si>
  <si>
    <t>Akdoan, E.(1,2); Bekta, N.B.(1)</t>
  </si>
  <si>
    <t>The effects of intumescent flame retardant and nanoclay on mechanical and thermal expansion properties of high density polyethylene composites</t>
  </si>
  <si>
    <t>Considers HDPE with flame retardant fillers, 2wt% nanoclay prepared via melt compounding and injection moulding. Results are reported for different combinations of the flame retardant fillers. No indication of adding compatibilizer or varying manufacturing conditions.</t>
  </si>
  <si>
    <t>In this study combinations of an intumescent flame retardant, a clay and compatibiliser are added to HDPE, with the resultant composites characterised in terms of their mechanical preoperties (tensile, tear, impact, flexural and hardness) and coefficients of linear expansion.  These additives, however, are only loaded at 0 or 2 %.</t>
  </si>
  <si>
    <t>Abu-Zurayk R., Harkin-Jones E.</t>
  </si>
  <si>
    <t>The influence of processing route on the structuring and properties of high-density polyethylene (HDPE)/clay nanocomposites</t>
  </si>
  <si>
    <t>Filippone, G.; Dintcheva, N.Tz.; Acierno, D.; La Mantia, F.P.</t>
  </si>
  <si>
    <t>The role of organoclay in promoting co-continuous morphology in high-density poly(ethylene)/poly(amide) 6 blends</t>
  </si>
  <si>
    <t xml:space="preserve">Considers HDPE/PA6 with cloisite or EAA prepared via melt compounding. WAXD, TEM, DSC, TGA, SEM, EDX, rheology, elastic modulus, tensile strength and elongation at break. There are no compositions where compatibilizer and clay are together, it is either one or the other. </t>
  </si>
  <si>
    <t>Here, HDPE and PA6 are investigated on their own and as part of blends with EMAA or clay.  However, only one clay-containing formulation was created.  The manufacturing parameters of the system were not varied.  The composites were assessed in terms of their morphology, rheology, thermal behaviour and tensile behaviour.</t>
  </si>
  <si>
    <t>Araújo, E.; Barbosa, Renata; Oliveira, Amanda; Morais, Crislene; deMélo, T.; Souza, A.</t>
  </si>
  <si>
    <t>Thermal and mechanical properties of PE/organoclay nanocomposites.</t>
  </si>
  <si>
    <t>Considers 5wt% pristine clay modified with five different treatments and melt mixed with PE before compression moulding. Results are reported as a function of the clay treatment, including mechanical properties. No mention of adding compatibilizer or varying manufacturing conditions.</t>
  </si>
  <si>
    <t>A range of modified MMTs were trialled in HDPE composites, at a fixed loading.  No manufacturing parameters were varied.  The composites were characterised in terms of their rheology, thermal properties and tensile and impact behaviour.</t>
  </si>
  <si>
    <t>Babaei A., Ghaffarian S.R., Khorasani M.M., Abdolrasouli M.H.</t>
  </si>
  <si>
    <t>Thermal and mechanical properties of ultra high molecular weight polyethylene fiber reinforced high-density polyethylene homocomposites: Effect of processing condition and nanoclay addition</t>
  </si>
  <si>
    <t>Considers a HDPE/Ultra high molecular weight PE blend which they refer to as a homocomposite with and without clay. Investigated the compound moulding pressure and time as well as clay content on the mechanical properties (elastic modulus, tensile strength)</t>
  </si>
  <si>
    <t>This is a very different type of study to conventional HDPE/nanocomposite studies, in that it is focussed on the use of HDPE/nanocomposites surrounding UHMWPE fibres.  This is similar to how HDPE/carbon fibre composites would be constructed.  Clearly, the results of a system of this type are not comparable to conventionally processed materials.  This may be seen from the ~order of magnitude increases in tensile strength and modulus.</t>
  </si>
  <si>
    <t>Pettarin, Valeria; Fasce, Laura; Pita, Victor Rodriguez; Dias, Marcos Lopes; Frontini, Patricia</t>
  </si>
  <si>
    <t>Thermal Degradation Behavior, Permeation Properties and Impact Response of Polyethylene/Organo-montmorillonite/(Ethylene Methacrylic Acid) Ternary Nanocomposites</t>
  </si>
  <si>
    <t>Considers HDPE with brazilian clay with EMAA copolymer as compatibilizer prepared via melt compounding. XRD, TGA, gasoline uptake, impact response reported with and without compatibilizer. Tensile properties are not provided, but impact properties are.</t>
  </si>
  <si>
    <t>A fixed 3 % loading of MMT was combned with 0 or 1 % compatibiliser in HDPE composites, with the resultant materials characterised in terms of their biaxial impact response, gasoline uptake, thermal degradation and morphology.</t>
  </si>
  <si>
    <t>Hetzer, Max; Naiki, June; Zhou, Hongxia; Poloso, Tony; De Kee, Daniel</t>
  </si>
  <si>
    <t>Thermal Dependence of Young's Modulus of Wood/Polymer/Clay Nanocomposites</t>
  </si>
  <si>
    <t xml:space="preserve">Considers HDPE/LLDPE/wood flour with cloisite and different compatibilizer blends prepared via melt compounding and injection moulding. XRD, SEM, elastic modulus as a function of temperature and clay loading with different compatibilizer blends, HDT reported. </t>
  </si>
  <si>
    <t>HDPE/OMMT nanocomposites form part of this study (with the further part of the study focussed on the use of these materials in WPCs), with them studied at various clay loadings and compatibiliser proportions.  The materials are investigated in terms of their morphology and thermo-mechanical behaviour (tensile and HDT).</t>
  </si>
  <si>
    <t>Mohaddespour A., Ahmadi S.J., Abolghasemi H., Jafarinejad S.</t>
  </si>
  <si>
    <t>Thermal stability, mechanical and adsorption resistant properties of HDPE/PEG/Clay nanocomposites on exposure to electron beam</t>
  </si>
  <si>
    <t xml:space="preserve">Considers HDPE with MMT and compatibilizer considering electron beam irradiation. XRD, TEM, TGA, tensile strength, Young’s modulus, surface hardness as a function of irradiation and clay loading, adsorption. One with and without compatibilizer result reported. </t>
  </si>
  <si>
    <t>The effect of electronbeam radiation on the properties of HDPE/OMMT/PEG nanocomposites, with or without PEG, with varying loadings of OMMT, was investigated.  The materials were characterised in terms of their morphology, organic solvent absorption, thermal stability, hardness and tensile behaviour.</t>
  </si>
  <si>
    <t>Mistretta, M.C.; Morreale, M.; La Mantia, F.P.</t>
  </si>
  <si>
    <t>Thermomechanical degradation of polyethylene/polyamide 6 blend-clay nanocomposites</t>
  </si>
  <si>
    <t>Considers blends of PA6/LLDPE with clay modified with salts prepared via melt compounding. More extrusions are considered at a different screw rotation. Different batch mixer speeds were also considered. SEM, SAXS, TEM, DSC, elastic modulus, tensile strength and elongation at break reported for all cases considered.</t>
  </si>
  <si>
    <t>The effects of reprocessing/processing speed on LDPE/PA6/OMMT nanocomposites were investigated in an extruder/Brabender respectively.  The results were reported in terms of morphology, fracology, rheology, thermal behaviour and tensile behaviour.</t>
  </si>
  <si>
    <t>Ultrasonic assisted extrusion of HDPE/clay nanocomposites</t>
  </si>
  <si>
    <t xml:space="preserve">Considers HDPE with clay prepared using single screw compounding extruded with an ultrasonic attachment. Ultrasound frequency changed, with different flow rates and residence times. Tensile testing samples created via injection moulding. Mechanical properties reported as a function of processing conditions. </t>
  </si>
  <si>
    <t>The effects of ultrasonic amplitude, feeding rate and OMMT loading on the die processing characteristics, rheology, thermal behaviour and tensile and impact behaviour of HDPE/OMMT nanocomposites were investigated.</t>
  </si>
  <si>
    <t>Lapshin S., Swain S.K., Isayev A.I.</t>
  </si>
  <si>
    <t>Ultrasound aided extrusion process for preparation of polyolefin-clay nanocomposites</t>
  </si>
  <si>
    <t xml:space="preserve">Builds on the 2008 conference paper. Considers PP and HDPE with clay prepared by single screw extruder with ultrasounic die attachment and injection moulded. Different flow rates and residence time considered.  Mechanical properties  provided as a function of flow rate. </t>
  </si>
  <si>
    <t>HDPE and PP were used as matrixes for nanocomposites with OMMT (binary variable), in the study of the effects of flow rate through an ultrasonic die on the processing properties, rheology, morphology and tensile behaviour of polyolefin-clay nanocomposites.</t>
  </si>
  <si>
    <t xml:space="preserve">Considers a HDPE and PP based system. Investigates the time spent in the ultrasonic treatment zone. Compares the ultrasound feed rate against the Young’s modulus.   </t>
  </si>
  <si>
    <t xml:space="preserve">Liang, Wang; Xiaochun, Yin;  Guangjian, He;  Yanhong, Feng;  Jinping, Qu </t>
  </si>
  <si>
    <t>Ultrasound-assisted melt mixing for the preparation of UHMWPE/OMMT nanocomposites</t>
  </si>
  <si>
    <t>Considers UHMWPE with MMT prepared via melt mixing with ultrasound attached. TEM, WAXD, DSC, TGA, rheology, tensile strength as a function of clay loading and ultrasound treatment time.</t>
  </si>
  <si>
    <t>UHMWPE/OMMT nanocomposites were investigated in a proprietary mixer that combines ultrasound and extensional deformation.  A range of OMMT loadings were used, while the length of ultrasonic exposure was varied.  The resultant materials were characterised in terms of their morphology, thermal behaviour and stability, rheology and tensile behaviour.</t>
  </si>
  <si>
    <t>Filippone, G.(1); Dintcheva, N. Tz.(2); La Mantia, F.P.(2); Acierno, D.(1)</t>
  </si>
  <si>
    <t>Using organoclay to promote morphology refinement and co-continuity in high-density polyethylene/polyamide 6 blends - Effect of filler content and polymer matrix composition</t>
  </si>
  <si>
    <t>Considers HDPE/PA6 with cloisite prepared via melt compounding. Two blending ratios are considered with clay being varied. TEM, SEM, rheology, DMA reported. No tensile mechanical properties are reported, however DMA is.</t>
  </si>
  <si>
    <t>This study investigates nanocomposite blends of HDPE and PA6, in various ratios with one another and with various filler loadings.  The clays are localised in the PA in all cases, excepting the case without PA.  The loading of clay is varied fairly widely.  The mechnical properties of the system are assessed through dynamic mechanical analyses.  A number of other characterisations were performed.</t>
  </si>
  <si>
    <t>Nguyen Q.T., Baird D.G.</t>
  </si>
  <si>
    <t>Using SC-CO 2 as a processing aid for improving the properties of polymer nanocomposites</t>
  </si>
  <si>
    <t>Considers HDPE filled with cloisite 15A prepared via melt compounding and injected with CO2 before injection moulding. Young’s modulus, tensile strength, elongation to failure, rheology properties reported with and without CO2. No compatibilizer added, no variation in manufacturing conditions. Adding CO2 could be considered similar as adding a compatibilizer as the study did show an improvement in properties. However, it is currently outside the scope of the research question.</t>
  </si>
  <si>
    <t>This study makes use of supercritical CO2 to aid the melt-intercalation of the clays.  In a way, this may be thought of as similar to the use of an ultrasonic agitation system in the melt-processing equipment.  The tensile properties of the base HDPE, filled system and filled system with CO2 processeing were compared for two types of HDPE.  As the CO2 is used to improve the melt intercalation of the system, it may be considered a change in manufacturing conditions.</t>
  </si>
  <si>
    <t>Kenig S., Ophir A., Shepelev O.</t>
  </si>
  <si>
    <t>Polymer nano composites for high barrier and fire retardancy applications</t>
  </si>
  <si>
    <t>Considers HDPE with 20wt% clay or fluoride fillers and 7.5wt% compatibilizer prepared via blow moulding to create 22 liter containers. Injection moulded specimens created for other tests. Weight loss, modulus, strength and elongation reported along with FR properties. Results reported as with and without compatibilizer.</t>
  </si>
  <si>
    <t>Two HDPE/OMMT nanocomposites were studied, in comparison with virgin HDPE and fluorinated HDPE, in the form of blow-moulded bottles for fuel storage. These bottles were characterised in terms of their retention of fuel and mechanical properties.  Note, however, that the figures provided in Fig 1 and Fig 3 are identical, casting some doubt on their veracity.  PBT/nanoclay materials were also studied, but these fall outside the scope of the review.</t>
  </si>
  <si>
    <t>Choonghee J., Naguib H.E.</t>
  </si>
  <si>
    <t>Effect of nanoclay and foaming conditions on the mechanical properties of HDPE/clay nanocomposite foams</t>
  </si>
  <si>
    <t>Conference paper likely a precursor to the 2007 paper of the same name. Perhaps combine the two in the review if they look at exactly the same compositions and conditions. Considers HDPE with Cloisite 20A and PE-g-Man with CO2 as a blowing agent prepared via melt compounding with PE-g-MAn at 15wt% and clay varied at 0, 0.5, 1 and 2 wt%. Samples were compression moulded. Foaming time was varied. Volume expansion ratio as a function of clay and foaming time, modulus of elasticity, tensile strength at yield, elongation at break as a function of clay and relative density.</t>
  </si>
  <si>
    <t>HDPE/OMMT nanocomposite foams were investigated, with variation in their clay loadings and foaming time.  The materials were characterised in terms of their volume expansion ratio and tensile behaviour.  The elatic moduli of the foams were modelled.</t>
  </si>
  <si>
    <t>Recommendation</t>
  </si>
  <si>
    <t xml:space="preserve">Comments </t>
  </si>
  <si>
    <t xml:space="preserve">Fang, C., Nie, L., Liu, S., Yu, R., An, N., Li, S. </t>
  </si>
  <si>
    <t>Characterization of polypropylene–polyethylene blends made of waste materials with compatibilizer and nano-filler</t>
  </si>
  <si>
    <t>Compatibiliser</t>
  </si>
  <si>
    <t>Considers PE/PP blending ratio with two different compatibiliser and clay. However, blending ratio is kept constant for the samples with clay in and only effect of compatibiliser is considered there. I therefore recommend exclusion as it does not conform to our research question.</t>
  </si>
  <si>
    <t>Study of the effect of changes in blend proportion between PE and PP, as well as the effect of O-MMT addition and compatibilisation, but no change in blend proportion takes place in the presence of nanoclays. No change in processing conditions.  Characterisation by tensile and impact testing, as well as DMA, DSC, TGA, SEM and XRD.</t>
  </si>
  <si>
    <t>Kazemi, Y., Kakroodi, A.R., Rodrigue, D.</t>
  </si>
  <si>
    <t>Compatibilization efficiency in post‐consumer recycled polyethylene/polypropylene blends: Effect of contamination</t>
  </si>
  <si>
    <t>Considers a blend of rPE/rPP and HDPE/PP with and without compatibiliser. No mention of adding clay or varying manufacturing conditions. I therefore recommend exclusion.</t>
  </si>
  <si>
    <t>Focussed primarily on different techniques of seperating polyolefinic waste for recycling and the properties that result, but it does have two steps of blend ratio that stem from these different techniques.  However, no mention is made of clays or other fillers. These ratios are also recreated using virgin polymers.  It also investigates the addition of compatibiliser to the system.  Makes use of co-rotating twin-screw compounding and compression moulding at fixed conditions.  Analysis by FTIR, DSC (melting curves), SEM, TEM and EDS.  Mechanical properties for tensile, flexural and impact performance.</t>
  </si>
  <si>
    <t>A. VERMOGEN, E. PICARD, M. L. MILAN, K. MASENELLI-VARLOT, J. DUCHET, G. VIGIER, E. ESPUCHE, J. F. GÉRARD</t>
  </si>
  <si>
    <t>Assessing Crystalline Lamellae Orientation Impact on the Properties of Semi-Crystalline Polymer-Clay Nanocomposites</t>
  </si>
  <si>
    <t>Processing Method</t>
  </si>
  <si>
    <t>Afsoon Behradfar, Akbar Shojaei, Nasrin Sheikh</t>
  </si>
  <si>
    <t>Rheological and Mechanical Characteristics of LowDensity Polyethylene/Ethylene-Vinyl Acetate/OrganoclayNanocomposites</t>
  </si>
  <si>
    <t>Blending Ratio</t>
  </si>
  <si>
    <t>Considered LDPE/EVA with and without clay. Addition of EVA is studied. Blending ratio is considered to effect manufacturing and is therefore suggested to include.</t>
  </si>
  <si>
    <t>Variation in rheology, morphology and tensile properties of LDPE/EVA blends with different ratios, with and without O-MMT.  Morphological characterisation was performed using XRD, SEM and TEM, while mechanical properties were determined with tensile testing.  MFI tests and capillary rheometry were performed, in addition to checks on the contact angle of various liquids on the materials.</t>
  </si>
  <si>
    <t>G. Takidis, D. N. Bikiaris, G. Z. Papageorgiou, D. S. Achilias, I. Sideridou</t>
  </si>
  <si>
    <t>Compatibility of Low-Density Polyethylene/Poly(ethylene-co-vinyl acetate) Binary Blends Prepared by Melt Mixing</t>
  </si>
  <si>
    <t>Blending Ratio and Compounding Conditions</t>
  </si>
  <si>
    <t xml:space="preserve">Studies the effect of temperature and screw speed during mixing of LDPE/PVA blends. Effect of adding EVA to the blend is also considered. No indication of clay being added to the blend and should therefore be excluded. </t>
  </si>
  <si>
    <t>Study of the effect of changes in blend proportion between LDPE and EVA-18, with changes in processing conditions.  However, no nanoclays. Characterisation by tensile testing, as well as DSC, SEM and dynamometer.</t>
  </si>
  <si>
    <t xml:space="preserve">A. I. Isayev; C. M. Wong; X. Zeng  </t>
  </si>
  <si>
    <t>Effect of oscillations during extrusion on rheology and mechanical properties of polymers</t>
  </si>
  <si>
    <t>Compounding Conditions (Sound)</t>
  </si>
  <si>
    <t>Considers the effect of sound treatment on PP/CaCO3, PS, LDPE, LLDPE and SBR. There is no indication of adding clay to the PE samples. I therefore recommend exclusion as no clay is present.</t>
  </si>
  <si>
    <t>Study of the effects of sonic and ultrasonic treatment of polymers in the melt, covering multiple polymers, but in the absence of nanoclays.  The tensile properties were determined, in addition to the results of capillary rheometry, GPC and a dilute viscosity technique.</t>
  </si>
  <si>
    <t>Can mention as studies that did manufacturing variation, but did not have correct composition.</t>
  </si>
  <si>
    <t xml:space="preserve">Tasnim Kallel; Valérie Massardier‐Nageotte; Mohamed Jaziri; Jean‐François Gérard; Boubaker Elleuch    </t>
  </si>
  <si>
    <t>Compatibilization of PE/PS and PE/PP blends. I. Effect of processing conditions and formulation</t>
  </si>
  <si>
    <t>Compatibiliser and Compounding Methods</t>
  </si>
  <si>
    <t>Considers PE/PP and PE/PS blends with and without compatibiliser. Three compounding methods are compared. However, there is no mention or indicaiton of adding clay, which is required as part of our study scope. I therefore recommend exclusion.</t>
  </si>
  <si>
    <t>No clays in the system.  Study on the compatibilisation and processing of PE/PS and PE/PP blends with SEBS and MA-g-EP, with variable processing.  Characterisation of impact strength, rheology, thermal properties and morphology.</t>
  </si>
  <si>
    <t xml:space="preserve">Maija Pöllänen; Reija Suihkonen; Katja Nevalainen; Arto P. Koistinen; Mika Suvanto; Jyrki Vuorinen; Tuula T. Pakkanen      </t>
  </si>
  <si>
    <t>Morphological, mechanical, tribological, and thermal expansion properties of organoclay reinforced polyethylene composites</t>
  </si>
  <si>
    <t>Considers HDPE/MMT with and without compatibiliser compatibiliser. No indication of varying manufacturing and I therefore recommend exclusion.</t>
  </si>
  <si>
    <t>No change in processing.  Compatibilisation study on O-MMT in PE with MA-g-PE.  Characterisation by tensile testing, SEM, TEM, TGA, DSC, CLTE and tribology.</t>
  </si>
  <si>
    <t xml:space="preserve">K. Sarikhani; S. Abdollahi; H. Garmabi  </t>
  </si>
  <si>
    <t>Preparation of PE nanocomposites using pristine nano clay via alkyl ammonium solution injection in a twin‐screw extruder</t>
  </si>
  <si>
    <t>Solution to assist clay dispersion</t>
  </si>
  <si>
    <t>Studied the effect of adding alkyl ammonium salt solution to assist with clay dispersion. This merely changes the composite morphology, not the manufacturing process or conditions. I recommend exclusion.</t>
  </si>
  <si>
    <t>HDPE composites with Na-MMT or O-MMT were studied, with the addition of dodecyl trimethyl ammonium chloride as an exfoliation promoter.  This was introduced in two distinct ways, either as a saline solution or as separate additions of the salt and distilled water. Only four materials were prepared, however.  Characterisation was performed by tensile and impact testing, rheometry, DSC, XRD and TEM.</t>
  </si>
  <si>
    <t>R.K. Shah; D.R. Paul</t>
  </si>
  <si>
    <t>Organoclay degradation in melt processed polyethylene nanocomposites</t>
  </si>
  <si>
    <t>Compounding conditions</t>
  </si>
  <si>
    <t>Considers 4 different LDPE with MMT Na+. The effect of extrusion temperature was studied. Mechanical properties are reported.</t>
  </si>
  <si>
    <t>Study on the effects of processing temperature on the properties of LDPE/MMT composites, making use of a range of LDPEs and MMTs.  Characterisation by tensile testing, TGA and WAXS was performed.  Processing in a co-rotating twin-screw, conventional IM.</t>
  </si>
  <si>
    <t>Farkhondeh Hemati; Hamid Garmabi</t>
  </si>
  <si>
    <t>Compatibilised LDPE/LLDPE/nanoclay nanocomposites: I. Structural, mechanical, and thermal properties</t>
  </si>
  <si>
    <t>Blending Protocol</t>
  </si>
  <si>
    <t>Considers a LDPE/LLDPE blend with clay with and without compatibiliser. Considers two blending protocols, direct mixing and masterbatching. Performed a DoE using response surface method. Mechanical properties reported. I recommend inclusion.</t>
  </si>
  <si>
    <t>Variation in blend proportion, mixing protocol and nanoclay loading in LDPE/LLDPE composites.  Characterisation by tensile testing, TGA, XRD and AFM, with experimental design according to RSM. Processing by straightforward combination or masterbatching in a twin-screw, followed by injection moulding.</t>
  </si>
  <si>
    <t>M. Hemmati , H. Shariatpanahi , A. Fereidoon , J. Aalaie &amp; M. Ghorbanzadeh Ahangari</t>
  </si>
  <si>
    <t>Study of a Polymer Blend/Nanoclay Nanocomposite of Polyethylene and Polyamide 6 Prepared by Mechanical Blending</t>
  </si>
  <si>
    <t>Considers LLDPE/PA6/clay with and without compatibiliser considering two different screw speeds in the internal mixer with one sample prepared in a twin screw extruder for reference. Mechanical property results are presented for the different screw speeds.</t>
  </si>
  <si>
    <t>Variation in mixing rate, blend ratio and nanoclay loading in LLDPE/PA6 blends with MMT and MA-g-LLDPE.  Characterisation by tensile, flexural and impact testing, as well as SEM, TGA, WAXD and permeability measures.  The mechanical properties of only a few materials are reported, however. This results in only changes in blend ratio and nanoclay loading having reported tensile data.</t>
  </si>
  <si>
    <t>Michele Modesti; Stefano Besco; Alessandra Lorenzetti</t>
  </si>
  <si>
    <t>Effect of Processing Conditions on the Morphology and Properties of Polymer Nanocomposites</t>
  </si>
  <si>
    <t>Review</t>
  </si>
  <si>
    <t>Provides a great overview of the effect of manufacturing on mechanical properties. However the examples used are for PP. Can use this as a reference and add to the introduction for our paper.</t>
  </si>
  <si>
    <t>Yes (book chapter)</t>
  </si>
  <si>
    <t>Very insightful chapter, covering much of the nanocomposite morphology/property landscape.  Generally provides an overview of the field, with the result that it contains many potentially useful references, while also reporting (from its sources) on some experimental data.  It must be noted, however, that much of this chapter is centred on PP.</t>
  </si>
  <si>
    <t>Discuss in Introduction and use as a reference for our paper structure perhaps.</t>
  </si>
  <si>
    <t>Yufang Xiang; Zaichuan Hou; Run Su; Ke Wang; Qiang Fu</t>
  </si>
  <si>
    <t>The effect of shear on mechanical properties and orientation of HDPE/mica composites obtained via dynamic packing injection molding (DPIM)</t>
  </si>
  <si>
    <t>Considers HDPE/mica with a change in mica loading. Performed static and dynamic packing injection moulding to look at the effect of shearing. Mechanical properties are reported.</t>
  </si>
  <si>
    <t>Study with and without DPIM and with variable loadings of mica in HDPE.  Characterisation by tensile testing, DMA, SEM and WAXS. Processing by co-rotating twin-screw followed by DPIM at 1 Hz.</t>
  </si>
  <si>
    <t>J. G. Ryu; H. Kim; J. W. Lee</t>
  </si>
  <si>
    <t>Characteristics of polystyrene/polyethylene/clay nanocomposites prepared by ultrasound‐assisted mixing process</t>
  </si>
  <si>
    <t>Compounding Conditions (Ultrasound)</t>
  </si>
  <si>
    <t>Considers LDPE/PS with clay with and without ultrasound treatment. No mechanical properties are reported and the study should therefore be excluded.</t>
  </si>
  <si>
    <t>No tensile properties and a lack of variation.  PS/LDPE blend (constant ratio) studied with O-MMT under ultrasonic treatment.  Reported morphological, rheological and thermal properties.</t>
  </si>
  <si>
    <t>Can mention as studies that did manufacturing variation, but had no mech props.</t>
  </si>
  <si>
    <t>Wu Qingfeng, Zhou Nanqiao, Li Bing &amp; Zhang Ping</t>
  </si>
  <si>
    <t>Study on the Effect of Axial Vibration of Screw in Plasticating Process (Extrusion Part)</t>
  </si>
  <si>
    <t>Compounding conditions (Vibration)</t>
  </si>
  <si>
    <t>Used an electromagnetic dynamic plasticizing extruder to study the effects of axial vibration. Mechanical properties are reported as a function of frequency and amplitude. Results are reported for neat mLLDPE films, neat PP sheets and neat HDPE sheets. No indication that clay is incorporated into the system and I therefore recommend exclusion.</t>
  </si>
  <si>
    <t>Very interesting article, studying the effects of axial vibration in an extruder.  Unfortunately, no mention of nanocomposites.</t>
  </si>
  <si>
    <t>Francesco Paolo La Mantia; Maria Chiara Mistretta; Marco Morreale</t>
  </si>
  <si>
    <t xml:space="preserve">Considers film grade PE with Cloisite 15A and two different thermal profiles for a single screw extruder and different temperatures for an internal mixer. For the mechanical properties though, only results at a single temperature is reported as a function of reprocessing cycles (which I assume is the number of extrusions). For this reason it is recommended to include. </t>
  </si>
  <si>
    <t>Temperature and reprocessing study on LDPE/MMT.  No mechanical properties reported for temperature variation and reprocessing is not necessarily a processing variable.  Processing by single screw or Brabender, but, again, no mention of changes in mechanical properties between these.  Characterisation by tensile testing, rheometry, DSC, SEM and solvent extraction.</t>
  </si>
  <si>
    <t>Francesco Paolo La Mantia, Marco Morreale, Manuela Ceraulo , Maria Chiara Mistretta</t>
  </si>
  <si>
    <t>Effect of stress and temperature on the thermomechanical degradation of a PE-LD/OMMT nanocomposites</t>
  </si>
  <si>
    <t>Polish?/English</t>
  </si>
  <si>
    <t>?</t>
  </si>
  <si>
    <t>Unavailable</t>
  </si>
  <si>
    <t>Can only gain access to the abstract. It appears to be very focussed on thermal degradation of LDPE/clay composites. It does mention considering mechanical stress and temperature effects, but without access to the full paper it will be difficult to determine if it is very relevant. It also seems to be a Polish journal so chances are it is published in Polish. Based on the abstract I would not recommend inclusion.</t>
  </si>
  <si>
    <t>Not available anywhere that I could access.</t>
  </si>
  <si>
    <t>G. Filippone; N. Tz. Dintcheva; F. P. La Mantia; D. Acierno</t>
  </si>
  <si>
    <t>Selective localization of organoclay and effects on the morphology and mechanical properties of LDPE/PA11 blends with distributed and co‐continuous morphology</t>
  </si>
  <si>
    <t>Considers LDPE/PA11 blend with clay added. The ratio of PA11 is studied, which is much higher than the clay loading added. Mechanical properties are reported as a function of PA11 ratio. Study can be included as we do consider blending ratio to affect manufacturing conditions.</t>
  </si>
  <si>
    <t>Variation in blend proportion.  LDPE/PA11/O-MMT composites, with varying blend proportion.  Nanoclay proportion increased with PA11 loading.  A two-step, masteratched process was used, with a co-rotating twin-screw.  Subsequently, plaques were compression moulded.  Characterisation by tensile testing, DMA, WAXD, TEM, SEM, rheometry, solvent extraction and DSC</t>
  </si>
  <si>
    <t>Shyh-shin Hwang; Peming P. Hsu; Jui-ming Yeh; Jui-pin Yang; Kung-chin Chang; Ying-zhong Lai</t>
  </si>
  <si>
    <t>Effect of clay and compatibilizer on the mechanical/thermal properties of microcellular injection molded low density polyethylene nanocomposites</t>
  </si>
  <si>
    <t>Considered LDPE grafted with MA and clay comparing a conventional and mucell injection moulding process. Effect of clay and compatibiliser was considered. Tensile and impact properties are reported for both solid and foamed samples (i.e. conventional and mucell which used N2). Should be included</t>
  </si>
  <si>
    <t>Foaming study, also only varying the loadings of the nanoclays and compatibiliser.</t>
  </si>
  <si>
    <t>Liu T, Wang Q, Xie Y, Lee S, Wu Q</t>
  </si>
  <si>
    <t>Effect of use of coupling agents on the properties of microfibrillar composite based on high-density polyethylene and polyamide-6</t>
  </si>
  <si>
    <t xml:space="preserve">Considers the effect of compatibiliser type and loading on HDPE/PA6 microfibrillar blends. No clay is considered and should therefore be excluded. </t>
  </si>
  <si>
    <t>Compatibilisation study in HDPE/PA6 microfibrillar composites.  No meniton of nanofillers, with only compatibiliser loading varied.</t>
  </si>
  <si>
    <t>Dencheva N, Oliveira MJ, Carneiro OS, Pouzada AS, Denchev Z</t>
  </si>
  <si>
    <t>Preparation, structural development, and mechanical properties of microfibrillar composite materials based on polyethylene/ polyamide 6 oriented blends</t>
  </si>
  <si>
    <t>Blending Ratio and Compatibiliser</t>
  </si>
  <si>
    <t>Considers HDPE/PA6 with YP as compatibiliser. Considers blending ratio, but no mention of adding clay. I recommend exclusion as clay is not included.</t>
  </si>
  <si>
    <t>Compatibilisation study in HDPE/PA6 microfibrillar composites.  Variation of blend proportion and compatibiliser loading, no mention of nanofillers.</t>
  </si>
  <si>
    <t>M. Kato; H. Okamoto; N. Hasegawa; A. Tsukigase ;A. Usuki</t>
  </si>
  <si>
    <t>Preparation and properties of polyethylene‐clay hybrids</t>
  </si>
  <si>
    <t>Considers LLDPE/clay with and without compatibiliser. No variation in manufacturing and should therefore be excluded.</t>
  </si>
  <si>
    <t>Maybe (borderline between compatibilisation and blend)</t>
  </si>
  <si>
    <t>Blend of LLDPE and MA-g-LLDPE with MMTs, varying the blend proportion and the loadings of MMTs.  Processed by co-rotating twin-screw, followed by IM at constant conditions. Characterisation by tensile testing, XRD and TEM.  Gas permeability was also assessed.</t>
  </si>
  <si>
    <t>Martin Gale</t>
  </si>
  <si>
    <t>Compounding with single‐screw extruders</t>
  </si>
  <si>
    <t>Provides a great summary of how single screw extrusions works. But not relevant to the scope of the study. There is no actual study conducted and no mechanical properties reported.</t>
  </si>
  <si>
    <t>Useful overview of single-screw processing, but no real experimental data. If anything, use in discussion.</t>
  </si>
  <si>
    <t>Discuss in Introduction and discussion</t>
  </si>
  <si>
    <t>Yao, Wei-Hua</t>
  </si>
  <si>
    <t>The preparation of modified polyamide clay nanocomposite/recycled maleic anhydride polyamide 6 and blending with low density polyethylene for film blowing application</t>
  </si>
  <si>
    <t>Beesetty P., kale A., Patil B., Doddamani M.</t>
  </si>
  <si>
    <t>Mechanical behavior of additively manufactured nanoclay/HDPE nanocomposites</t>
  </si>
  <si>
    <t>Comparison of the mechanical properties of filaments and 3D-printed specimens.</t>
  </si>
  <si>
    <t>Comparison of properties of blends formed by film blowing and injection moulding. Unspecified type of nanoclay, likely MMT based on the surrounding literature.</t>
  </si>
  <si>
    <t xml:space="preserve">Considers different MMT loadings in HDPE to manufacture filament to be used in 3D printing. Filaments are extruded with no variation in the manufacturing conditions. These filaments are then used in a 3D printer. Compares mechanical properties of the extruded filament with the final 3D printed sample. Unsure if it is really relevant to variation in manufacturing as it is essentially testing the initial filament and then the resulting print made from said filament. </t>
  </si>
  <si>
    <t>3D printing, clay variation</t>
  </si>
  <si>
    <t>Blending Ratio, manufacturing methods</t>
  </si>
  <si>
    <t xml:space="preserve">Adds LDPE in a 10:90 ratio to PA/clay composite with a compatibiliser. No mention of the clay added, but considers different ratio's of the blend by changing the PA/clay component. In the mechanical properties section there is mention of adding nylon, not sure if this is the clay component. Compares mechanical properties for both injection moulded sheets and blown films. We can include this as there is a comparison between two manufacturing methods once we have established the type of clay in the composite. </t>
  </si>
  <si>
    <t>Recycling and Thermomechanical Degradation of LDPE /Modified Clay Nanocomposites</t>
  </si>
  <si>
    <t>Considers LDPE and HDPE with compatibilizer and clay prepared via melt compounding. Yield strength, break strength, elongation and flexural modulus reported as function of compatibilizer and high clay loadings. Focus on compatibiliser loading.</t>
  </si>
  <si>
    <t xml:space="preserve">Modification of clays.  Only assessed the effect of clay modification and the addition of compatibiliser on the mechanical, morphological and thermal properties of the systems studied.  The clay (OMMT) loading is held constant in HDPE.  Depending on whether only the modification of clays is sufficient grounds for inclusion, this paper may be included. </t>
  </si>
  <si>
    <t>Samples are first extruded before tensile samples are compressed considering three different techniques: (1) compression moulding, (2) compression moulding followed by biaxial stretching and (3) blown film extrusion. They then investigated the influence of these techniques on mechanical properties (tensile modulus and %Elongation) as well as the influence of different compatibiliser/clay ratios. Not a structural processing method.</t>
  </si>
  <si>
    <t>This study compared compression moulding with two processes that induce substantial ordering in the polymer, through biaxial stretching after moulding and film blowing.  This alone would suggest that it be excluded from the review, based on the pre-set exclusion principles.  However, a decent comparison of different compatibiliser loadings at a fixed filler loading exist if only looking at the compression-moulding section.  If a section is to be added on compatibilisation, this would be a useful addition. Irrelevant processing method, resulting in only one useful method. Thus, no useful comparison to be made.</t>
  </si>
  <si>
    <t>While this study varies the process whereby HDPE, EVA and clay is combined, the other manufacturing parameters are left unchanged.  Further, the loadings are not varied outside of a loading and 0.  A wide array of characterisations are performed, including tensile and impact tests. Blend that is not  with a processing aid.</t>
  </si>
  <si>
    <t>In this study, a blend of rHDPE and rPET is considered – with and without MMT, and with and without various compatibilisers.  Later on, processing parameters (temperature and screw speed) are varied, and, in a further step, clay loadings are varied.  The materials are characterised in terms of their flexural behaviour, in addition to their morphology, thermal behaviour and flammability. rPET is not used as a processing aid.</t>
  </si>
  <si>
    <t>In this work, an HDPE/PA6 system was studied, with and without a compatibiliser and a clay additive.  Here, different blending protocols were first studied, followed by different clay loadings.  These material were characterised in terms of their tensile and impact strength, morphology and thermal behaviour. PA6 is not used as a processing aid.</t>
  </si>
  <si>
    <t>The blend of rHDPE/rPET was studied with a focus on the effects of filler loading, compatibiliser type and loading, number of compounding steps and processing variables – each variable on its own.  Results for morphology, fractology, tensile strength and impact strength were reported. rPET is not used as a processing aid.</t>
  </si>
  <si>
    <t>Blends of HDPE and chitosan were compatibilised throught the addition of two types of organobentonite at various loadings.  The success of this was characterised through tensile testing, morphological study and the investigation of the thermal properties of the systems. Chitosan is not used as a processing aid for HDPE.</t>
  </si>
  <si>
    <t>Considers HDPE/PA6 and HDPE/PA12 with cloisite and nanomer and compatibilizer prepared via melt compounding. Amount of PA6 being blended and compatibilizer is fixed, only HDPE ratio changes to accommodate inclusion of clay. Stress-strain curves of cases with and without compatibilizer, with different clays and two different percentages of PA are provided. SAXS patters also discussed. Considered fiber for testing which is not a structural part.</t>
  </si>
  <si>
    <t>This study reports on the use of two types of clay in HDPE/PA blends.  However,neither the clay loadings nor the processing route are varied in the process of the study, but the blend proportion is changed.  Some characterisation techniques are applied, notably SAXS and tensile testing under x-ray irradiation. Irrelevant processing methods.</t>
  </si>
  <si>
    <t>HDPE/PA6/EVA/compatibiliser/organoclay composites were prepared using multiple EVA loadings.  These materials were assessed in terms of their chemistry, thermal stability, hardnes, impact strength and tensile behaviour.  Given the invariant primary blend and nanoclay proportion, this study is borderline in terms of suitability for the review. Neither PA6 nor EVA are used as processing aids for HDPE.</t>
  </si>
  <si>
    <t>HDPE/EVA (100/0 to 70/30) blends are reinforced with MMT at various loadings, with compatibiliser.  The impact, flexural and tensile properties of these composites are compared. EVA is not used as a processing aid.</t>
  </si>
  <si>
    <t>The effect of clay type, clay laoding, blending protocol and draw rate were studied on microfibrillar composites of HDPE and PA6.  These materials were characterised in terms of tensile strength, tensile impact strength, DMA, morphology and thermal behaviour. PA6 is not used as a processing aid.</t>
  </si>
  <si>
    <t>Despite part of the focus of the study being on the melt-drawn performance of the system, indicating an aim of fibre/film applications, the mechanical properties are studied via micro-injection moulding.  It must be noted that this method makes use of far higher shear rates than conventional injection moulding. PA6 is not used as a processing aid</t>
  </si>
  <si>
    <t>Microfibrillar blends of HDPE and PA6 were studied under high-shear conditions, with a focus on the application of compatibilser and clays.  Micro-injection-moulded samples were used to characterise the mechanical properties of the system. PA6 is not used as a processing aid.</t>
  </si>
  <si>
    <t>Considers a HDPE based system of films. The profile of the twin screw extruder was varied and two different elongation rates were considered for the blow film extrusion. Not a structural processing method.</t>
  </si>
  <si>
    <t>Blown films exhibit extremely high levels of orientation, with these materials explicitly excluded from the review in the original search document. Irrelevant processing methods.</t>
  </si>
  <si>
    <t>While this study contains the variation of blend parameters, the clay loading is only changed between 0 and 2.5 %.  The information gleaned from this, while useful, falls on the fringes of the scope of this study.  Manufacturing conditions are not varied.  Mechanical tests are performed. EVA is not used as a processing aid.</t>
  </si>
  <si>
    <t>Among the many aspects of PA6/HDPE blend nanocomposites investigated, this study details the dependency of the mechanical properties of the system (including HDPE/clay) on the screw configuration.  Different clays are used in the different phases of the blend, and a number of other processing variations are trialled. PA66 is not used as a processing aid.</t>
  </si>
  <si>
    <t>This study compares the mechanical performance of samples prepared by compression and injection moulding, with the samples being of a series of HDPE/clay materials.  A number of other properties are also studied. Irrelevant processing method, resulting in only one useful method. Thus, no useful comparison to be made.</t>
  </si>
  <si>
    <t>Considers HDPE/LLDPE filled with HDPEgMA and 1, 3 and 5 wt% Na MMT modified with silver nitrate prepared via melt compounding and injection moulding and films. Compatibilizer:modified clay ratio is varied. Authors mention optimization experiments to determine optimum machine parameters but don’t have a reference. Results are reported as a function of silver modified clay loading. However as the compatibilizer/clay ratio is varied, this is still relevant. Also compares injection moulded and filmed specimens. Filmed specimens are a non structural part.</t>
  </si>
  <si>
    <t>Three sets of processing methodologies were followed (extrusion, re-extrusion, masterbatch dilution) in the manufacture of three HDPE/PA6/compatibiliser/OMMT composites.  These composites were characterised in terms of their morphology, rheology and impact and tensile behaviour. PA6 is not used as a processing aid.</t>
  </si>
  <si>
    <t>Considers HDPE/clay/compatibiliser and processed either by blown film or compression moulding. Mechanical properties are reported for both. One processing method is a non structural part (blown film).</t>
  </si>
  <si>
    <t>Variation in properties for MA-g-HDPE composites with 5 % MMT with change between film blowing and compression.  Compounded on a twin-screw, followed by film blowing or compression.  Characterisation by TEM, DSC, SAXS and gas permeation, with mechanical testing of tensile properties. Irrelevant processing method, resulting in only one useful method. Thus, no useful comparison to be made.</t>
  </si>
  <si>
    <t xml:space="preserve">The effect of different ratios of the blend components (HDPE and PS) on the behaviour of nanocomposites with bentonite (0 and 3 %) were studied in terms of morphology, thermal behaviour, tensile strength.  No variation in the manufacturing parameters was tested. PS is not used as a processing aid. </t>
  </si>
  <si>
    <t>Vibration amplitude and frequency is fixed, while vibration time is varied. Tensile strength is reported as a function of vibration time. Not structural processing method.</t>
  </si>
  <si>
    <t>The effect of vibration time on the morphology and tensile behaviour of HDPE/OMMT composites is characterised.  Note that a specialised vibration device was constructed for this study – not very well described and doesn't appear to be suitable for continuous operation. Irrelevant processing method.</t>
  </si>
  <si>
    <t>The effects of rotor speed and mixing time (each on their own) on the properties of HDPE/NR/clay composites are assessed.  The formulation is held constant.  The morphology, rheology, tensile properties and thermal behaviour of some of these materials are reported. Rubber is not used as a processing aid.</t>
  </si>
  <si>
    <t>Only the loadings of rubber are changed through the study reported here.  The system itsef consists of HDPE, MMT and NR, and was investigating a variety of techniques, including mechanical testing. Rubber is not used as a processing aid.</t>
  </si>
  <si>
    <t>Considers HDPE/PP with MMT prepared via melt compounding and compression moulding. XRD, TEM, SEM, DSC, tensile modulus, tensile strength and elongation at break. Different blending ratios considered with clay being varied. Not part of eligibility criteria.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</si>
</sst>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Arial"/>
      <family val="2"/>
      <charset val="1"/>
    </font>
    <font>
      <b/>
      <sz val="14"/>
      <name val="Arial"/>
      <family val="2"/>
      <charset val="1"/>
    </font>
    <font>
      <b/>
      <sz val="10"/>
      <name val="Arial"/>
      <family val="2"/>
      <charset val="1"/>
    </font>
    <font>
      <sz val="10"/>
      <name val="Arial"/>
      <family val="2"/>
      <charset val="1"/>
    </font>
  </fonts>
  <fills count="8">
    <fill>
      <patternFill patternType="none"/>
    </fill>
    <fill>
      <patternFill patternType="gray125"/>
    </fill>
    <fill>
      <patternFill patternType="solid">
        <fgColor rgb="FFAFD095"/>
        <bgColor rgb="FFB0D094"/>
      </patternFill>
    </fill>
    <fill>
      <patternFill patternType="solid">
        <fgColor rgb="FFFDB94D"/>
        <bgColor rgb="FFFFCC00"/>
      </patternFill>
    </fill>
    <fill>
      <patternFill patternType="solid">
        <fgColor rgb="FFF04E4D"/>
        <bgColor rgb="FFFF3838"/>
      </patternFill>
    </fill>
    <fill>
      <patternFill patternType="solid">
        <fgColor rgb="FF81D41A"/>
        <bgColor rgb="FFAFD095"/>
      </patternFill>
    </fill>
    <fill>
      <patternFill patternType="solid">
        <fgColor rgb="FFB2B2B2"/>
        <bgColor rgb="FFB3B3B3"/>
      </patternFill>
    </fill>
    <fill>
      <patternFill patternType="solid">
        <fgColor rgb="FFB0D094"/>
        <bgColor rgb="FFAFD095"/>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13">
    <xf numFmtId="0" fontId="0" fillId="0" borderId="0"/>
    <xf numFmtId="0" fontId="3" fillId="2" borderId="0" applyBorder="0" applyProtection="0"/>
    <xf numFmtId="0" fontId="3" fillId="2" borderId="0" applyBorder="0" applyProtection="0"/>
    <xf numFmtId="0" fontId="3" fillId="3" borderId="0" applyBorder="0" applyProtection="0"/>
    <xf numFmtId="0" fontId="3" fillId="4" borderId="0" applyBorder="0" applyProtection="0"/>
    <xf numFmtId="0" fontId="3" fillId="4" borderId="0" applyBorder="0" applyProtection="0"/>
    <xf numFmtId="0" fontId="3" fillId="3" borderId="0" applyBorder="0" applyProtection="0"/>
    <xf numFmtId="0" fontId="3" fillId="2" borderId="0" applyBorder="0" applyProtection="0"/>
    <xf numFmtId="0" fontId="3" fillId="4" borderId="0" applyBorder="0" applyProtection="0"/>
    <xf numFmtId="0" fontId="3" fillId="3" borderId="0" applyBorder="0" applyProtection="0"/>
    <xf numFmtId="0" fontId="3" fillId="2" borderId="0" applyBorder="0" applyProtection="0"/>
    <xf numFmtId="0" fontId="3" fillId="4" borderId="0" applyBorder="0" applyProtection="0"/>
    <xf numFmtId="0" fontId="3" fillId="3" borderId="0" applyBorder="0" applyProtection="0"/>
  </cellStyleXfs>
  <cellXfs count="52">
    <xf numFmtId="0" fontId="0" fillId="0" borderId="0" xfId="0"/>
    <xf numFmtId="0" fontId="2" fillId="0" borderId="1" xfId="0" applyFont="1" applyBorder="1" applyAlignment="1">
      <alignment horizontal="center" vertical="center"/>
    </xf>
    <xf numFmtId="0" fontId="0" fillId="0" borderId="0" xfId="0" applyFont="1" applyBorder="1" applyAlignment="1">
      <alignment horizontal="center" vertical="center"/>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6" borderId="1" xfId="0" applyFont="1" applyFill="1" applyBorder="1"/>
    <xf numFmtId="0" fontId="0" fillId="0" borderId="1" xfId="0" applyFont="1" applyBorder="1"/>
    <xf numFmtId="0" fontId="0" fillId="0" borderId="1" xfId="0" applyBorder="1"/>
    <xf numFmtId="0" fontId="0" fillId="0" borderId="0" xfId="0" applyAlignment="1">
      <alignment horizontal="center" vertical="center"/>
    </xf>
    <xf numFmtId="0" fontId="2" fillId="0" borderId="0" xfId="0" applyFont="1"/>
    <xf numFmtId="0" fontId="0" fillId="0" borderId="0" xfId="0" applyAlignment="1">
      <alignment horizontal="center"/>
    </xf>
    <xf numFmtId="0" fontId="2" fillId="0" borderId="0" xfId="0"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wrapText="1"/>
    </xf>
    <xf numFmtId="0" fontId="0" fillId="0" borderId="0" xfId="0" applyAlignment="1">
      <alignment horizontal="center"/>
    </xf>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0" xfId="0" applyFont="1" applyAlignment="1">
      <alignment horizontal="center"/>
    </xf>
    <xf numFmtId="0" fontId="0" fillId="4" borderId="1" xfId="0" applyFont="1" applyFill="1" applyBorder="1" applyAlignment="1">
      <alignment vertical="center"/>
    </xf>
    <xf numFmtId="0" fontId="0" fillId="4" borderId="1" xfId="0" applyFont="1" applyFill="1" applyBorder="1" applyAlignment="1">
      <alignment horizontal="left" vertical="center" wrapText="1"/>
    </xf>
    <xf numFmtId="0" fontId="0" fillId="4" borderId="1" xfId="0" applyFill="1" applyBorder="1" applyAlignment="1">
      <alignment horizontal="center" vertical="center"/>
    </xf>
    <xf numFmtId="0" fontId="0" fillId="4" borderId="1" xfId="0" applyFont="1" applyFill="1" applyBorder="1" applyAlignment="1">
      <alignment horizontal="center" vertical="center" wrapText="1"/>
    </xf>
    <xf numFmtId="0" fontId="0" fillId="4" borderId="1" xfId="0" applyFont="1" applyFill="1" applyBorder="1" applyAlignment="1">
      <alignment horizontal="center" vertical="center" wrapText="1" readingOrder="1"/>
    </xf>
    <xf numFmtId="0" fontId="0" fillId="4" borderId="1" xfId="0" applyFont="1" applyFill="1" applyBorder="1" applyAlignment="1">
      <alignment vertical="center" wrapText="1"/>
    </xf>
    <xf numFmtId="0" fontId="0" fillId="4" borderId="1" xfId="0" applyFill="1" applyBorder="1" applyAlignment="1">
      <alignment vertical="center" wrapText="1"/>
    </xf>
    <xf numFmtId="0" fontId="0" fillId="4" borderId="1" xfId="0" applyFill="1" applyBorder="1"/>
    <xf numFmtId="0" fontId="0" fillId="2" borderId="1" xfId="0" applyFont="1" applyFill="1" applyBorder="1" applyAlignment="1">
      <alignment vertical="center"/>
    </xf>
    <xf numFmtId="0" fontId="0" fillId="2" borderId="1" xfId="0" applyFont="1" applyFill="1" applyBorder="1" applyAlignment="1">
      <alignment horizontal="left" vertical="center" wrapText="1"/>
    </xf>
    <xf numFmtId="0" fontId="0" fillId="2" borderId="1" xfId="0"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center" vertical="center" wrapText="1" readingOrder="1"/>
    </xf>
    <xf numFmtId="0" fontId="0" fillId="2" borderId="1" xfId="0" applyFont="1" applyFill="1" applyBorder="1" applyAlignment="1">
      <alignment vertical="center" wrapText="1"/>
    </xf>
    <xf numFmtId="0" fontId="0" fillId="2" borderId="1" xfId="0" applyFill="1" applyBorder="1" applyAlignment="1">
      <alignment vertical="center" wrapText="1"/>
    </xf>
    <xf numFmtId="0" fontId="0" fillId="2" borderId="1" xfId="0" applyFill="1" applyBorder="1"/>
    <xf numFmtId="0" fontId="0" fillId="7" borderId="1" xfId="0" applyFont="1" applyFill="1" applyBorder="1" applyAlignment="1">
      <alignment vertical="center"/>
    </xf>
    <xf numFmtId="0" fontId="0" fillId="7" borderId="1" xfId="0" applyFont="1" applyFill="1" applyBorder="1" applyAlignment="1">
      <alignment horizontal="left" vertical="center" wrapText="1"/>
    </xf>
    <xf numFmtId="0" fontId="0" fillId="7" borderId="1" xfId="0" applyFill="1" applyBorder="1" applyAlignment="1">
      <alignment horizontal="center" vertical="center"/>
    </xf>
    <xf numFmtId="0" fontId="0" fillId="7" borderId="1" xfId="0" applyFont="1" applyFill="1" applyBorder="1" applyAlignment="1">
      <alignment horizontal="center" vertical="center" wrapText="1"/>
    </xf>
    <xf numFmtId="0" fontId="0" fillId="7" borderId="1" xfId="0" applyFont="1" applyFill="1" applyBorder="1" applyAlignment="1">
      <alignment vertical="center" wrapText="1"/>
    </xf>
    <xf numFmtId="0" fontId="0" fillId="7" borderId="1" xfId="0" applyFill="1" applyBorder="1"/>
    <xf numFmtId="0" fontId="0" fillId="4" borderId="1" xfId="0" applyFont="1" applyFill="1" applyBorder="1" applyAlignment="1">
      <alignment horizontal="center" vertical="center"/>
    </xf>
    <xf numFmtId="0" fontId="0" fillId="4" borderId="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Fill="1" applyBorder="1" applyAlignment="1">
      <alignment horizontal="center" vertical="center"/>
    </xf>
    <xf numFmtId="0" fontId="1" fillId="5" borderId="0" xfId="0" applyFont="1" applyFill="1" applyBorder="1" applyAlignment="1">
      <alignment horizontal="center" vertical="center"/>
    </xf>
    <xf numFmtId="0" fontId="1" fillId="6"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cellXfs>
  <cellStyles count="13">
    <cellStyle name="Normal" xfId="0" builtinId="0"/>
    <cellStyle name="Untitled1" xfId="1" xr:uid="{00000000-0005-0000-0000-000006000000}"/>
    <cellStyle name="Untitled10" xfId="2" xr:uid="{00000000-0005-0000-0000-000007000000}"/>
    <cellStyle name="Untitled11" xfId="3" xr:uid="{00000000-0005-0000-0000-000008000000}"/>
    <cellStyle name="Untitled12" xfId="4" xr:uid="{00000000-0005-0000-0000-000009000000}"/>
    <cellStyle name="Untitled2" xfId="5" xr:uid="{00000000-0005-0000-0000-00000A000000}"/>
    <cellStyle name="Untitled3" xfId="6" xr:uid="{00000000-0005-0000-0000-00000B000000}"/>
    <cellStyle name="Untitled4" xfId="7" xr:uid="{00000000-0005-0000-0000-00000C000000}"/>
    <cellStyle name="Untitled5" xfId="8" xr:uid="{00000000-0005-0000-0000-00000D000000}"/>
    <cellStyle name="Untitled6" xfId="9" xr:uid="{00000000-0005-0000-0000-00000E000000}"/>
    <cellStyle name="Untitled7" xfId="10" xr:uid="{00000000-0005-0000-0000-00000F000000}"/>
    <cellStyle name="Untitled8" xfId="11" xr:uid="{00000000-0005-0000-0000-000010000000}"/>
    <cellStyle name="Untitled9" xfId="12" xr:uid="{00000000-0005-0000-0000-000011000000}"/>
  </cellStyles>
  <dxfs count="0"/>
  <tableStyles count="0" defaultTableStyle="TableStyleMedium2" defaultPivotStyle="PivotStyleLight16"/>
  <colors>
    <indexedColors>
      <rgbColor rgb="FF000000"/>
      <rgbColor rgb="FFFFFFFF"/>
      <rgbColor rgb="FFFF3838"/>
      <rgbColor rgb="FF00FF00"/>
      <rgbColor rgb="FF0000FF"/>
      <rgbColor rgb="FFFFFF00"/>
      <rgbColor rgb="FFFF00FF"/>
      <rgbColor rgb="FF00FFFF"/>
      <rgbColor rgb="FF800000"/>
      <rgbColor rgb="FF008000"/>
      <rgbColor rgb="FF000080"/>
      <rgbColor rgb="FF808000"/>
      <rgbColor rgb="FF800080"/>
      <rgbColor rgb="FF008080"/>
      <rgbColor rgb="FFB3B3B3"/>
      <rgbColor rgb="FF808080"/>
      <rgbColor rgb="FF9999FF"/>
      <rgbColor rgb="FF993366"/>
      <rgbColor rgb="FFFFFFCC"/>
      <rgbColor rgb="FFCCFFFF"/>
      <rgbColor rgb="FF660066"/>
      <rgbColor rgb="FFF04E4D"/>
      <rgbColor rgb="FF0066CC"/>
      <rgbColor rgb="FFD9D9D9"/>
      <rgbColor rgb="FF000080"/>
      <rgbColor rgb="FFFF00FF"/>
      <rgbColor rgb="FFFFFF00"/>
      <rgbColor rgb="FF00FFFF"/>
      <rgbColor rgb="FF800080"/>
      <rgbColor rgb="FF800000"/>
      <rgbColor rgb="FF008080"/>
      <rgbColor rgb="FF0000FF"/>
      <rgbColor rgb="FF00CCFF"/>
      <rgbColor rgb="FFCCFFFF"/>
      <rgbColor rgb="FFB0D094"/>
      <rgbColor rgb="FFFFFF99"/>
      <rgbColor rgb="FFAFD095"/>
      <rgbColor rgb="FFFF99CC"/>
      <rgbColor rgb="FFCC99FF"/>
      <rgbColor rgb="FFFDB94D"/>
      <rgbColor rgb="FF3366FF"/>
      <rgbColor rgb="FF33CCCC"/>
      <rgbColor rgb="FF81D41A"/>
      <rgbColor rgb="FFFFCC00"/>
      <rgbColor rgb="FFFF9900"/>
      <rgbColor rgb="FFFF420E"/>
      <rgbColor rgb="FF666699"/>
      <rgbColor rgb="FFB2B2B2"/>
      <rgbColor rgb="FF00458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rot="0"/>
          <a:lstStyle/>
          <a:p>
            <a:pPr>
              <a:defRPr sz="1300" b="0" strike="noStrike" spc="-1">
                <a:solidFill>
                  <a:srgbClr val="000000"/>
                </a:solidFill>
                <a:latin typeface="Arial"/>
              </a:defRPr>
            </a:pPr>
            <a:r>
              <a:rPr lang="en-ZA" sz="1300" b="0" strike="noStrike" spc="-1">
                <a:solidFill>
                  <a:srgbClr val="000000"/>
                </a:solidFill>
                <a:latin typeface="Arial"/>
              </a:rPr>
              <a:t>Total number of papers sorted by keywords defined to summarise study focus</a:t>
            </a:r>
          </a:p>
        </c:rich>
      </c:tx>
      <c:overlay val="0"/>
      <c:spPr>
        <a:noFill/>
        <a:ln>
          <a:noFill/>
        </a:ln>
      </c:spPr>
    </c:title>
    <c:autoTitleDeleted val="0"/>
    <c:plotArea>
      <c:layout/>
      <c:barChart>
        <c:barDir val="bar"/>
        <c:grouping val="clustered"/>
        <c:varyColors val="0"/>
        <c:ser>
          <c:idx val="0"/>
          <c:order val="0"/>
          <c:tx>
            <c:strRef>
              <c:f>'Screening Info'!$B$24:$B$24</c:f>
              <c:strCache>
                <c:ptCount val="1"/>
                <c:pt idx="0">
                  <c:v>Total</c:v>
                </c:pt>
              </c:strCache>
            </c:strRef>
          </c:tx>
          <c:spPr>
            <a:solidFill>
              <a:srgbClr val="004586"/>
            </a:solidFill>
            <a:ln>
              <a:noFill/>
            </a:ln>
          </c:spPr>
          <c:invertIfNegative val="0"/>
          <c:dLbls>
            <c:spPr>
              <a:noFill/>
              <a:ln>
                <a:noFill/>
              </a:ln>
              <a:effectLst/>
            </c:spPr>
            <c:txPr>
              <a:bodyPr/>
              <a:lstStyle/>
              <a:p>
                <a:pPr>
                  <a:defRPr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'Screening Info'!$A$25:$A$45</c:f>
              <c:strCache>
                <c:ptCount val="21"/>
                <c:pt idx="0">
                  <c:v>Compatibilizer, Clay modification, Manufacturing variation</c:v>
                </c:pt>
                <c:pt idx="1">
                  <c:v>DoE, Testing variation</c:v>
                </c:pt>
                <c:pt idx="2">
                  <c:v>Filler variation, Blending ratio</c:v>
                </c:pt>
                <c:pt idx="3">
                  <c:v>Testing conditions varied</c:v>
                </c:pt>
                <c:pt idx="4">
                  <c:v>Compatibilizer, blending protocol</c:v>
                </c:pt>
                <c:pt idx="5">
                  <c:v>Filler variation</c:v>
                </c:pt>
                <c:pt idx="6">
                  <c:v>Manufacturing variation, blending protocol</c:v>
                </c:pt>
                <c:pt idx="7">
                  <c:v>Polymer variation</c:v>
                </c:pt>
                <c:pt idx="8">
                  <c:v>Polymer variation, Clay variation</c:v>
                </c:pt>
                <c:pt idx="9">
                  <c:v>Manufacturing variation, DoE</c:v>
                </c:pt>
                <c:pt idx="10">
                  <c:v>Compatibilizer, Clay variation</c:v>
                </c:pt>
                <c:pt idx="11">
                  <c:v>Compatibilizer, DoE</c:v>
                </c:pt>
                <c:pt idx="12">
                  <c:v>Blending protocol</c:v>
                </c:pt>
                <c:pt idx="13">
                  <c:v>Blending ratio</c:v>
                </c:pt>
                <c:pt idx="14">
                  <c:v>Compatibilizer, blending ratio</c:v>
                </c:pt>
                <c:pt idx="15">
                  <c:v>Foaming conditions varied</c:v>
                </c:pt>
                <c:pt idx="16">
                  <c:v>Manufacturing variation, Compatibilizer</c:v>
                </c:pt>
                <c:pt idx="17">
                  <c:v>Clay modification</c:v>
                </c:pt>
                <c:pt idx="18">
                  <c:v>Clay variation</c:v>
                </c:pt>
                <c:pt idx="19">
                  <c:v>Manufacturing variation</c:v>
                </c:pt>
                <c:pt idx="20">
                  <c:v>Compatibilizer</c:v>
                </c:pt>
              </c:strCache>
            </c:strRef>
          </c:cat>
          <c:val>
            <c:numRef>
              <c:f>'Screening Info'!$B$25:$B$45</c:f>
              <c:numCache>
                <c:formatCode>General</c:formatCode>
                <c:ptCount val="21"/>
                <c:pt idx="0">
                  <c:v>1</c:v>
                </c:pt>
                <c:pt idx="1">
                  <c:v>1</c:v>
                </c:pt>
                <c:pt idx="2">
                  <c:v>1</c:v>
                </c:pt>
                <c:pt idx="3">
                  <c:v>1</c:v>
                </c:pt>
                <c:pt idx="4">
                  <c:v>2</c:v>
                </c:pt>
                <c:pt idx="5">
                  <c:v>2</c:v>
                </c:pt>
                <c:pt idx="6">
                  <c:v>2</c:v>
                </c:pt>
                <c:pt idx="7">
                  <c:v>2</c:v>
                </c:pt>
                <c:pt idx="8">
                  <c:v>2</c:v>
                </c:pt>
                <c:pt idx="9">
                  <c:v>3</c:v>
                </c:pt>
                <c:pt idx="10">
                  <c:v>4</c:v>
                </c:pt>
                <c:pt idx="11">
                  <c:v>4</c:v>
                </c:pt>
                <c:pt idx="12">
                  <c:v>6</c:v>
                </c:pt>
                <c:pt idx="13">
                  <c:v>10</c:v>
                </c:pt>
                <c:pt idx="14">
                  <c:v>11</c:v>
                </c:pt>
                <c:pt idx="15">
                  <c:v>11</c:v>
                </c:pt>
                <c:pt idx="16">
                  <c:v>14</c:v>
                </c:pt>
                <c:pt idx="17">
                  <c:v>18</c:v>
                </c:pt>
                <c:pt idx="18">
                  <c:v>33</c:v>
                </c:pt>
                <c:pt idx="19">
                  <c:v>65</c:v>
                </c:pt>
                <c:pt idx="20">
                  <c:v>91</c:v>
                </c:pt>
              </c:numCache>
            </c:numRef>
          </c:val>
          <c:extLst>
            <c:ext xmlns:c16="http://schemas.microsoft.com/office/drawing/2014/chart" uri="{C3380CC4-5D6E-409C-BE32-E72D297353CC}">
              <c16:uniqueId val="{00000000-8ADB-4279-8A13-AF2142ECF9D2}"/>
            </c:ext>
          </c:extLst>
        </c:ser>
        <c:ser>
          <c:idx val="1"/>
          <c:order val="1"/>
          <c:tx>
            <c:strRef>
              <c:f>'Screening Info'!$C$24:$C$24</c:f>
              <c:strCache>
                <c:ptCount val="1"/>
                <c:pt idx="0">
                  <c:v>Included</c:v>
                </c:pt>
              </c:strCache>
            </c:strRef>
          </c:tx>
          <c:spPr>
            <a:solidFill>
              <a:srgbClr val="FF420E"/>
            </a:solidFill>
            <a:ln>
              <a:noFill/>
            </a:ln>
          </c:spPr>
          <c:invertIfNegative val="0"/>
          <c:dLbls>
            <c:spPr>
              <a:noFill/>
              <a:ln>
                <a:noFill/>
              </a:ln>
              <a:effectLst/>
            </c:spPr>
            <c:txPr>
              <a:bodyPr/>
              <a:lstStyle/>
              <a:p>
                <a:pPr>
                  <a:defRPr sz="1000" b="0" strike="noStrike" spc="-1">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'Screening Info'!$A$25:$A$45</c:f>
              <c:strCache>
                <c:ptCount val="21"/>
                <c:pt idx="0">
                  <c:v>Compatibilizer, Clay modification, Manufacturing variation</c:v>
                </c:pt>
                <c:pt idx="1">
                  <c:v>DoE, Testing variation</c:v>
                </c:pt>
                <c:pt idx="2">
                  <c:v>Filler variation, Blending ratio</c:v>
                </c:pt>
                <c:pt idx="3">
                  <c:v>Testing conditions varied</c:v>
                </c:pt>
                <c:pt idx="4">
                  <c:v>Compatibilizer, blending protocol</c:v>
                </c:pt>
                <c:pt idx="5">
                  <c:v>Filler variation</c:v>
                </c:pt>
                <c:pt idx="6">
                  <c:v>Manufacturing variation, blending protocol</c:v>
                </c:pt>
                <c:pt idx="7">
                  <c:v>Polymer variation</c:v>
                </c:pt>
                <c:pt idx="8">
                  <c:v>Polymer variation, Clay variation</c:v>
                </c:pt>
                <c:pt idx="9">
                  <c:v>Manufacturing variation, DoE</c:v>
                </c:pt>
                <c:pt idx="10">
                  <c:v>Compatibilizer, Clay variation</c:v>
                </c:pt>
                <c:pt idx="11">
                  <c:v>Compatibilizer, DoE</c:v>
                </c:pt>
                <c:pt idx="12">
                  <c:v>Blending protocol</c:v>
                </c:pt>
                <c:pt idx="13">
                  <c:v>Blending ratio</c:v>
                </c:pt>
                <c:pt idx="14">
                  <c:v>Compatibilizer, blending ratio</c:v>
                </c:pt>
                <c:pt idx="15">
                  <c:v>Foaming conditions varied</c:v>
                </c:pt>
                <c:pt idx="16">
                  <c:v>Manufacturing variation, Compatibilizer</c:v>
                </c:pt>
                <c:pt idx="17">
                  <c:v>Clay modification</c:v>
                </c:pt>
                <c:pt idx="18">
                  <c:v>Clay variation</c:v>
                </c:pt>
                <c:pt idx="19">
                  <c:v>Manufacturing variation</c:v>
                </c:pt>
                <c:pt idx="20">
                  <c:v>Compatibilizer</c:v>
                </c:pt>
              </c:strCache>
            </c:strRef>
          </c:cat>
          <c:val>
            <c:numRef>
              <c:f>'Screening Info'!$C$25:$C$45</c:f>
              <c:numCache>
                <c:formatCode>General</c:formatCode>
                <c:ptCount val="21"/>
                <c:pt idx="0">
                  <c:v>1</c:v>
                </c:pt>
                <c:pt idx="2">
                  <c:v>1</c:v>
                </c:pt>
                <c:pt idx="4">
                  <c:v>2</c:v>
                </c:pt>
                <c:pt idx="6">
                  <c:v>2</c:v>
                </c:pt>
                <c:pt idx="9">
                  <c:v>3</c:v>
                </c:pt>
                <c:pt idx="11">
                  <c:v>3</c:v>
                </c:pt>
                <c:pt idx="12">
                  <c:v>4</c:v>
                </c:pt>
                <c:pt idx="13">
                  <c:v>9</c:v>
                </c:pt>
                <c:pt idx="14">
                  <c:v>7</c:v>
                </c:pt>
                <c:pt idx="15">
                  <c:v>4</c:v>
                </c:pt>
                <c:pt idx="16">
                  <c:v>9</c:v>
                </c:pt>
                <c:pt idx="19">
                  <c:v>41</c:v>
                </c:pt>
                <c:pt idx="20">
                  <c:v>78</c:v>
                </c:pt>
              </c:numCache>
            </c:numRef>
          </c:val>
          <c:extLst>
            <c:ext xmlns:c16="http://schemas.microsoft.com/office/drawing/2014/chart" uri="{C3380CC4-5D6E-409C-BE32-E72D297353CC}">
              <c16:uniqueId val="{00000001-8ADB-4279-8A13-AF2142ECF9D2}"/>
            </c:ext>
          </c:extLst>
        </c:ser>
        <c:dLbls>
          <c:showLegendKey val="0"/>
          <c:showVal val="0"/>
          <c:showCatName val="0"/>
          <c:showSerName val="0"/>
          <c:showPercent val="0"/>
          <c:showBubbleSize val="0"/>
        </c:dLbls>
        <c:gapWidth val="100"/>
        <c:axId val="34120117"/>
        <c:axId val="9239638"/>
      </c:barChart>
      <c:catAx>
        <c:axId val="34120117"/>
        <c:scaling>
          <c:orientation val="minMax"/>
        </c:scaling>
        <c:delete val="0"/>
        <c:axPos val="l"/>
        <c:numFmt formatCode="General" sourceLinked="1"/>
        <c:majorTickMark val="out"/>
        <c:minorTickMark val="none"/>
        <c:tickLblPos val="nextTo"/>
        <c:spPr>
          <a:ln w="6480">
            <a:solidFill>
              <a:srgbClr val="B3B3B3"/>
            </a:solidFill>
            <a:round/>
          </a:ln>
        </c:spPr>
        <c:txPr>
          <a:bodyPr/>
          <a:lstStyle/>
          <a:p>
            <a:pPr>
              <a:defRPr sz="1000" b="0" strike="noStrike" spc="-1">
                <a:solidFill>
                  <a:srgbClr val="000000"/>
                </a:solidFill>
                <a:latin typeface="Arial"/>
              </a:defRPr>
            </a:pPr>
            <a:endParaRPr lang="en-US"/>
          </a:p>
        </c:txPr>
        <c:crossAx val="9239638"/>
        <c:crosses val="autoZero"/>
        <c:auto val="1"/>
        <c:lblAlgn val="ctr"/>
        <c:lblOffset val="100"/>
        <c:noMultiLvlLbl val="0"/>
      </c:catAx>
      <c:valAx>
        <c:axId val="9239638"/>
        <c:scaling>
          <c:orientation val="minMax"/>
        </c:scaling>
        <c:delete val="0"/>
        <c:axPos val="b"/>
        <c:majorGridlines>
          <c:spPr>
            <a:ln w="6480">
              <a:solidFill>
                <a:srgbClr val="B3B3B3"/>
              </a:solidFill>
              <a:round/>
            </a:ln>
          </c:spPr>
        </c:majorGridlines>
        <c:numFmt formatCode="General" sourceLinked="0"/>
        <c:majorTickMark val="out"/>
        <c:minorTickMark val="none"/>
        <c:tickLblPos val="nextTo"/>
        <c:spPr>
          <a:ln w="6480">
            <a:solidFill>
              <a:srgbClr val="B3B3B3"/>
            </a:solidFill>
            <a:round/>
          </a:ln>
        </c:spPr>
        <c:txPr>
          <a:bodyPr/>
          <a:lstStyle/>
          <a:p>
            <a:pPr>
              <a:defRPr sz="1000" b="0" strike="noStrike" spc="-1">
                <a:solidFill>
                  <a:srgbClr val="000000"/>
                </a:solidFill>
                <a:latin typeface="Arial"/>
              </a:defRPr>
            </a:pPr>
            <a:endParaRPr lang="en-US"/>
          </a:p>
        </c:txPr>
        <c:crossAx val="34120117"/>
        <c:crosses val="autoZero"/>
        <c:crossBetween val="between"/>
      </c:valAx>
      <c:spPr>
        <a:noFill/>
        <a:ln>
          <a:solidFill>
            <a:srgbClr val="B3B3B3"/>
          </a:solidFill>
        </a:ln>
      </c:spPr>
    </c:plotArea>
    <c:legend>
      <c:legendPos val="r"/>
      <c:overlay val="0"/>
      <c:spPr>
        <a:solidFill>
          <a:srgbClr val="D9D9D9"/>
        </a:solidFill>
        <a:ln>
          <a:solidFill>
            <a:srgbClr val="000000"/>
          </a:solidFill>
        </a:ln>
      </c:spPr>
      <c:txPr>
        <a:bodyPr/>
        <a:lstStyle/>
        <a:p>
          <a:pPr>
            <a:defRPr sz="1000" b="0" strike="noStrike" spc="-1">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200160</xdr:colOff>
      <xdr:row>23</xdr:row>
      <xdr:rowOff>60480</xdr:rowOff>
    </xdr:from>
    <xdr:to>
      <xdr:col>17</xdr:col>
      <xdr:colOff>275760</xdr:colOff>
      <xdr:row>46</xdr:row>
      <xdr:rowOff>137160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5"/>
  <sheetViews>
    <sheetView zoomScale="95" zoomScaleNormal="95" workbookViewId="0">
      <selection activeCell="H7" sqref="H7"/>
    </sheetView>
  </sheetViews>
  <sheetFormatPr defaultColWidth="12.140625" defaultRowHeight="12.75" x14ac:dyDescent="0.2"/>
  <cols>
    <col min="1" max="1" width="20" customWidth="1"/>
    <col min="7" max="7" width="14.7109375" customWidth="1"/>
    <col min="8" max="8" width="17" customWidth="1"/>
    <col min="9" max="9" width="13.42578125" customWidth="1"/>
    <col min="10" max="10" width="13.85546875" customWidth="1"/>
  </cols>
  <sheetData>
    <row r="1" spans="1:8" ht="12.75" customHeight="1" x14ac:dyDescent="0.2"/>
    <row r="2" spans="1:8" ht="22.5" customHeight="1" x14ac:dyDescent="0.2">
      <c r="A2" s="46" t="s">
        <v>0</v>
      </c>
      <c r="B2" s="46"/>
      <c r="C2" s="46"/>
      <c r="D2" s="46"/>
      <c r="E2" s="46"/>
      <c r="F2" s="46"/>
      <c r="G2" s="46"/>
      <c r="H2" s="46"/>
    </row>
    <row r="3" spans="1:8" x14ac:dyDescent="0.2">
      <c r="A3" s="1" t="s">
        <v>1</v>
      </c>
      <c r="B3" s="1">
        <f>288-2+24</f>
        <v>310</v>
      </c>
      <c r="C3" s="2"/>
      <c r="D3" s="2"/>
      <c r="E3" s="2"/>
      <c r="F3" s="2"/>
      <c r="G3" s="2"/>
      <c r="H3" s="2"/>
    </row>
    <row r="4" spans="1:8" x14ac:dyDescent="0.2">
      <c r="A4" s="2"/>
      <c r="B4" s="2"/>
      <c r="C4" s="2"/>
      <c r="D4" s="2"/>
      <c r="E4" s="2"/>
      <c r="F4" s="2"/>
      <c r="G4" s="2"/>
      <c r="H4" s="2"/>
    </row>
    <row r="5" spans="1:8" ht="12.75" customHeight="1" x14ac:dyDescent="0.2">
      <c r="A5" s="47"/>
      <c r="B5" s="48" t="s">
        <v>2</v>
      </c>
      <c r="C5" s="48"/>
      <c r="D5" s="48" t="s">
        <v>3</v>
      </c>
      <c r="E5" s="48"/>
      <c r="F5" s="49" t="s">
        <v>4</v>
      </c>
      <c r="G5" s="49" t="s">
        <v>5</v>
      </c>
      <c r="H5" s="49" t="s">
        <v>6</v>
      </c>
    </row>
    <row r="6" spans="1:8" x14ac:dyDescent="0.2">
      <c r="A6" s="47"/>
      <c r="B6" s="5" t="s">
        <v>7</v>
      </c>
      <c r="C6" s="5" t="s">
        <v>8</v>
      </c>
      <c r="D6" s="5" t="s">
        <v>7</v>
      </c>
      <c r="E6" s="5" t="s">
        <v>8</v>
      </c>
      <c r="F6" s="49"/>
      <c r="G6" s="49"/>
      <c r="H6" s="49"/>
    </row>
    <row r="7" spans="1:8" x14ac:dyDescent="0.2">
      <c r="A7" s="6" t="s">
        <v>9</v>
      </c>
      <c r="B7" s="6">
        <f>COUNTIF('Recommended List'!G3:G288,"Yes*")</f>
        <v>174</v>
      </c>
      <c r="C7" s="6">
        <f>COUNTIF('Recommended List'!H3:H288,"Yes*")</f>
        <v>178</v>
      </c>
      <c r="D7" s="6">
        <f>COUNTIF('Recommended List'!I3:I288,"Yes*")+COUNTIF('Other Sources'!G3:G26,"Yes*")</f>
        <v>35</v>
      </c>
      <c r="E7" s="6">
        <f>COUNTIF('Recommended List'!K3:K288,"Yes*")+COUNTIF('Other Sources'!I3:I26,"Yes*")</f>
        <v>33</v>
      </c>
      <c r="F7" s="6">
        <f>COUNTIF('Recommended List'!M3:M288,"Yes*")+COUNTIF('Other Sources'!K3:K26,"Yes*")</f>
        <v>32</v>
      </c>
      <c r="G7" s="6">
        <f>COUNTIF('Recommended List'!T3:T288,"Yes*")</f>
        <v>1</v>
      </c>
      <c r="H7" s="6">
        <f>COUNTIF('Recommended List'!U3:U290,"Yes*")+COUNTIF('Other Sources'!K3:K26,"Yes*")</f>
        <v>33</v>
      </c>
    </row>
    <row r="8" spans="1:8" x14ac:dyDescent="0.2">
      <c r="A8" s="6" t="s">
        <v>10</v>
      </c>
      <c r="B8" s="6">
        <f>COUNTIF('Recommended List'!G3:G288,"Maybe*")</f>
        <v>34</v>
      </c>
      <c r="C8" s="6">
        <f>COUNTIF('Recommended List'!H3:H288,"Maybe*")</f>
        <v>0</v>
      </c>
      <c r="D8" s="6">
        <f>COUNTIF('Recommended List'!I3:I288,"Maybe*")+COUNTIF('Other Sources'!G3:G26,"Maybe*")</f>
        <v>0</v>
      </c>
      <c r="E8" s="6">
        <f>COUNTIF('Recommended List'!K3:K288,"Maybe*")+COUNTIF('Other Sources'!I3:I26,"Maybe*")</f>
        <v>4</v>
      </c>
      <c r="F8" s="6">
        <f>COUNTIF('Recommended List'!M3:M288,"Maybe*")+COUNTIF('Other Sources'!K3:K26,"Maybe*")</f>
        <v>0</v>
      </c>
      <c r="G8" s="6">
        <f>COUNTIF('Recommended List'!T3:T288,"Maybe*")</f>
        <v>0</v>
      </c>
      <c r="H8" s="6">
        <f>COUNTIF('Recommended List'!U3:U288,"Maybe*")</f>
        <v>0</v>
      </c>
    </row>
    <row r="9" spans="1:8" x14ac:dyDescent="0.2">
      <c r="A9" s="6" t="s">
        <v>11</v>
      </c>
      <c r="B9" s="7">
        <f>COUNTIF('Recommended List'!G3:G288,"No")</f>
        <v>78</v>
      </c>
      <c r="C9" s="7">
        <f>COUNTIF('Recommended List'!H3:H288,"No")</f>
        <v>6</v>
      </c>
      <c r="D9" s="7">
        <f>COUNTIF('Recommended List'!I3:I288,"No*")+COUNTIF('Other Sources'!G3:G26,"No")</f>
        <v>274</v>
      </c>
      <c r="E9" s="7">
        <f>COUNTIF('Recommended List'!K3:K288,"No*")+COUNTIF('Other Sources'!I3:I26,"No")</f>
        <v>272</v>
      </c>
      <c r="F9" s="7">
        <f>COUNTIF('Recommended List'!M3:M288,"No")+COUNTIF('Other Sources'!K3:K26,"No")</f>
        <v>275</v>
      </c>
      <c r="G9" s="7">
        <f>COUNTIF('Recommended List'!T3:T288,"No")</f>
        <v>2</v>
      </c>
      <c r="H9" s="7">
        <f>COUNTIF('Recommended List'!U3:U288,"No")+COUNTIF('Other Sources'!K3:K26,"No")</f>
        <v>277</v>
      </c>
    </row>
    <row r="10" spans="1:8" x14ac:dyDescent="0.2">
      <c r="B10" s="8"/>
      <c r="D10" s="8"/>
    </row>
    <row r="11" spans="1:8" ht="12.75" customHeight="1" x14ac:dyDescent="0.2">
      <c r="A11" s="9"/>
      <c r="B11" s="8"/>
      <c r="D11" s="8"/>
      <c r="E11" s="9" t="s">
        <v>12</v>
      </c>
      <c r="F11" s="9">
        <f>B3-SUM(F7:F9)</f>
        <v>3</v>
      </c>
    </row>
    <row r="12" spans="1:8" x14ac:dyDescent="0.2">
      <c r="B12" s="8"/>
      <c r="D12" s="8"/>
    </row>
    <row r="13" spans="1:8" x14ac:dyDescent="0.2">
      <c r="B13" s="10"/>
    </row>
    <row r="14" spans="1:8" x14ac:dyDescent="0.2">
      <c r="B14" s="10"/>
    </row>
    <row r="15" spans="1:8" x14ac:dyDescent="0.2">
      <c r="B15" s="10"/>
    </row>
    <row r="16" spans="1:8" x14ac:dyDescent="0.2">
      <c r="B16" s="10"/>
    </row>
    <row r="17" spans="1:8" x14ac:dyDescent="0.2">
      <c r="B17" s="10"/>
    </row>
    <row r="18" spans="1:8" x14ac:dyDescent="0.2">
      <c r="B18" s="10"/>
    </row>
    <row r="19" spans="1:8" x14ac:dyDescent="0.2">
      <c r="B19" s="10"/>
    </row>
    <row r="22" spans="1:8" ht="12.75" customHeight="1" x14ac:dyDescent="0.2"/>
    <row r="23" spans="1:8" ht="20.25" customHeight="1" x14ac:dyDescent="0.2">
      <c r="A23" s="46" t="s">
        <v>13</v>
      </c>
      <c r="B23" s="46"/>
      <c r="C23" s="46"/>
      <c r="D23" s="46"/>
      <c r="E23" s="46"/>
      <c r="F23" s="46"/>
      <c r="G23" s="46"/>
      <c r="H23" s="46"/>
    </row>
    <row r="24" spans="1:8" x14ac:dyDescent="0.2">
      <c r="A24" s="9" t="s">
        <v>14</v>
      </c>
      <c r="B24" s="11" t="s">
        <v>15</v>
      </c>
      <c r="C24" s="11" t="s">
        <v>16</v>
      </c>
      <c r="D24" s="11" t="s">
        <v>11</v>
      </c>
      <c r="F24" s="12"/>
    </row>
    <row r="25" spans="1:8" ht="51" x14ac:dyDescent="0.2">
      <c r="A25" s="13" t="s">
        <v>17</v>
      </c>
      <c r="B25" s="10">
        <f>COUNTIF('Recommended List'!F3:F288,"Compatibilizer, Clay modification, Manufacturing variation")</f>
        <v>1</v>
      </c>
      <c r="C25" s="10">
        <v>1</v>
      </c>
    </row>
    <row r="26" spans="1:8" x14ac:dyDescent="0.2">
      <c r="A26" s="13" t="s">
        <v>18</v>
      </c>
      <c r="B26" s="10">
        <f>COUNTIF('Recommended List'!F3:F288,"DoE, Testing variation")</f>
        <v>1</v>
      </c>
      <c r="C26" s="14"/>
    </row>
    <row r="27" spans="1:8" ht="25.5" x14ac:dyDescent="0.2">
      <c r="A27" s="13" t="s">
        <v>19</v>
      </c>
      <c r="B27" s="10">
        <f>COUNTIF('Recommended List'!F3:F288,"Filler variation, Blending ratio")</f>
        <v>1</v>
      </c>
      <c r="C27" s="14">
        <v>1</v>
      </c>
    </row>
    <row r="28" spans="1:8" ht="25.5" x14ac:dyDescent="0.2">
      <c r="A28" s="13" t="s">
        <v>20</v>
      </c>
      <c r="B28" s="10">
        <f>COUNTIF('Recommended List'!F3:F288,"Testing conditions varied")</f>
        <v>1</v>
      </c>
      <c r="C28" s="14"/>
    </row>
    <row r="29" spans="1:8" ht="25.5" x14ac:dyDescent="0.2">
      <c r="A29" s="13" t="s">
        <v>21</v>
      </c>
      <c r="B29" s="10">
        <f>COUNTIF('Recommended List'!F3:F288,"Compatibilizer, blending protocol")</f>
        <v>2</v>
      </c>
      <c r="C29" s="14">
        <v>2</v>
      </c>
    </row>
    <row r="30" spans="1:8" x14ac:dyDescent="0.2">
      <c r="A30" s="13" t="s">
        <v>22</v>
      </c>
      <c r="B30" s="10">
        <f>COUNTIF('Recommended List'!F3:F288,"Filler variation")</f>
        <v>2</v>
      </c>
      <c r="C30" s="14"/>
    </row>
    <row r="31" spans="1:8" ht="38.25" x14ac:dyDescent="0.2">
      <c r="A31" s="13" t="s">
        <v>23</v>
      </c>
      <c r="B31" s="10">
        <f>COUNTIF('Recommended List'!F3:F288,"Manufacturing variation, blending protocol")</f>
        <v>2</v>
      </c>
      <c r="C31" s="14">
        <v>2</v>
      </c>
    </row>
    <row r="32" spans="1:8" x14ac:dyDescent="0.2">
      <c r="A32" s="13" t="s">
        <v>24</v>
      </c>
      <c r="B32" s="10">
        <f>COUNTIF('Recommended List'!F3:F288,"Polymer variation")</f>
        <v>2</v>
      </c>
      <c r="C32" s="14"/>
    </row>
    <row r="33" spans="1:3" ht="25.5" x14ac:dyDescent="0.2">
      <c r="A33" s="13" t="s">
        <v>25</v>
      </c>
      <c r="B33" s="10">
        <f>COUNTIF('Recommended List'!F3:F288,"Polymer variation, Clay variation")</f>
        <v>2</v>
      </c>
      <c r="C33" s="14"/>
    </row>
    <row r="34" spans="1:3" ht="25.5" x14ac:dyDescent="0.2">
      <c r="A34" s="13" t="s">
        <v>26</v>
      </c>
      <c r="B34" s="10">
        <f>COUNTIF('Recommended List'!F3:F288,"Manufacturing variation, DoE")</f>
        <v>3</v>
      </c>
      <c r="C34" s="14">
        <v>3</v>
      </c>
    </row>
    <row r="35" spans="1:3" ht="25.5" x14ac:dyDescent="0.2">
      <c r="A35" s="13" t="s">
        <v>27</v>
      </c>
      <c r="B35" s="10">
        <f>COUNTIF('Recommended List'!F3:F288,"Compatibilizer, Clay variation")</f>
        <v>4</v>
      </c>
      <c r="C35" s="14"/>
    </row>
    <row r="36" spans="1:3" x14ac:dyDescent="0.2">
      <c r="A36" s="13" t="s">
        <v>28</v>
      </c>
      <c r="B36" s="10">
        <f>COUNTIF('Recommended List'!F3:F288,"Compatibilizer, DoE")</f>
        <v>4</v>
      </c>
      <c r="C36" s="14">
        <v>3</v>
      </c>
    </row>
    <row r="37" spans="1:3" x14ac:dyDescent="0.2">
      <c r="A37" s="13" t="s">
        <v>29</v>
      </c>
      <c r="B37" s="10">
        <f>COUNTIF('Recommended List'!F3:F288,"Blending protocol")</f>
        <v>6</v>
      </c>
      <c r="C37" s="14">
        <v>4</v>
      </c>
    </row>
    <row r="38" spans="1:3" x14ac:dyDescent="0.2">
      <c r="A38" s="13" t="s">
        <v>30</v>
      </c>
      <c r="B38" s="10">
        <f>COUNTIF('Recommended List'!F3:F288,"Blending ratio")</f>
        <v>10</v>
      </c>
      <c r="C38" s="14">
        <v>9</v>
      </c>
    </row>
    <row r="39" spans="1:3" ht="25.5" x14ac:dyDescent="0.2">
      <c r="A39" s="13" t="s">
        <v>31</v>
      </c>
      <c r="B39" s="10">
        <f>COUNTIF('Recommended List'!F3:F288,"Compatibilizer, blending ratio")</f>
        <v>11</v>
      </c>
      <c r="C39" s="14">
        <v>7</v>
      </c>
    </row>
    <row r="40" spans="1:3" ht="25.5" x14ac:dyDescent="0.2">
      <c r="A40" s="13" t="s">
        <v>32</v>
      </c>
      <c r="B40" s="10">
        <f>COUNTIF('Recommended List'!F3:F288,"Foaming conditions varied")</f>
        <v>11</v>
      </c>
      <c r="C40" s="14">
        <v>4</v>
      </c>
    </row>
    <row r="41" spans="1:3" ht="38.25" x14ac:dyDescent="0.2">
      <c r="A41" s="13" t="s">
        <v>33</v>
      </c>
      <c r="B41" s="10">
        <f>COUNTIF('Recommended List'!F3:F288,"Manufacturing variation, Compatibilizer")</f>
        <v>14</v>
      </c>
      <c r="C41" s="14">
        <v>9</v>
      </c>
    </row>
    <row r="42" spans="1:3" x14ac:dyDescent="0.2">
      <c r="A42" s="13" t="s">
        <v>34</v>
      </c>
      <c r="B42" s="10">
        <f>COUNTIF('Recommended List'!F3:F288,"Clay modification")</f>
        <v>18</v>
      </c>
      <c r="C42" s="14"/>
    </row>
    <row r="43" spans="1:3" x14ac:dyDescent="0.2">
      <c r="A43" s="13" t="s">
        <v>35</v>
      </c>
      <c r="B43" s="10">
        <f>COUNTIF('Recommended List'!F3:F288,"Clay variation")</f>
        <v>33</v>
      </c>
      <c r="C43" s="14"/>
    </row>
    <row r="44" spans="1:3" ht="25.5" x14ac:dyDescent="0.2">
      <c r="A44" s="13" t="s">
        <v>36</v>
      </c>
      <c r="B44" s="10">
        <f>COUNTIF('Recommended List'!F3:F288,"Manufacturing variation")</f>
        <v>65</v>
      </c>
      <c r="C44" s="14">
        <v>41</v>
      </c>
    </row>
    <row r="45" spans="1:3" x14ac:dyDescent="0.2">
      <c r="A45" s="13" t="s">
        <v>37</v>
      </c>
      <c r="B45" s="10">
        <f>COUNTIF('Recommended List'!F3:F288,"Compatibilizer")</f>
        <v>91</v>
      </c>
      <c r="C45" s="14">
        <v>78</v>
      </c>
    </row>
    <row r="47" spans="1:3" x14ac:dyDescent="0.2">
      <c r="B47">
        <f>SUM(B25:B45)</f>
        <v>284</v>
      </c>
      <c r="C47">
        <f>SUM(C25:C45)</f>
        <v>164</v>
      </c>
    </row>
    <row r="48" spans="1:3" x14ac:dyDescent="0.2">
      <c r="A48" t="s">
        <v>38</v>
      </c>
      <c r="B48">
        <v>2</v>
      </c>
    </row>
    <row r="49" spans="1:3" x14ac:dyDescent="0.2">
      <c r="B49">
        <f>SUM(B47:B48)</f>
        <v>286</v>
      </c>
    </row>
    <row r="55" spans="1:3" x14ac:dyDescent="0.2">
      <c r="A55" s="9" t="s">
        <v>39</v>
      </c>
      <c r="B55" s="9" t="s">
        <v>15</v>
      </c>
      <c r="C55" s="9" t="s">
        <v>16</v>
      </c>
    </row>
    <row r="56" spans="1:3" x14ac:dyDescent="0.2">
      <c r="A56" t="s">
        <v>40</v>
      </c>
      <c r="B56">
        <f>COUNTIF('Recommended List'!D3:D288,"Article")</f>
        <v>238</v>
      </c>
      <c r="C56">
        <f>164-C58</f>
        <v>137</v>
      </c>
    </row>
    <row r="57" spans="1:3" x14ac:dyDescent="0.2">
      <c r="A57" t="s">
        <v>41</v>
      </c>
      <c r="B57">
        <f>COUNTIF('Recommended List'!D3:D288,"Book Chapter")</f>
        <v>1</v>
      </c>
      <c r="C57">
        <v>0</v>
      </c>
    </row>
    <row r="58" spans="1:3" x14ac:dyDescent="0.2">
      <c r="A58" t="s">
        <v>42</v>
      </c>
      <c r="B58">
        <f>COUNTIF('Recommended List'!D3:D288,"Conference Paper")</f>
        <v>46</v>
      </c>
      <c r="C58">
        <v>27</v>
      </c>
    </row>
    <row r="59" spans="1:3" x14ac:dyDescent="0.2">
      <c r="A59" t="s">
        <v>43</v>
      </c>
      <c r="B59">
        <f>COUNTIF('Recommended List'!D3:D288,"Dissertation")</f>
        <v>1</v>
      </c>
      <c r="C59">
        <v>0</v>
      </c>
    </row>
    <row r="60" spans="1:3" x14ac:dyDescent="0.2">
      <c r="B60">
        <f>SUM(B56:B59)</f>
        <v>286</v>
      </c>
      <c r="C60">
        <f>SUM(C56:C59)</f>
        <v>164</v>
      </c>
    </row>
    <row r="62" spans="1:3" x14ac:dyDescent="0.2">
      <c r="A62" s="9" t="s">
        <v>44</v>
      </c>
      <c r="B62" s="9" t="s">
        <v>15</v>
      </c>
      <c r="C62" s="9" t="s">
        <v>16</v>
      </c>
    </row>
    <row r="63" spans="1:3" x14ac:dyDescent="0.2">
      <c r="A63">
        <v>1980</v>
      </c>
      <c r="B63">
        <f>COUNTIF('Recommended List'!C3:C288,"1980")</f>
        <v>1</v>
      </c>
      <c r="C63">
        <v>1</v>
      </c>
    </row>
    <row r="64" spans="1:3" x14ac:dyDescent="0.2">
      <c r="A64">
        <v>1999</v>
      </c>
      <c r="B64">
        <f>COUNTIF('Recommended List'!C3:C288,"1999")</f>
        <v>1</v>
      </c>
      <c r="C64">
        <v>1</v>
      </c>
    </row>
    <row r="65" spans="1:3" x14ac:dyDescent="0.2">
      <c r="A65">
        <v>2002</v>
      </c>
      <c r="B65">
        <f>COUNTIF('Recommended List'!C3:C288,"2002")</f>
        <v>1</v>
      </c>
      <c r="C65">
        <v>1</v>
      </c>
    </row>
    <row r="66" spans="1:3" x14ac:dyDescent="0.2">
      <c r="A66">
        <v>2003</v>
      </c>
      <c r="B66">
        <f>COUNTIF('Recommended List'!C3:C288,"2003")</f>
        <v>3</v>
      </c>
      <c r="C66">
        <v>2</v>
      </c>
    </row>
    <row r="67" spans="1:3" x14ac:dyDescent="0.2">
      <c r="A67">
        <v>2004</v>
      </c>
      <c r="B67">
        <f>COUNTIF('Recommended List'!C3:C288,"2004")</f>
        <v>4</v>
      </c>
      <c r="C67">
        <v>3</v>
      </c>
    </row>
    <row r="68" spans="1:3" x14ac:dyDescent="0.2">
      <c r="A68">
        <v>2005</v>
      </c>
      <c r="B68">
        <f>COUNTIF('Recommended List'!C3:C288,"2005")</f>
        <v>9</v>
      </c>
      <c r="C68">
        <v>7</v>
      </c>
    </row>
    <row r="69" spans="1:3" x14ac:dyDescent="0.2">
      <c r="A69">
        <v>2006</v>
      </c>
      <c r="B69">
        <f>COUNTIF('Recommended List'!C3:C288,"2006")</f>
        <v>12</v>
      </c>
      <c r="C69">
        <v>8</v>
      </c>
    </row>
    <row r="70" spans="1:3" x14ac:dyDescent="0.2">
      <c r="A70">
        <v>2007</v>
      </c>
      <c r="B70">
        <f>COUNTIF('Recommended List'!C3:C288,"2007")</f>
        <v>18</v>
      </c>
      <c r="C70">
        <v>10</v>
      </c>
    </row>
    <row r="71" spans="1:3" x14ac:dyDescent="0.2">
      <c r="A71">
        <v>2008</v>
      </c>
      <c r="B71">
        <f>COUNTIF('Recommended List'!C3:C288,"2008")</f>
        <v>19</v>
      </c>
      <c r="C71">
        <v>11</v>
      </c>
    </row>
    <row r="72" spans="1:3" x14ac:dyDescent="0.2">
      <c r="A72">
        <v>2009</v>
      </c>
      <c r="B72">
        <f>COUNTIF('Recommended List'!C3:C288,"2009")</f>
        <v>16</v>
      </c>
      <c r="C72">
        <v>11</v>
      </c>
    </row>
    <row r="73" spans="1:3" x14ac:dyDescent="0.2">
      <c r="A73">
        <v>2010</v>
      </c>
      <c r="B73">
        <f>COUNTIF('Recommended List'!C3:C288,"2010")</f>
        <v>22</v>
      </c>
      <c r="C73">
        <v>13</v>
      </c>
    </row>
    <row r="74" spans="1:3" x14ac:dyDescent="0.2">
      <c r="A74">
        <v>2011</v>
      </c>
      <c r="B74">
        <f>COUNTIF('Recommended List'!C3:C288,"2011")</f>
        <v>21</v>
      </c>
      <c r="C74">
        <v>14</v>
      </c>
    </row>
    <row r="75" spans="1:3" x14ac:dyDescent="0.2">
      <c r="A75">
        <v>2012</v>
      </c>
      <c r="B75">
        <f>COUNTIF('Recommended List'!C3:C288,"2012")</f>
        <v>25</v>
      </c>
      <c r="C75">
        <v>17</v>
      </c>
    </row>
    <row r="76" spans="1:3" x14ac:dyDescent="0.2">
      <c r="A76">
        <v>2013</v>
      </c>
      <c r="B76">
        <f>COUNTIF('Recommended List'!C3:C288,"2013")</f>
        <v>30</v>
      </c>
      <c r="C76">
        <v>16</v>
      </c>
    </row>
    <row r="77" spans="1:3" x14ac:dyDescent="0.2">
      <c r="A77">
        <v>2014</v>
      </c>
      <c r="B77">
        <f>COUNTIF('Recommended List'!C3:C288,"2014")</f>
        <v>24</v>
      </c>
      <c r="C77">
        <v>11</v>
      </c>
    </row>
    <row r="78" spans="1:3" x14ac:dyDescent="0.2">
      <c r="A78">
        <v>2015</v>
      </c>
      <c r="B78">
        <f>COUNTIF('Recommended List'!C3:C288,"2015")</f>
        <v>18</v>
      </c>
      <c r="C78">
        <v>7</v>
      </c>
    </row>
    <row r="79" spans="1:3" x14ac:dyDescent="0.2">
      <c r="A79">
        <v>2016</v>
      </c>
      <c r="B79">
        <f>COUNTIF('Recommended List'!C3:C288,"2016")</f>
        <v>19</v>
      </c>
      <c r="C79">
        <v>11</v>
      </c>
    </row>
    <row r="80" spans="1:3" x14ac:dyDescent="0.2">
      <c r="A80">
        <v>2017</v>
      </c>
      <c r="B80">
        <f>COUNTIF('Recommended List'!C3:C288,"2017")</f>
        <v>15</v>
      </c>
      <c r="C80">
        <v>7</v>
      </c>
    </row>
    <row r="81" spans="1:3" x14ac:dyDescent="0.2">
      <c r="A81">
        <v>2018</v>
      </c>
      <c r="B81">
        <f>COUNTIF('Recommended List'!C3:C288,"2018")</f>
        <v>22</v>
      </c>
      <c r="C81">
        <v>11</v>
      </c>
    </row>
    <row r="82" spans="1:3" x14ac:dyDescent="0.2">
      <c r="A82">
        <v>2019</v>
      </c>
      <c r="B82">
        <f>COUNTIF('Recommended List'!C3:C288,"2019")</f>
        <v>5</v>
      </c>
      <c r="C82">
        <v>2</v>
      </c>
    </row>
    <row r="83" spans="1:3" x14ac:dyDescent="0.2">
      <c r="A83">
        <v>2020</v>
      </c>
      <c r="B83">
        <f>COUNTIF('Recommended List'!C3:C288,"2020")</f>
        <v>1</v>
      </c>
      <c r="C83">
        <v>0</v>
      </c>
    </row>
    <row r="85" spans="1:3" x14ac:dyDescent="0.2">
      <c r="B85">
        <f>SUM(B63:B83)</f>
        <v>286</v>
      </c>
      <c r="C85">
        <f>SUM(C63:C83)</f>
        <v>164</v>
      </c>
    </row>
  </sheetData>
  <mergeCells count="8">
    <mergeCell ref="A23:H23"/>
    <mergeCell ref="A2:H2"/>
    <mergeCell ref="A5:A6"/>
    <mergeCell ref="B5:C5"/>
    <mergeCell ref="D5:E5"/>
    <mergeCell ref="F5:F6"/>
    <mergeCell ref="G5:G6"/>
    <mergeCell ref="H5:H6"/>
  </mergeCells>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95"/>
  <sheetViews>
    <sheetView tabSelected="1" zoomScale="95" zoomScaleNormal="95" workbookViewId="0">
      <selection activeCell="D6" sqref="D6"/>
    </sheetView>
  </sheetViews>
  <sheetFormatPr defaultColWidth="12.140625" defaultRowHeight="12.75" x14ac:dyDescent="0.2"/>
  <cols>
    <col min="1" max="1" width="11.42578125" style="15" customWidth="1"/>
    <col min="2" max="2" width="45.5703125" style="16" customWidth="1"/>
    <col min="3" max="3" width="11.42578125" style="8" customWidth="1"/>
    <col min="4" max="4" width="11.42578125" style="17" customWidth="1"/>
    <col min="5" max="5" width="11.42578125" style="8" customWidth="1"/>
    <col min="6" max="9" width="12.7109375" style="17" customWidth="1"/>
    <col min="10" max="10" width="45.42578125" style="18" customWidth="1"/>
    <col min="11" max="11" width="11.42578125" style="17" customWidth="1"/>
    <col min="12" max="12" width="45.42578125" style="18" customWidth="1"/>
    <col min="13" max="13" width="21.140625" style="8" customWidth="1"/>
    <col min="14" max="14" width="39.28515625" style="18" customWidth="1"/>
    <col min="15" max="15" width="35.85546875" customWidth="1"/>
    <col min="16" max="16" width="16.28515625" style="8" customWidth="1"/>
    <col min="17" max="17" width="32.42578125" style="8" customWidth="1"/>
    <col min="18" max="18" width="16.28515625" style="8" customWidth="1"/>
    <col min="19" max="19" width="32.42578125" style="8" customWidth="1"/>
    <col min="20" max="20" width="19.7109375" style="8" customWidth="1"/>
    <col min="21" max="21" width="19.85546875" style="17" customWidth="1"/>
    <col min="22" max="22" width="24.140625" style="18" customWidth="1"/>
  </cols>
  <sheetData>
    <row r="1" spans="1:22" s="19" customFormat="1" ht="13.35" customHeight="1" x14ac:dyDescent="0.2">
      <c r="A1" s="48" t="s">
        <v>45</v>
      </c>
      <c r="B1" s="49" t="s">
        <v>46</v>
      </c>
      <c r="C1" s="48" t="s">
        <v>44</v>
      </c>
      <c r="D1" s="49" t="s">
        <v>47</v>
      </c>
      <c r="E1" s="48" t="s">
        <v>48</v>
      </c>
      <c r="F1" s="49" t="s">
        <v>49</v>
      </c>
      <c r="G1" s="49" t="s">
        <v>50</v>
      </c>
      <c r="H1" s="49"/>
      <c r="I1" s="49" t="s">
        <v>51</v>
      </c>
      <c r="J1" s="49"/>
      <c r="K1" s="49"/>
      <c r="L1" s="49"/>
      <c r="M1" s="49" t="s">
        <v>52</v>
      </c>
      <c r="N1" s="49" t="s">
        <v>53</v>
      </c>
      <c r="O1" s="49" t="s">
        <v>54</v>
      </c>
      <c r="P1" s="48" t="s">
        <v>55</v>
      </c>
      <c r="Q1" s="48"/>
      <c r="R1" s="48"/>
      <c r="S1" s="48"/>
      <c r="T1" s="49" t="s">
        <v>56</v>
      </c>
      <c r="U1" s="50" t="s">
        <v>57</v>
      </c>
      <c r="V1" s="49" t="s">
        <v>58</v>
      </c>
    </row>
    <row r="2" spans="1:22" s="19" customFormat="1" x14ac:dyDescent="0.2">
      <c r="A2" s="48"/>
      <c r="B2" s="49"/>
      <c r="C2" s="48"/>
      <c r="D2" s="49"/>
      <c r="E2" s="48"/>
      <c r="F2" s="49"/>
      <c r="G2" s="4" t="s">
        <v>7</v>
      </c>
      <c r="H2" s="4" t="s">
        <v>8</v>
      </c>
      <c r="I2" s="4" t="s">
        <v>7</v>
      </c>
      <c r="J2" s="4" t="s">
        <v>59</v>
      </c>
      <c r="K2" s="4" t="s">
        <v>8</v>
      </c>
      <c r="L2" s="4" t="s">
        <v>59</v>
      </c>
      <c r="M2" s="49"/>
      <c r="N2" s="4" t="s">
        <v>60</v>
      </c>
      <c r="O2" s="3" t="s">
        <v>54</v>
      </c>
      <c r="P2" s="3" t="s">
        <v>61</v>
      </c>
      <c r="Q2" s="3" t="s">
        <v>62</v>
      </c>
      <c r="R2" s="3" t="s">
        <v>63</v>
      </c>
      <c r="S2" s="3" t="s">
        <v>62</v>
      </c>
      <c r="T2" s="49"/>
      <c r="U2" s="51"/>
      <c r="V2" s="49"/>
    </row>
    <row r="3" spans="1:22" ht="63.75" x14ac:dyDescent="0.2">
      <c r="A3" s="20" t="s">
        <v>64</v>
      </c>
      <c r="B3" s="21" t="s">
        <v>65</v>
      </c>
      <c r="C3" s="22">
        <v>2010</v>
      </c>
      <c r="D3" s="23" t="s">
        <v>40</v>
      </c>
      <c r="E3" s="22" t="s">
        <v>66</v>
      </c>
      <c r="F3" s="23" t="s">
        <v>34</v>
      </c>
      <c r="G3" s="24" t="s">
        <v>11</v>
      </c>
      <c r="H3" s="24" t="s">
        <v>67</v>
      </c>
      <c r="I3" s="23" t="s">
        <v>11</v>
      </c>
      <c r="J3" s="25" t="s">
        <v>68</v>
      </c>
      <c r="K3" s="23" t="s">
        <v>69</v>
      </c>
      <c r="L3" s="25" t="s">
        <v>70</v>
      </c>
      <c r="M3" s="22" t="str">
        <f t="shared" ref="M3:M24" si="0">IF(AND(LEFT(I3)="Y",LEFT(K3)="Y"),"Yes",IF(AND(LEFT(I3)="M",LEFT(K3)="M"),"Maybe",IF(AND(LEFT(I3)="N",LEFT(K3)="N"),"No"," ")))</f>
        <v>No</v>
      </c>
      <c r="N3" s="26"/>
      <c r="O3" s="27"/>
      <c r="P3" s="22"/>
      <c r="Q3" s="22"/>
      <c r="R3" s="22"/>
      <c r="S3" s="22"/>
      <c r="T3" s="22" t="str">
        <f t="shared" ref="T3:T11" si="1">IF(AND(LEFT(P4)="Y",LEFT(R4)="Y"),"Yes",IF(AND(LEFT(P4)="M",LEFT(R4)="M"),"Maybe",IF(AND(LEFT(P4)="N",LEFT(R4)="N"),"No"," ")))</f>
        <v xml:space="preserve"> </v>
      </c>
      <c r="U3" s="23" t="s">
        <v>11</v>
      </c>
      <c r="V3" s="26"/>
    </row>
    <row r="4" spans="1:22" ht="63.75" x14ac:dyDescent="0.2">
      <c r="A4" s="20" t="s">
        <v>71</v>
      </c>
      <c r="B4" s="21" t="s">
        <v>72</v>
      </c>
      <c r="C4" s="22">
        <v>2019</v>
      </c>
      <c r="D4" s="23" t="s">
        <v>40</v>
      </c>
      <c r="E4" s="22" t="s">
        <v>66</v>
      </c>
      <c r="F4" s="23" t="s">
        <v>34</v>
      </c>
      <c r="G4" s="24" t="s">
        <v>11</v>
      </c>
      <c r="H4" s="24" t="s">
        <v>67</v>
      </c>
      <c r="I4" s="23" t="s">
        <v>11</v>
      </c>
      <c r="J4" s="25" t="s">
        <v>73</v>
      </c>
      <c r="K4" s="23" t="s">
        <v>69</v>
      </c>
      <c r="L4" s="25" t="s">
        <v>74</v>
      </c>
      <c r="M4" s="22" t="str">
        <f t="shared" si="0"/>
        <v>No</v>
      </c>
      <c r="N4" s="26"/>
      <c r="O4" s="27"/>
      <c r="P4" s="22"/>
      <c r="Q4" s="22"/>
      <c r="R4" s="22"/>
      <c r="S4" s="22"/>
      <c r="T4" s="22" t="str">
        <f t="shared" si="1"/>
        <v xml:space="preserve"> </v>
      </c>
      <c r="U4" s="23" t="s">
        <v>11</v>
      </c>
      <c r="V4" s="26"/>
    </row>
    <row r="5" spans="1:22" ht="114.75" x14ac:dyDescent="0.2">
      <c r="A5" s="20" t="s">
        <v>75</v>
      </c>
      <c r="B5" s="21" t="s">
        <v>76</v>
      </c>
      <c r="C5" s="22">
        <v>2015</v>
      </c>
      <c r="D5" s="23" t="s">
        <v>40</v>
      </c>
      <c r="E5" s="22" t="s">
        <v>66</v>
      </c>
      <c r="F5" s="23" t="s">
        <v>37</v>
      </c>
      <c r="G5" s="24" t="s">
        <v>67</v>
      </c>
      <c r="H5" s="24" t="s">
        <v>67</v>
      </c>
      <c r="I5" s="23" t="s">
        <v>11</v>
      </c>
      <c r="J5" s="25" t="s">
        <v>77</v>
      </c>
      <c r="K5" s="23" t="s">
        <v>11</v>
      </c>
      <c r="L5" s="25" t="s">
        <v>78</v>
      </c>
      <c r="M5" s="22" t="str">
        <f t="shared" si="0"/>
        <v>No</v>
      </c>
      <c r="N5" s="26"/>
      <c r="O5" s="26"/>
      <c r="P5" s="22"/>
      <c r="Q5" s="22"/>
      <c r="R5" s="22"/>
      <c r="S5" s="22"/>
      <c r="T5" s="22" t="str">
        <f t="shared" si="1"/>
        <v xml:space="preserve"> </v>
      </c>
      <c r="U5" s="23" t="s">
        <v>11</v>
      </c>
      <c r="V5" s="26"/>
    </row>
    <row r="6" spans="1:22" ht="114.75" x14ac:dyDescent="0.2">
      <c r="A6" s="20" t="s">
        <v>79</v>
      </c>
      <c r="B6" s="21" t="s">
        <v>80</v>
      </c>
      <c r="C6" s="22">
        <v>2010</v>
      </c>
      <c r="D6" s="23" t="s">
        <v>40</v>
      </c>
      <c r="E6" s="22" t="s">
        <v>66</v>
      </c>
      <c r="F6" s="23" t="s">
        <v>37</v>
      </c>
      <c r="G6" s="24" t="s">
        <v>67</v>
      </c>
      <c r="H6" s="24" t="s">
        <v>81</v>
      </c>
      <c r="I6" s="23" t="s">
        <v>11</v>
      </c>
      <c r="J6" s="25" t="s">
        <v>82</v>
      </c>
      <c r="K6" s="23" t="s">
        <v>11</v>
      </c>
      <c r="L6" s="25" t="s">
        <v>83</v>
      </c>
      <c r="M6" s="22" t="str">
        <f t="shared" si="0"/>
        <v>No</v>
      </c>
      <c r="N6" s="26"/>
      <c r="O6" s="27"/>
      <c r="P6" s="22"/>
      <c r="Q6" s="22"/>
      <c r="R6" s="22"/>
      <c r="S6" s="22"/>
      <c r="T6" s="22" t="str">
        <f t="shared" si="1"/>
        <v xml:space="preserve"> </v>
      </c>
      <c r="U6" s="23" t="s">
        <v>11</v>
      </c>
      <c r="V6" s="26"/>
    </row>
    <row r="7" spans="1:22" ht="102" x14ac:dyDescent="0.2">
      <c r="A7" s="20" t="s">
        <v>84</v>
      </c>
      <c r="B7" s="21" t="s">
        <v>85</v>
      </c>
      <c r="C7" s="22">
        <v>2016</v>
      </c>
      <c r="D7" s="23" t="s">
        <v>40</v>
      </c>
      <c r="E7" s="22" t="s">
        <v>66</v>
      </c>
      <c r="F7" s="23" t="s">
        <v>37</v>
      </c>
      <c r="G7" s="24" t="s">
        <v>67</v>
      </c>
      <c r="H7" s="24" t="s">
        <v>67</v>
      </c>
      <c r="I7" s="23" t="s">
        <v>11</v>
      </c>
      <c r="J7" s="25" t="s">
        <v>86</v>
      </c>
      <c r="K7" s="23" t="s">
        <v>11</v>
      </c>
      <c r="L7" s="25" t="s">
        <v>88</v>
      </c>
      <c r="M7" s="22" t="str">
        <f t="shared" si="0"/>
        <v>No</v>
      </c>
      <c r="N7" s="26"/>
      <c r="O7" s="27"/>
      <c r="P7" s="22"/>
      <c r="Q7" s="22"/>
      <c r="R7" s="22"/>
      <c r="S7" s="22"/>
      <c r="T7" s="22" t="str">
        <f t="shared" si="1"/>
        <v xml:space="preserve"> </v>
      </c>
      <c r="U7" s="23" t="s">
        <v>11</v>
      </c>
      <c r="V7" s="26" t="s">
        <v>89</v>
      </c>
    </row>
    <row r="8" spans="1:22" ht="114.75" x14ac:dyDescent="0.2">
      <c r="A8" s="20" t="s">
        <v>90</v>
      </c>
      <c r="B8" s="21" t="s">
        <v>91</v>
      </c>
      <c r="C8" s="22">
        <v>2016</v>
      </c>
      <c r="D8" s="23" t="s">
        <v>92</v>
      </c>
      <c r="E8" s="22" t="s">
        <v>66</v>
      </c>
      <c r="F8" s="23" t="s">
        <v>37</v>
      </c>
      <c r="G8" s="24" t="s">
        <v>67</v>
      </c>
      <c r="H8" s="24" t="s">
        <v>67</v>
      </c>
      <c r="I8" s="23" t="s">
        <v>93</v>
      </c>
      <c r="J8" s="25" t="s">
        <v>94</v>
      </c>
      <c r="K8" s="23" t="s">
        <v>95</v>
      </c>
      <c r="L8" s="25" t="s">
        <v>96</v>
      </c>
      <c r="M8" s="22" t="str">
        <f t="shared" si="0"/>
        <v>No</v>
      </c>
      <c r="N8" s="26"/>
      <c r="O8" s="27"/>
      <c r="P8" s="22"/>
      <c r="Q8" s="22"/>
      <c r="R8" s="22"/>
      <c r="S8" s="22"/>
      <c r="T8" s="22" t="str">
        <f t="shared" si="1"/>
        <v xml:space="preserve"> </v>
      </c>
      <c r="U8" s="23" t="s">
        <v>11</v>
      </c>
      <c r="V8" s="26"/>
    </row>
    <row r="9" spans="1:22" ht="357" x14ac:dyDescent="0.2">
      <c r="A9" s="20" t="s">
        <v>97</v>
      </c>
      <c r="B9" s="21" t="s">
        <v>98</v>
      </c>
      <c r="C9" s="22">
        <v>2019</v>
      </c>
      <c r="D9" s="23" t="s">
        <v>40</v>
      </c>
      <c r="E9" s="22" t="s">
        <v>66</v>
      </c>
      <c r="F9" s="23" t="s">
        <v>37</v>
      </c>
      <c r="G9" s="24" t="s">
        <v>67</v>
      </c>
      <c r="H9" s="24"/>
      <c r="I9" s="23" t="s">
        <v>99</v>
      </c>
      <c r="J9" s="25" t="s">
        <v>100</v>
      </c>
      <c r="K9" s="23" t="s">
        <v>101</v>
      </c>
      <c r="L9" s="25" t="s">
        <v>102</v>
      </c>
      <c r="M9" s="22" t="str">
        <f t="shared" si="0"/>
        <v>No</v>
      </c>
      <c r="N9" s="25" t="s">
        <v>103</v>
      </c>
      <c r="O9" s="25" t="s">
        <v>104</v>
      </c>
      <c r="P9" s="22"/>
      <c r="Q9" s="22"/>
      <c r="R9" s="22"/>
      <c r="S9" s="22"/>
      <c r="T9" s="22" t="str">
        <f t="shared" si="1"/>
        <v xml:space="preserve"> </v>
      </c>
      <c r="U9" s="23" t="s">
        <v>11</v>
      </c>
      <c r="V9" s="26" t="s">
        <v>105</v>
      </c>
    </row>
    <row r="10" spans="1:22" ht="127.5" x14ac:dyDescent="0.2">
      <c r="A10" s="20" t="s">
        <v>106</v>
      </c>
      <c r="B10" s="21" t="s">
        <v>107</v>
      </c>
      <c r="C10" s="22">
        <v>2018</v>
      </c>
      <c r="D10" s="23" t="s">
        <v>40</v>
      </c>
      <c r="E10" s="22" t="s">
        <v>66</v>
      </c>
      <c r="F10" s="23" t="s">
        <v>37</v>
      </c>
      <c r="G10" s="24" t="s">
        <v>67</v>
      </c>
      <c r="H10" s="24" t="s">
        <v>81</v>
      </c>
      <c r="I10" s="23" t="s">
        <v>11</v>
      </c>
      <c r="J10" s="25" t="s">
        <v>108</v>
      </c>
      <c r="K10" s="23" t="s">
        <v>11</v>
      </c>
      <c r="L10" s="25" t="s">
        <v>109</v>
      </c>
      <c r="M10" s="22" t="str">
        <f t="shared" si="0"/>
        <v>No</v>
      </c>
      <c r="N10" s="26"/>
      <c r="O10" s="26"/>
      <c r="P10" s="22"/>
      <c r="Q10" s="22"/>
      <c r="R10" s="22"/>
      <c r="S10" s="22"/>
      <c r="T10" s="22" t="str">
        <f t="shared" si="1"/>
        <v xml:space="preserve"> </v>
      </c>
      <c r="U10" s="23" t="s">
        <v>11</v>
      </c>
      <c r="V10" s="26"/>
    </row>
    <row r="11" spans="1:22" ht="165.75" x14ac:dyDescent="0.2">
      <c r="A11" s="20" t="s">
        <v>110</v>
      </c>
      <c r="B11" s="21" t="s">
        <v>111</v>
      </c>
      <c r="C11" s="22">
        <v>2011</v>
      </c>
      <c r="D11" s="23" t="s">
        <v>40</v>
      </c>
      <c r="E11" s="22" t="s">
        <v>66</v>
      </c>
      <c r="F11" s="23" t="s">
        <v>36</v>
      </c>
      <c r="G11" s="24" t="s">
        <v>112</v>
      </c>
      <c r="H11" s="24" t="s">
        <v>9</v>
      </c>
      <c r="I11" s="23" t="s">
        <v>113</v>
      </c>
      <c r="J11" s="25" t="s">
        <v>114</v>
      </c>
      <c r="K11" s="23" t="s">
        <v>115</v>
      </c>
      <c r="L11" s="25" t="s">
        <v>116</v>
      </c>
      <c r="M11" s="22" t="str">
        <f t="shared" si="0"/>
        <v>No</v>
      </c>
      <c r="N11" s="25" t="s">
        <v>117</v>
      </c>
      <c r="O11" s="25" t="s">
        <v>118</v>
      </c>
      <c r="P11" s="22"/>
      <c r="Q11" s="22"/>
      <c r="R11" s="22"/>
      <c r="S11" s="22"/>
      <c r="T11" s="22" t="str">
        <f t="shared" si="1"/>
        <v xml:space="preserve"> </v>
      </c>
      <c r="U11" s="22" t="s">
        <v>11</v>
      </c>
      <c r="V11" s="26" t="s">
        <v>119</v>
      </c>
    </row>
    <row r="12" spans="1:22" ht="165.75" x14ac:dyDescent="0.2">
      <c r="A12" s="20" t="s">
        <v>120</v>
      </c>
      <c r="B12" s="21" t="s">
        <v>121</v>
      </c>
      <c r="C12" s="22">
        <v>2008</v>
      </c>
      <c r="D12" s="23" t="s">
        <v>40</v>
      </c>
      <c r="E12" s="22" t="s">
        <v>66</v>
      </c>
      <c r="F12" s="23" t="s">
        <v>31</v>
      </c>
      <c r="G12" s="24" t="s">
        <v>67</v>
      </c>
      <c r="H12" s="24" t="s">
        <v>81</v>
      </c>
      <c r="I12" s="23" t="s">
        <v>93</v>
      </c>
      <c r="J12" s="25" t="s">
        <v>122</v>
      </c>
      <c r="K12" s="23" t="s">
        <v>95</v>
      </c>
      <c r="L12" s="25" t="s">
        <v>123</v>
      </c>
      <c r="M12" s="22" t="str">
        <f t="shared" si="0"/>
        <v>No</v>
      </c>
      <c r="N12" s="26"/>
      <c r="O12" s="26"/>
      <c r="P12" s="22"/>
      <c r="Q12" s="22"/>
      <c r="R12" s="22"/>
      <c r="S12" s="22"/>
      <c r="T12" s="22"/>
      <c r="U12" s="23" t="s">
        <v>11</v>
      </c>
      <c r="V12" s="26"/>
    </row>
    <row r="13" spans="1:22" ht="102" x14ac:dyDescent="0.2">
      <c r="A13" s="20" t="s">
        <v>124</v>
      </c>
      <c r="B13" s="21" t="s">
        <v>125</v>
      </c>
      <c r="C13" s="22">
        <v>2013</v>
      </c>
      <c r="D13" s="23" t="s">
        <v>40</v>
      </c>
      <c r="E13" s="22" t="s">
        <v>66</v>
      </c>
      <c r="F13" s="23" t="s">
        <v>34</v>
      </c>
      <c r="G13" s="24" t="s">
        <v>11</v>
      </c>
      <c r="H13" s="24" t="s">
        <v>67</v>
      </c>
      <c r="I13" s="23" t="s">
        <v>11</v>
      </c>
      <c r="J13" s="25" t="s">
        <v>126</v>
      </c>
      <c r="K13" s="23" t="s">
        <v>127</v>
      </c>
      <c r="L13" s="25" t="s">
        <v>128</v>
      </c>
      <c r="M13" s="22" t="str">
        <f t="shared" si="0"/>
        <v>No</v>
      </c>
      <c r="N13" s="26"/>
      <c r="O13" s="26"/>
      <c r="P13" s="22"/>
      <c r="Q13" s="22"/>
      <c r="R13" s="22"/>
      <c r="S13" s="22"/>
      <c r="T13" s="22" t="str">
        <f t="shared" ref="T13:T24" si="2">IF(AND(LEFT(P14)="Y",LEFT(R14)="Y"),"Yes",IF(AND(LEFT(P14)="M",LEFT(R14)="M"),"Maybe",IF(AND(LEFT(P14)="N",LEFT(R14)="N"),"No"," ")))</f>
        <v xml:space="preserve"> </v>
      </c>
      <c r="U13" s="23" t="s">
        <v>11</v>
      </c>
      <c r="V13" s="26"/>
    </row>
    <row r="14" spans="1:22" ht="89.25" x14ac:dyDescent="0.2">
      <c r="A14" s="20" t="s">
        <v>129</v>
      </c>
      <c r="B14" s="21" t="s">
        <v>130</v>
      </c>
      <c r="C14" s="22">
        <v>2008</v>
      </c>
      <c r="D14" s="23" t="s">
        <v>40</v>
      </c>
      <c r="E14" s="22" t="s">
        <v>66</v>
      </c>
      <c r="F14" s="23" t="s">
        <v>36</v>
      </c>
      <c r="G14" s="24" t="s">
        <v>9</v>
      </c>
      <c r="H14" s="24" t="s">
        <v>81</v>
      </c>
      <c r="I14" s="23" t="s">
        <v>11</v>
      </c>
      <c r="J14" s="25" t="s">
        <v>131</v>
      </c>
      <c r="K14" s="23" t="s">
        <v>11</v>
      </c>
      <c r="L14" s="25" t="s">
        <v>132</v>
      </c>
      <c r="M14" s="22" t="str">
        <f t="shared" si="0"/>
        <v>No</v>
      </c>
      <c r="N14" s="26"/>
      <c r="O14" s="26"/>
      <c r="P14" s="22"/>
      <c r="Q14" s="22"/>
      <c r="R14" s="22"/>
      <c r="S14" s="22"/>
      <c r="T14" s="22" t="str">
        <f t="shared" si="2"/>
        <v xml:space="preserve"> </v>
      </c>
      <c r="U14" s="23" t="s">
        <v>11</v>
      </c>
      <c r="V14" s="26"/>
    </row>
    <row r="15" spans="1:22" ht="191.25" x14ac:dyDescent="0.2">
      <c r="A15" s="20" t="s">
        <v>133</v>
      </c>
      <c r="B15" s="21" t="s">
        <v>134</v>
      </c>
      <c r="C15" s="22">
        <v>2012</v>
      </c>
      <c r="D15" s="23" t="s">
        <v>40</v>
      </c>
      <c r="E15" s="22" t="s">
        <v>66</v>
      </c>
      <c r="F15" s="23" t="s">
        <v>35</v>
      </c>
      <c r="G15" s="24" t="s">
        <v>11</v>
      </c>
      <c r="H15" s="24" t="s">
        <v>67</v>
      </c>
      <c r="I15" s="23" t="s">
        <v>11</v>
      </c>
      <c r="J15" s="25" t="s">
        <v>135</v>
      </c>
      <c r="K15" s="23" t="s">
        <v>136</v>
      </c>
      <c r="L15" s="25" t="s">
        <v>137</v>
      </c>
      <c r="M15" s="22" t="str">
        <f t="shared" si="0"/>
        <v>No</v>
      </c>
      <c r="N15" s="26"/>
      <c r="O15" s="26"/>
      <c r="P15" s="22"/>
      <c r="Q15" s="22"/>
      <c r="R15" s="22"/>
      <c r="S15" s="22"/>
      <c r="T15" s="22" t="str">
        <f t="shared" si="2"/>
        <v xml:space="preserve"> </v>
      </c>
      <c r="U15" s="23" t="s">
        <v>11</v>
      </c>
      <c r="V15" s="26"/>
    </row>
    <row r="16" spans="1:22" ht="89.25" x14ac:dyDescent="0.2">
      <c r="A16" s="20" t="s">
        <v>138</v>
      </c>
      <c r="B16" s="21" t="s">
        <v>139</v>
      </c>
      <c r="C16" s="22">
        <v>2013</v>
      </c>
      <c r="D16" s="23" t="s">
        <v>40</v>
      </c>
      <c r="E16" s="22" t="s">
        <v>66</v>
      </c>
      <c r="F16" s="23" t="s">
        <v>35</v>
      </c>
      <c r="G16" s="24" t="s">
        <v>11</v>
      </c>
      <c r="H16" s="24" t="s">
        <v>67</v>
      </c>
      <c r="I16" s="23" t="s">
        <v>11</v>
      </c>
      <c r="J16" s="25" t="s">
        <v>140</v>
      </c>
      <c r="K16" s="23" t="s">
        <v>127</v>
      </c>
      <c r="L16" s="25" t="s">
        <v>141</v>
      </c>
      <c r="M16" s="22" t="str">
        <f t="shared" si="0"/>
        <v>No</v>
      </c>
      <c r="N16" s="26"/>
      <c r="O16" s="26"/>
      <c r="P16" s="22"/>
      <c r="Q16" s="22"/>
      <c r="R16" s="22"/>
      <c r="S16" s="22"/>
      <c r="T16" s="22" t="str">
        <f t="shared" si="2"/>
        <v xml:space="preserve"> </v>
      </c>
      <c r="U16" s="23" t="s">
        <v>11</v>
      </c>
      <c r="V16" s="26"/>
    </row>
    <row r="17" spans="1:22" ht="76.5" x14ac:dyDescent="0.2">
      <c r="A17" s="20" t="s">
        <v>142</v>
      </c>
      <c r="B17" s="21" t="s">
        <v>143</v>
      </c>
      <c r="C17" s="22">
        <v>2011</v>
      </c>
      <c r="D17" s="23" t="s">
        <v>40</v>
      </c>
      <c r="E17" s="22" t="s">
        <v>66</v>
      </c>
      <c r="F17" s="23" t="s">
        <v>37</v>
      </c>
      <c r="G17" s="24" t="s">
        <v>67</v>
      </c>
      <c r="H17" s="24" t="s">
        <v>67</v>
      </c>
      <c r="I17" s="23" t="s">
        <v>11</v>
      </c>
      <c r="J17" s="25" t="s">
        <v>144</v>
      </c>
      <c r="K17" s="23" t="s">
        <v>11</v>
      </c>
      <c r="L17" s="25" t="s">
        <v>145</v>
      </c>
      <c r="M17" s="22" t="str">
        <f t="shared" si="0"/>
        <v>No</v>
      </c>
      <c r="N17" s="25"/>
      <c r="O17" s="25"/>
      <c r="P17" s="22"/>
      <c r="Q17" s="22"/>
      <c r="R17" s="22"/>
      <c r="S17" s="22"/>
      <c r="T17" s="22" t="str">
        <f t="shared" si="2"/>
        <v xml:space="preserve"> </v>
      </c>
      <c r="U17" s="22" t="s">
        <v>11</v>
      </c>
      <c r="V17" s="26"/>
    </row>
    <row r="18" spans="1:22" ht="76.5" x14ac:dyDescent="0.2">
      <c r="A18" s="20" t="s">
        <v>146</v>
      </c>
      <c r="B18" s="21" t="s">
        <v>147</v>
      </c>
      <c r="C18" s="22">
        <v>2008</v>
      </c>
      <c r="D18" s="23" t="s">
        <v>92</v>
      </c>
      <c r="E18" s="22" t="s">
        <v>66</v>
      </c>
      <c r="F18" s="23" t="s">
        <v>35</v>
      </c>
      <c r="G18" s="24" t="s">
        <v>11</v>
      </c>
      <c r="H18" s="24" t="s">
        <v>67</v>
      </c>
      <c r="I18" s="23" t="s">
        <v>11</v>
      </c>
      <c r="J18" s="25" t="s">
        <v>148</v>
      </c>
      <c r="K18" s="23" t="s">
        <v>11</v>
      </c>
      <c r="L18" s="25" t="s">
        <v>149</v>
      </c>
      <c r="M18" s="22" t="str">
        <f t="shared" si="0"/>
        <v>No</v>
      </c>
      <c r="N18" s="26"/>
      <c r="O18" s="26"/>
      <c r="P18" s="22"/>
      <c r="Q18" s="22"/>
      <c r="R18" s="22"/>
      <c r="S18" s="22"/>
      <c r="T18" s="22" t="str">
        <f t="shared" si="2"/>
        <v xml:space="preserve"> </v>
      </c>
      <c r="U18" s="23" t="s">
        <v>11</v>
      </c>
      <c r="V18" s="26"/>
    </row>
    <row r="19" spans="1:22" ht="89.25" x14ac:dyDescent="0.2">
      <c r="A19" s="28" t="s">
        <v>150</v>
      </c>
      <c r="B19" s="29" t="s">
        <v>151</v>
      </c>
      <c r="C19" s="30">
        <v>2011</v>
      </c>
      <c r="D19" s="31" t="s">
        <v>40</v>
      </c>
      <c r="E19" s="30" t="s">
        <v>66</v>
      </c>
      <c r="F19" s="31" t="s">
        <v>36</v>
      </c>
      <c r="G19" s="32" t="s">
        <v>112</v>
      </c>
      <c r="H19" s="32" t="s">
        <v>81</v>
      </c>
      <c r="I19" s="31" t="s">
        <v>9</v>
      </c>
      <c r="J19" s="33" t="s">
        <v>152</v>
      </c>
      <c r="K19" s="31" t="s">
        <v>9</v>
      </c>
      <c r="L19" s="33" t="s">
        <v>153</v>
      </c>
      <c r="M19" s="30" t="str">
        <f t="shared" si="0"/>
        <v>Yes</v>
      </c>
      <c r="N19" s="34"/>
      <c r="O19" s="34"/>
      <c r="P19" s="30"/>
      <c r="Q19" s="30"/>
      <c r="R19" s="30"/>
      <c r="S19" s="30"/>
      <c r="T19" s="30" t="str">
        <f t="shared" si="2"/>
        <v xml:space="preserve"> </v>
      </c>
      <c r="U19" s="31" t="s">
        <v>9</v>
      </c>
      <c r="V19" s="34"/>
    </row>
    <row r="20" spans="1:22" ht="76.5" x14ac:dyDescent="0.2">
      <c r="A20" s="20" t="s">
        <v>154</v>
      </c>
      <c r="B20" s="21" t="s">
        <v>155</v>
      </c>
      <c r="C20" s="22">
        <v>2010</v>
      </c>
      <c r="D20" s="23" t="s">
        <v>92</v>
      </c>
      <c r="E20" s="22" t="s">
        <v>66</v>
      </c>
      <c r="F20" s="23" t="s">
        <v>37</v>
      </c>
      <c r="G20" s="24" t="s">
        <v>67</v>
      </c>
      <c r="H20" s="24" t="s">
        <v>67</v>
      </c>
      <c r="I20" s="23" t="s">
        <v>11</v>
      </c>
      <c r="J20" s="25" t="s">
        <v>156</v>
      </c>
      <c r="K20" s="23" t="s">
        <v>11</v>
      </c>
      <c r="L20" s="25" t="s">
        <v>157</v>
      </c>
      <c r="M20" s="22" t="str">
        <f t="shared" si="0"/>
        <v>No</v>
      </c>
      <c r="N20" s="26"/>
      <c r="O20" s="26"/>
      <c r="P20" s="22"/>
      <c r="Q20" s="22"/>
      <c r="R20" s="22"/>
      <c r="S20" s="22"/>
      <c r="T20" s="22" t="str">
        <f t="shared" si="2"/>
        <v xml:space="preserve"> </v>
      </c>
      <c r="U20" s="23" t="s">
        <v>11</v>
      </c>
      <c r="V20" s="26"/>
    </row>
    <row r="21" spans="1:22" ht="76.5" x14ac:dyDescent="0.2">
      <c r="A21" s="20" t="s">
        <v>158</v>
      </c>
      <c r="B21" s="21" t="s">
        <v>159</v>
      </c>
      <c r="C21" s="22">
        <v>2010</v>
      </c>
      <c r="D21" s="23" t="s">
        <v>40</v>
      </c>
      <c r="E21" s="22" t="s">
        <v>66</v>
      </c>
      <c r="F21" s="23" t="s">
        <v>37</v>
      </c>
      <c r="G21" s="24" t="s">
        <v>67</v>
      </c>
      <c r="H21" s="24" t="s">
        <v>67</v>
      </c>
      <c r="I21" s="23" t="s">
        <v>11</v>
      </c>
      <c r="J21" s="25" t="s">
        <v>160</v>
      </c>
      <c r="K21" s="23" t="s">
        <v>11</v>
      </c>
      <c r="L21" s="25" t="s">
        <v>161</v>
      </c>
      <c r="M21" s="22" t="str">
        <f t="shared" si="0"/>
        <v>No</v>
      </c>
      <c r="N21" s="26"/>
      <c r="O21" s="26"/>
      <c r="P21" s="22"/>
      <c r="Q21" s="22"/>
      <c r="R21" s="22"/>
      <c r="S21" s="22"/>
      <c r="T21" s="22" t="str">
        <f t="shared" si="2"/>
        <v xml:space="preserve"> </v>
      </c>
      <c r="U21" s="23" t="s">
        <v>11</v>
      </c>
      <c r="V21" s="26"/>
    </row>
    <row r="22" spans="1:22" ht="127.5" x14ac:dyDescent="0.2">
      <c r="A22" s="20" t="s">
        <v>162</v>
      </c>
      <c r="B22" s="21" t="s">
        <v>163</v>
      </c>
      <c r="C22" s="22">
        <v>2017</v>
      </c>
      <c r="D22" s="23" t="s">
        <v>40</v>
      </c>
      <c r="E22" s="22" t="s">
        <v>66</v>
      </c>
      <c r="F22" s="23" t="s">
        <v>21</v>
      </c>
      <c r="G22" s="24" t="s">
        <v>67</v>
      </c>
      <c r="H22" s="24" t="s">
        <v>81</v>
      </c>
      <c r="I22" s="23" t="s">
        <v>11</v>
      </c>
      <c r="J22" s="25" t="s">
        <v>164</v>
      </c>
      <c r="K22" s="23" t="s">
        <v>11</v>
      </c>
      <c r="L22" s="25" t="s">
        <v>1403</v>
      </c>
      <c r="M22" s="22" t="str">
        <f t="shared" si="0"/>
        <v>No</v>
      </c>
      <c r="N22" s="26"/>
      <c r="O22" s="27"/>
      <c r="P22" s="22"/>
      <c r="Q22" s="22"/>
      <c r="R22" s="22"/>
      <c r="S22" s="22"/>
      <c r="T22" s="22" t="str">
        <f t="shared" si="2"/>
        <v xml:space="preserve"> </v>
      </c>
      <c r="U22" s="23" t="s">
        <v>11</v>
      </c>
      <c r="V22" s="26"/>
    </row>
    <row r="23" spans="1:22" ht="89.25" x14ac:dyDescent="0.2">
      <c r="A23" s="20" t="s">
        <v>165</v>
      </c>
      <c r="B23" s="21" t="s">
        <v>166</v>
      </c>
      <c r="C23" s="22">
        <v>2013</v>
      </c>
      <c r="D23" s="23" t="s">
        <v>40</v>
      </c>
      <c r="E23" s="22" t="s">
        <v>66</v>
      </c>
      <c r="F23" s="23" t="s">
        <v>34</v>
      </c>
      <c r="G23" s="24" t="s">
        <v>11</v>
      </c>
      <c r="H23" s="24" t="s">
        <v>67</v>
      </c>
      <c r="I23" s="23" t="s">
        <v>11</v>
      </c>
      <c r="J23" s="25" t="s">
        <v>167</v>
      </c>
      <c r="K23" s="23" t="s">
        <v>11</v>
      </c>
      <c r="L23" s="25" t="s">
        <v>168</v>
      </c>
      <c r="M23" s="22" t="str">
        <f t="shared" si="0"/>
        <v>No</v>
      </c>
      <c r="N23" s="26"/>
      <c r="O23" s="26"/>
      <c r="P23" s="22"/>
      <c r="Q23" s="22"/>
      <c r="R23" s="22"/>
      <c r="S23" s="22"/>
      <c r="T23" s="22" t="str">
        <f t="shared" si="2"/>
        <v xml:space="preserve"> </v>
      </c>
      <c r="U23" s="23" t="s">
        <v>11</v>
      </c>
      <c r="V23" s="26"/>
    </row>
    <row r="24" spans="1:22" ht="153" x14ac:dyDescent="0.2">
      <c r="A24" s="20" t="s">
        <v>169</v>
      </c>
      <c r="B24" s="21" t="s">
        <v>170</v>
      </c>
      <c r="C24" s="22">
        <v>2007</v>
      </c>
      <c r="D24" s="23" t="s">
        <v>40</v>
      </c>
      <c r="E24" s="22" t="s">
        <v>66</v>
      </c>
      <c r="F24" s="23" t="s">
        <v>36</v>
      </c>
      <c r="G24" s="24" t="s">
        <v>112</v>
      </c>
      <c r="H24" s="24" t="s">
        <v>81</v>
      </c>
      <c r="I24" s="23" t="s">
        <v>113</v>
      </c>
      <c r="J24" s="25" t="s">
        <v>171</v>
      </c>
      <c r="K24" s="23" t="s">
        <v>172</v>
      </c>
      <c r="L24" s="25" t="s">
        <v>173</v>
      </c>
      <c r="M24" s="22" t="str">
        <f t="shared" si="0"/>
        <v>No</v>
      </c>
      <c r="N24" s="26"/>
      <c r="O24" s="26"/>
      <c r="P24" s="22"/>
      <c r="Q24" s="22"/>
      <c r="R24" s="22"/>
      <c r="S24" s="22"/>
      <c r="T24" s="22" t="str">
        <f t="shared" si="2"/>
        <v xml:space="preserve"> </v>
      </c>
      <c r="U24" s="23" t="s">
        <v>11</v>
      </c>
      <c r="V24" s="26" t="s">
        <v>174</v>
      </c>
    </row>
    <row r="25" spans="1:22" ht="89.25" x14ac:dyDescent="0.2">
      <c r="A25" s="20" t="s">
        <v>941</v>
      </c>
      <c r="B25" s="21" t="s">
        <v>942</v>
      </c>
      <c r="C25" s="22">
        <v>2010</v>
      </c>
      <c r="D25" s="23" t="s">
        <v>40</v>
      </c>
      <c r="E25" s="22" t="s">
        <v>66</v>
      </c>
      <c r="F25" s="23" t="s">
        <v>37</v>
      </c>
      <c r="G25" s="24" t="s">
        <v>67</v>
      </c>
      <c r="H25" s="24" t="s">
        <v>67</v>
      </c>
      <c r="I25" s="23" t="s">
        <v>11</v>
      </c>
      <c r="J25" s="25" t="s">
        <v>943</v>
      </c>
      <c r="K25" s="23" t="s">
        <v>11</v>
      </c>
      <c r="L25" s="25" t="s">
        <v>944</v>
      </c>
      <c r="M25" s="22" t="str">
        <f t="shared" ref="M25:M88" si="3">IF(AND(LEFT(I25)="Y",LEFT(K25)="Y"),"Yes",IF(AND(LEFT(I25)="M",LEFT(K25)="M"),"Maybe",IF(AND(LEFT(I25)="N",LEFT(K25)="N"),"No"," ")))</f>
        <v>No</v>
      </c>
      <c r="N25" s="25"/>
      <c r="O25" s="25"/>
      <c r="P25" s="22"/>
      <c r="Q25" s="22"/>
      <c r="R25" s="22"/>
      <c r="S25" s="22"/>
      <c r="T25" s="22" t="str">
        <f t="shared" ref="T25:T56" si="4">IF(AND(LEFT(P26)="Y",LEFT(R26)="Y"),"Yes",IF(AND(LEFT(P26)="M",LEFT(R26)="M"),"Maybe",IF(AND(LEFT(P26)="N",LEFT(R26)="N"),"No"," ")))</f>
        <v xml:space="preserve"> </v>
      </c>
      <c r="U25" s="23" t="s">
        <v>11</v>
      </c>
      <c r="V25" s="26"/>
    </row>
    <row r="26" spans="1:22" ht="153" x14ac:dyDescent="0.2">
      <c r="A26" s="20" t="s">
        <v>179</v>
      </c>
      <c r="B26" s="21" t="s">
        <v>180</v>
      </c>
      <c r="C26" s="22">
        <v>2013</v>
      </c>
      <c r="D26" s="23" t="s">
        <v>92</v>
      </c>
      <c r="E26" s="22" t="s">
        <v>66</v>
      </c>
      <c r="F26" s="23" t="s">
        <v>27</v>
      </c>
      <c r="G26" s="24" t="s">
        <v>11</v>
      </c>
      <c r="H26" s="24" t="s">
        <v>67</v>
      </c>
      <c r="I26" s="23" t="s">
        <v>11</v>
      </c>
      <c r="J26" s="25" t="s">
        <v>181</v>
      </c>
      <c r="K26" s="23" t="s">
        <v>11</v>
      </c>
      <c r="L26" s="25" t="s">
        <v>182</v>
      </c>
      <c r="M26" s="22" t="str">
        <f t="shared" si="3"/>
        <v>No</v>
      </c>
      <c r="N26" s="25" t="s">
        <v>183</v>
      </c>
      <c r="O26" s="25" t="s">
        <v>184</v>
      </c>
      <c r="P26" s="22"/>
      <c r="Q26" s="22"/>
      <c r="R26" s="22"/>
      <c r="S26" s="22"/>
      <c r="T26" s="22" t="str">
        <f t="shared" si="4"/>
        <v xml:space="preserve"> </v>
      </c>
      <c r="U26" s="23" t="s">
        <v>11</v>
      </c>
      <c r="V26" s="26"/>
    </row>
    <row r="27" spans="1:22" ht="114.75" x14ac:dyDescent="0.2">
      <c r="A27" s="20" t="s">
        <v>185</v>
      </c>
      <c r="B27" s="21" t="s">
        <v>186</v>
      </c>
      <c r="C27" s="22">
        <v>2008</v>
      </c>
      <c r="D27" s="23" t="s">
        <v>40</v>
      </c>
      <c r="E27" s="22" t="s">
        <v>66</v>
      </c>
      <c r="F27" s="23" t="s">
        <v>37</v>
      </c>
      <c r="G27" s="24" t="s">
        <v>67</v>
      </c>
      <c r="H27" s="24"/>
      <c r="I27" s="23" t="s">
        <v>11</v>
      </c>
      <c r="J27" s="25" t="s">
        <v>187</v>
      </c>
      <c r="K27" s="23" t="s">
        <v>11</v>
      </c>
      <c r="L27" s="25" t="s">
        <v>188</v>
      </c>
      <c r="M27" s="22" t="str">
        <f t="shared" si="3"/>
        <v>No</v>
      </c>
      <c r="N27" s="26"/>
      <c r="O27" s="26"/>
      <c r="P27" s="22"/>
      <c r="Q27" s="22"/>
      <c r="R27" s="22"/>
      <c r="S27" s="22"/>
      <c r="T27" s="22" t="str">
        <f t="shared" si="4"/>
        <v xml:space="preserve"> </v>
      </c>
      <c r="U27" s="23" t="s">
        <v>11</v>
      </c>
      <c r="V27" s="26"/>
    </row>
    <row r="28" spans="1:22" ht="153" x14ac:dyDescent="0.2">
      <c r="A28" s="20" t="s">
        <v>189</v>
      </c>
      <c r="B28" s="21" t="s">
        <v>190</v>
      </c>
      <c r="C28" s="22">
        <v>2017</v>
      </c>
      <c r="D28" s="23" t="s">
        <v>40</v>
      </c>
      <c r="E28" s="22" t="s">
        <v>66</v>
      </c>
      <c r="F28" s="23" t="s">
        <v>37</v>
      </c>
      <c r="G28" s="24" t="s">
        <v>67</v>
      </c>
      <c r="H28" s="24"/>
      <c r="I28" s="23" t="s">
        <v>11</v>
      </c>
      <c r="J28" s="25" t="s">
        <v>191</v>
      </c>
      <c r="K28" s="23" t="s">
        <v>11</v>
      </c>
      <c r="L28" s="25" t="s">
        <v>192</v>
      </c>
      <c r="M28" s="22" t="str">
        <f t="shared" si="3"/>
        <v>No</v>
      </c>
      <c r="N28" s="26"/>
      <c r="O28" s="26"/>
      <c r="P28" s="22"/>
      <c r="Q28" s="22"/>
      <c r="R28" s="22"/>
      <c r="S28" s="22"/>
      <c r="T28" s="22" t="str">
        <f t="shared" si="4"/>
        <v xml:space="preserve"> </v>
      </c>
      <c r="U28" s="23" t="s">
        <v>11</v>
      </c>
      <c r="V28" s="26"/>
    </row>
    <row r="29" spans="1:22" ht="76.5" x14ac:dyDescent="0.2">
      <c r="A29" s="20" t="s">
        <v>193</v>
      </c>
      <c r="B29" s="21" t="s">
        <v>194</v>
      </c>
      <c r="C29" s="22" t="s">
        <v>195</v>
      </c>
      <c r="D29" s="23" t="s">
        <v>92</v>
      </c>
      <c r="E29" s="22" t="s">
        <v>66</v>
      </c>
      <c r="F29" s="23" t="s">
        <v>24</v>
      </c>
      <c r="G29" s="24" t="s">
        <v>11</v>
      </c>
      <c r="H29" s="24" t="s">
        <v>9</v>
      </c>
      <c r="I29" s="23" t="s">
        <v>11</v>
      </c>
      <c r="J29" s="25" t="s">
        <v>196</v>
      </c>
      <c r="K29" s="23" t="s">
        <v>11</v>
      </c>
      <c r="L29" s="25" t="s">
        <v>197</v>
      </c>
      <c r="M29" s="22" t="str">
        <f t="shared" si="3"/>
        <v>No</v>
      </c>
      <c r="N29" s="26"/>
      <c r="O29" s="26"/>
      <c r="P29" s="22"/>
      <c r="Q29" s="22"/>
      <c r="R29" s="22"/>
      <c r="S29" s="22"/>
      <c r="T29" s="22" t="str">
        <f t="shared" si="4"/>
        <v xml:space="preserve"> </v>
      </c>
      <c r="U29" s="23" t="s">
        <v>11</v>
      </c>
      <c r="V29" s="26"/>
    </row>
    <row r="30" spans="1:22" ht="89.25" x14ac:dyDescent="0.2">
      <c r="A30" s="20" t="s">
        <v>198</v>
      </c>
      <c r="B30" s="21" t="s">
        <v>199</v>
      </c>
      <c r="C30" s="22">
        <v>2014</v>
      </c>
      <c r="D30" s="23" t="s">
        <v>40</v>
      </c>
      <c r="E30" s="22" t="s">
        <v>66</v>
      </c>
      <c r="F30" s="23" t="s">
        <v>36</v>
      </c>
      <c r="G30" s="24" t="s">
        <v>9</v>
      </c>
      <c r="H30" s="24" t="s">
        <v>9</v>
      </c>
      <c r="I30" s="23" t="s">
        <v>11</v>
      </c>
      <c r="J30" s="25" t="s">
        <v>200</v>
      </c>
      <c r="K30" s="23" t="s">
        <v>11</v>
      </c>
      <c r="L30" s="25" t="s">
        <v>201</v>
      </c>
      <c r="M30" s="22" t="str">
        <f t="shared" si="3"/>
        <v>No</v>
      </c>
      <c r="N30" s="26"/>
      <c r="O30" s="26"/>
      <c r="P30" s="22"/>
      <c r="Q30" s="22"/>
      <c r="R30" s="22"/>
      <c r="S30" s="22"/>
      <c r="T30" s="22" t="str">
        <f t="shared" si="4"/>
        <v xml:space="preserve"> </v>
      </c>
      <c r="U30" s="23" t="s">
        <v>11</v>
      </c>
      <c r="V30" s="26"/>
    </row>
    <row r="31" spans="1:22" ht="76.5" x14ac:dyDescent="0.2">
      <c r="A31" s="20" t="s">
        <v>202</v>
      </c>
      <c r="B31" s="21" t="s">
        <v>203</v>
      </c>
      <c r="C31" s="22">
        <v>2013</v>
      </c>
      <c r="D31" s="23" t="s">
        <v>40</v>
      </c>
      <c r="E31" s="22" t="s">
        <v>66</v>
      </c>
      <c r="F31" s="23" t="s">
        <v>37</v>
      </c>
      <c r="G31" s="24" t="s">
        <v>67</v>
      </c>
      <c r="H31" s="24" t="s">
        <v>81</v>
      </c>
      <c r="I31" s="23" t="s">
        <v>11</v>
      </c>
      <c r="J31" s="25" t="s">
        <v>204</v>
      </c>
      <c r="K31" s="23" t="s">
        <v>11</v>
      </c>
      <c r="L31" s="25" t="s">
        <v>205</v>
      </c>
      <c r="M31" s="22" t="str">
        <f t="shared" si="3"/>
        <v>No</v>
      </c>
      <c r="N31" s="25"/>
      <c r="O31" s="25"/>
      <c r="P31" s="22"/>
      <c r="Q31" s="22"/>
      <c r="R31" s="22"/>
      <c r="S31" s="22"/>
      <c r="T31" s="22" t="str">
        <f t="shared" si="4"/>
        <v xml:space="preserve"> </v>
      </c>
      <c r="U31" s="23" t="s">
        <v>11</v>
      </c>
      <c r="V31" s="26"/>
    </row>
    <row r="32" spans="1:22" ht="127.5" x14ac:dyDescent="0.2">
      <c r="A32" s="20" t="s">
        <v>206</v>
      </c>
      <c r="B32" s="21" t="s">
        <v>207</v>
      </c>
      <c r="C32" s="22">
        <v>2012</v>
      </c>
      <c r="D32" s="23" t="s">
        <v>92</v>
      </c>
      <c r="E32" s="22" t="s">
        <v>66</v>
      </c>
      <c r="F32" s="23" t="s">
        <v>31</v>
      </c>
      <c r="G32" s="24" t="s">
        <v>67</v>
      </c>
      <c r="H32" s="24" t="s">
        <v>81</v>
      </c>
      <c r="I32" s="23" t="s">
        <v>93</v>
      </c>
      <c r="J32" s="25" t="s">
        <v>208</v>
      </c>
      <c r="K32" s="23" t="s">
        <v>95</v>
      </c>
      <c r="L32" s="25" t="s">
        <v>209</v>
      </c>
      <c r="M32" s="22" t="str">
        <f t="shared" si="3"/>
        <v>No</v>
      </c>
      <c r="N32" s="26"/>
      <c r="O32" s="26"/>
      <c r="P32" s="22"/>
      <c r="Q32" s="22"/>
      <c r="R32" s="22"/>
      <c r="S32" s="22"/>
      <c r="T32" s="22" t="str">
        <f t="shared" si="4"/>
        <v xml:space="preserve"> </v>
      </c>
      <c r="U32" s="23" t="s">
        <v>11</v>
      </c>
      <c r="V32" s="26"/>
    </row>
    <row r="33" spans="1:22" ht="89.25" x14ac:dyDescent="0.2">
      <c r="A33" s="20" t="s">
        <v>210</v>
      </c>
      <c r="B33" s="21" t="s">
        <v>211</v>
      </c>
      <c r="C33" s="22">
        <v>2012</v>
      </c>
      <c r="D33" s="23" t="s">
        <v>92</v>
      </c>
      <c r="E33" s="22" t="s">
        <v>66</v>
      </c>
      <c r="F33" s="23" t="s">
        <v>37</v>
      </c>
      <c r="G33" s="24" t="s">
        <v>67</v>
      </c>
      <c r="H33" s="24" t="s">
        <v>67</v>
      </c>
      <c r="I33" s="23" t="s">
        <v>11</v>
      </c>
      <c r="J33" s="25" t="s">
        <v>212</v>
      </c>
      <c r="K33" s="23" t="s">
        <v>11</v>
      </c>
      <c r="L33" s="25" t="s">
        <v>213</v>
      </c>
      <c r="M33" s="22" t="str">
        <f t="shared" si="3"/>
        <v>No</v>
      </c>
      <c r="N33" s="26"/>
      <c r="O33" s="26"/>
      <c r="P33" s="22"/>
      <c r="Q33" s="22"/>
      <c r="R33" s="22"/>
      <c r="S33" s="22"/>
      <c r="T33" s="22" t="str">
        <f t="shared" si="4"/>
        <v xml:space="preserve"> </v>
      </c>
      <c r="U33" s="23" t="s">
        <v>11</v>
      </c>
      <c r="V33" s="26"/>
    </row>
    <row r="34" spans="1:22" ht="102" x14ac:dyDescent="0.2">
      <c r="A34" s="20" t="s">
        <v>214</v>
      </c>
      <c r="B34" s="21" t="s">
        <v>215</v>
      </c>
      <c r="C34" s="22">
        <v>2013</v>
      </c>
      <c r="D34" s="23" t="s">
        <v>92</v>
      </c>
      <c r="E34" s="22" t="s">
        <v>66</v>
      </c>
      <c r="F34" s="23" t="s">
        <v>37</v>
      </c>
      <c r="G34" s="24" t="s">
        <v>67</v>
      </c>
      <c r="H34" s="24" t="s">
        <v>67</v>
      </c>
      <c r="I34" s="23" t="s">
        <v>11</v>
      </c>
      <c r="J34" s="25" t="s">
        <v>216</v>
      </c>
      <c r="K34" s="23" t="s">
        <v>11</v>
      </c>
      <c r="L34" s="25" t="s">
        <v>217</v>
      </c>
      <c r="M34" s="22" t="str">
        <f t="shared" si="3"/>
        <v>No</v>
      </c>
      <c r="N34" s="25"/>
      <c r="O34" s="25"/>
      <c r="P34" s="22"/>
      <c r="Q34" s="22"/>
      <c r="R34" s="22"/>
      <c r="S34" s="22"/>
      <c r="T34" s="22" t="str">
        <f t="shared" si="4"/>
        <v xml:space="preserve"> </v>
      </c>
      <c r="U34" s="23" t="s">
        <v>11</v>
      </c>
      <c r="V34" s="26"/>
    </row>
    <row r="35" spans="1:22" ht="51" x14ac:dyDescent="0.2">
      <c r="A35" s="28" t="s">
        <v>218</v>
      </c>
      <c r="B35" s="29" t="s">
        <v>219</v>
      </c>
      <c r="C35" s="30">
        <v>2013</v>
      </c>
      <c r="D35" s="31" t="s">
        <v>92</v>
      </c>
      <c r="E35" s="30" t="s">
        <v>66</v>
      </c>
      <c r="F35" s="31" t="s">
        <v>36</v>
      </c>
      <c r="G35" s="32" t="s">
        <v>9</v>
      </c>
      <c r="H35" s="32" t="s">
        <v>67</v>
      </c>
      <c r="I35" s="31" t="s">
        <v>9</v>
      </c>
      <c r="J35" s="33" t="s">
        <v>220</v>
      </c>
      <c r="K35" s="31" t="s">
        <v>9</v>
      </c>
      <c r="L35" s="33" t="s">
        <v>221</v>
      </c>
      <c r="M35" s="30" t="str">
        <f t="shared" si="3"/>
        <v>Yes</v>
      </c>
      <c r="N35" s="34"/>
      <c r="O35" s="34"/>
      <c r="P35" s="30"/>
      <c r="Q35" s="30"/>
      <c r="R35" s="30"/>
      <c r="S35" s="30"/>
      <c r="T35" s="30" t="str">
        <f t="shared" si="4"/>
        <v xml:space="preserve"> </v>
      </c>
      <c r="U35" s="31" t="s">
        <v>9</v>
      </c>
      <c r="V35" s="34"/>
    </row>
    <row r="36" spans="1:22" ht="127.5" x14ac:dyDescent="0.2">
      <c r="A36" s="20" t="s">
        <v>222</v>
      </c>
      <c r="B36" s="21" t="s">
        <v>223</v>
      </c>
      <c r="C36" s="22">
        <v>2014</v>
      </c>
      <c r="D36" s="23" t="s">
        <v>40</v>
      </c>
      <c r="E36" s="22" t="s">
        <v>66</v>
      </c>
      <c r="F36" s="23" t="s">
        <v>36</v>
      </c>
      <c r="G36" s="24" t="s">
        <v>67</v>
      </c>
      <c r="H36" s="24" t="s">
        <v>81</v>
      </c>
      <c r="I36" s="23" t="s">
        <v>93</v>
      </c>
      <c r="J36" s="25" t="s">
        <v>224</v>
      </c>
      <c r="K36" s="23" t="s">
        <v>95</v>
      </c>
      <c r="L36" s="25" t="s">
        <v>225</v>
      </c>
      <c r="M36" s="22" t="str">
        <f t="shared" si="3"/>
        <v>No</v>
      </c>
      <c r="N36" s="26"/>
      <c r="O36" s="26"/>
      <c r="P36" s="22"/>
      <c r="Q36" s="22"/>
      <c r="R36" s="22"/>
      <c r="S36" s="22"/>
      <c r="T36" s="22" t="str">
        <f t="shared" si="4"/>
        <v xml:space="preserve"> </v>
      </c>
      <c r="U36" s="23" t="s">
        <v>11</v>
      </c>
      <c r="V36" s="26"/>
    </row>
    <row r="37" spans="1:22" ht="63.75" x14ac:dyDescent="0.2">
      <c r="A37" s="20" t="s">
        <v>226</v>
      </c>
      <c r="B37" s="21" t="s">
        <v>227</v>
      </c>
      <c r="C37" s="22">
        <v>2018</v>
      </c>
      <c r="D37" s="23" t="s">
        <v>40</v>
      </c>
      <c r="E37" s="22" t="s">
        <v>66</v>
      </c>
      <c r="F37" s="23" t="s">
        <v>36</v>
      </c>
      <c r="G37" s="24" t="s">
        <v>9</v>
      </c>
      <c r="H37" s="24" t="s">
        <v>81</v>
      </c>
      <c r="I37" s="23" t="s">
        <v>11</v>
      </c>
      <c r="J37" s="25" t="s">
        <v>228</v>
      </c>
      <c r="K37" s="23" t="s">
        <v>11</v>
      </c>
      <c r="L37" s="25" t="s">
        <v>229</v>
      </c>
      <c r="M37" s="22" t="str">
        <f t="shared" si="3"/>
        <v>No</v>
      </c>
      <c r="N37" s="26"/>
      <c r="O37" s="26"/>
      <c r="P37" s="22"/>
      <c r="Q37" s="22"/>
      <c r="R37" s="22"/>
      <c r="S37" s="22"/>
      <c r="T37" s="22" t="str">
        <f t="shared" si="4"/>
        <v xml:space="preserve"> </v>
      </c>
      <c r="U37" s="23" t="s">
        <v>11</v>
      </c>
      <c r="V37" s="26"/>
    </row>
    <row r="38" spans="1:22" ht="178.5" x14ac:dyDescent="0.2">
      <c r="A38" s="20" t="s">
        <v>230</v>
      </c>
      <c r="B38" s="21" t="s">
        <v>231</v>
      </c>
      <c r="C38" s="22">
        <v>2018</v>
      </c>
      <c r="D38" s="23" t="s">
        <v>40</v>
      </c>
      <c r="E38" s="22" t="s">
        <v>66</v>
      </c>
      <c r="F38" s="23" t="s">
        <v>18</v>
      </c>
      <c r="G38" s="24" t="s">
        <v>11</v>
      </c>
      <c r="H38" s="24" t="s">
        <v>67</v>
      </c>
      <c r="I38" s="23" t="s">
        <v>11</v>
      </c>
      <c r="J38" s="25" t="s">
        <v>232</v>
      </c>
      <c r="K38" s="23" t="s">
        <v>127</v>
      </c>
      <c r="L38" s="25" t="s">
        <v>233</v>
      </c>
      <c r="M38" s="22" t="str">
        <f t="shared" si="3"/>
        <v>No</v>
      </c>
      <c r="N38" s="26"/>
      <c r="O38" s="26"/>
      <c r="P38" s="22"/>
      <c r="Q38" s="22"/>
      <c r="R38" s="22"/>
      <c r="S38" s="22"/>
      <c r="T38" s="22" t="str">
        <f t="shared" si="4"/>
        <v xml:space="preserve"> </v>
      </c>
      <c r="U38" s="23" t="s">
        <v>11</v>
      </c>
      <c r="V38" s="26"/>
    </row>
    <row r="39" spans="1:22" ht="102" x14ac:dyDescent="0.2">
      <c r="A39" s="20" t="s">
        <v>234</v>
      </c>
      <c r="B39" s="21" t="s">
        <v>235</v>
      </c>
      <c r="C39" s="22">
        <v>2015</v>
      </c>
      <c r="D39" s="23" t="s">
        <v>40</v>
      </c>
      <c r="E39" s="22" t="s">
        <v>66</v>
      </c>
      <c r="F39" s="23" t="s">
        <v>35</v>
      </c>
      <c r="G39" s="24" t="s">
        <v>11</v>
      </c>
      <c r="H39" s="24" t="s">
        <v>67</v>
      </c>
      <c r="I39" s="23" t="s">
        <v>11</v>
      </c>
      <c r="J39" s="25" t="s">
        <v>236</v>
      </c>
      <c r="K39" s="23" t="s">
        <v>136</v>
      </c>
      <c r="L39" s="25" t="s">
        <v>237</v>
      </c>
      <c r="M39" s="22" t="str">
        <f t="shared" si="3"/>
        <v>No</v>
      </c>
      <c r="N39" s="26"/>
      <c r="O39" s="26"/>
      <c r="P39" s="22"/>
      <c r="Q39" s="22"/>
      <c r="R39" s="22"/>
      <c r="S39" s="22"/>
      <c r="T39" s="22" t="str">
        <f t="shared" si="4"/>
        <v xml:space="preserve"> </v>
      </c>
      <c r="U39" s="23" t="s">
        <v>11</v>
      </c>
      <c r="V39" s="26"/>
    </row>
    <row r="40" spans="1:22" ht="102" x14ac:dyDescent="0.2">
      <c r="A40" s="20" t="s">
        <v>238</v>
      </c>
      <c r="B40" s="21" t="s">
        <v>239</v>
      </c>
      <c r="C40" s="22">
        <v>2017</v>
      </c>
      <c r="D40" s="23" t="s">
        <v>40</v>
      </c>
      <c r="E40" s="22" t="s">
        <v>66</v>
      </c>
      <c r="F40" s="23" t="s">
        <v>35</v>
      </c>
      <c r="G40" s="24" t="s">
        <v>11</v>
      </c>
      <c r="H40" s="24" t="s">
        <v>67</v>
      </c>
      <c r="I40" s="23" t="s">
        <v>11</v>
      </c>
      <c r="J40" s="25" t="s">
        <v>240</v>
      </c>
      <c r="K40" s="23" t="s">
        <v>127</v>
      </c>
      <c r="L40" s="25" t="s">
        <v>241</v>
      </c>
      <c r="M40" s="22" t="str">
        <f t="shared" si="3"/>
        <v>No</v>
      </c>
      <c r="N40" s="26"/>
      <c r="O40" s="26"/>
      <c r="P40" s="22"/>
      <c r="Q40" s="22"/>
      <c r="R40" s="22"/>
      <c r="S40" s="22"/>
      <c r="T40" s="22" t="str">
        <f t="shared" si="4"/>
        <v xml:space="preserve"> </v>
      </c>
      <c r="U40" s="23" t="s">
        <v>11</v>
      </c>
      <c r="V40" s="26"/>
    </row>
    <row r="41" spans="1:22" ht="102" x14ac:dyDescent="0.2">
      <c r="A41" s="20" t="s">
        <v>242</v>
      </c>
      <c r="B41" s="21" t="s">
        <v>243</v>
      </c>
      <c r="C41" s="22">
        <v>2013</v>
      </c>
      <c r="D41" s="23" t="s">
        <v>40</v>
      </c>
      <c r="E41" s="22" t="s">
        <v>66</v>
      </c>
      <c r="F41" s="23" t="s">
        <v>29</v>
      </c>
      <c r="G41" s="24" t="s">
        <v>67</v>
      </c>
      <c r="H41" s="24" t="s">
        <v>81</v>
      </c>
      <c r="I41" s="23" t="s">
        <v>11</v>
      </c>
      <c r="J41" s="25" t="s">
        <v>244</v>
      </c>
      <c r="K41" s="23" t="s">
        <v>11</v>
      </c>
      <c r="L41" s="25" t="s">
        <v>1404</v>
      </c>
      <c r="M41" s="22" t="str">
        <f t="shared" si="3"/>
        <v>No</v>
      </c>
      <c r="N41" s="26"/>
      <c r="O41" s="27"/>
      <c r="P41" s="22"/>
      <c r="Q41" s="22"/>
      <c r="R41" s="22"/>
      <c r="S41" s="22"/>
      <c r="T41" s="22" t="str">
        <f t="shared" si="4"/>
        <v xml:space="preserve"> </v>
      </c>
      <c r="U41" s="23" t="s">
        <v>11</v>
      </c>
      <c r="V41" s="26"/>
    </row>
    <row r="42" spans="1:22" ht="114.75" x14ac:dyDescent="0.2">
      <c r="A42" s="20" t="s">
        <v>245</v>
      </c>
      <c r="B42" s="21" t="s">
        <v>246</v>
      </c>
      <c r="C42" s="22">
        <v>2017</v>
      </c>
      <c r="D42" s="23" t="s">
        <v>40</v>
      </c>
      <c r="E42" s="22" t="s">
        <v>66</v>
      </c>
      <c r="F42" s="23" t="s">
        <v>33</v>
      </c>
      <c r="G42" s="24" t="s">
        <v>67</v>
      </c>
      <c r="H42" s="24"/>
      <c r="I42" s="23" t="s">
        <v>93</v>
      </c>
      <c r="J42" s="25" t="s">
        <v>247</v>
      </c>
      <c r="K42" s="23" t="s">
        <v>95</v>
      </c>
      <c r="L42" s="25" t="s">
        <v>248</v>
      </c>
      <c r="M42" s="22" t="str">
        <f t="shared" si="3"/>
        <v>No</v>
      </c>
      <c r="N42" s="26"/>
      <c r="O42" s="26"/>
      <c r="P42" s="22"/>
      <c r="Q42" s="22"/>
      <c r="R42" s="22"/>
      <c r="S42" s="22"/>
      <c r="T42" s="22" t="str">
        <f t="shared" si="4"/>
        <v xml:space="preserve"> </v>
      </c>
      <c r="U42" s="23" t="s">
        <v>11</v>
      </c>
      <c r="V42" s="26"/>
    </row>
    <row r="43" spans="1:22" ht="102" x14ac:dyDescent="0.2">
      <c r="A43" s="20" t="s">
        <v>249</v>
      </c>
      <c r="B43" s="21" t="s">
        <v>250</v>
      </c>
      <c r="C43" s="22">
        <v>2017</v>
      </c>
      <c r="D43" s="23" t="s">
        <v>40</v>
      </c>
      <c r="E43" s="22" t="s">
        <v>66</v>
      </c>
      <c r="F43" s="23" t="s">
        <v>35</v>
      </c>
      <c r="G43" s="24" t="s">
        <v>11</v>
      </c>
      <c r="H43" s="24" t="s">
        <v>67</v>
      </c>
      <c r="I43" s="23" t="s">
        <v>11</v>
      </c>
      <c r="J43" s="25" t="s">
        <v>251</v>
      </c>
      <c r="K43" s="23" t="s">
        <v>11</v>
      </c>
      <c r="L43" s="25" t="s">
        <v>252</v>
      </c>
      <c r="M43" s="22" t="str">
        <f t="shared" si="3"/>
        <v>No</v>
      </c>
      <c r="N43" s="26"/>
      <c r="O43" s="26"/>
      <c r="P43" s="22"/>
      <c r="Q43" s="22"/>
      <c r="R43" s="22"/>
      <c r="S43" s="22"/>
      <c r="T43" s="22" t="str">
        <f t="shared" si="4"/>
        <v xml:space="preserve"> </v>
      </c>
      <c r="U43" s="23" t="s">
        <v>11</v>
      </c>
      <c r="V43" s="26"/>
    </row>
    <row r="44" spans="1:22" ht="102" x14ac:dyDescent="0.2">
      <c r="A44" s="20" t="s">
        <v>253</v>
      </c>
      <c r="B44" s="21" t="s">
        <v>254</v>
      </c>
      <c r="C44" s="22">
        <v>2018</v>
      </c>
      <c r="D44" s="23" t="s">
        <v>92</v>
      </c>
      <c r="E44" s="22" t="s">
        <v>66</v>
      </c>
      <c r="F44" s="23" t="s">
        <v>35</v>
      </c>
      <c r="G44" s="24" t="s">
        <v>11</v>
      </c>
      <c r="H44" s="24" t="s">
        <v>9</v>
      </c>
      <c r="I44" s="23" t="s">
        <v>11</v>
      </c>
      <c r="J44" s="25" t="s">
        <v>255</v>
      </c>
      <c r="K44" s="23" t="s">
        <v>127</v>
      </c>
      <c r="L44" s="25" t="s">
        <v>256</v>
      </c>
      <c r="M44" s="22" t="str">
        <f t="shared" si="3"/>
        <v>No</v>
      </c>
      <c r="N44" s="26"/>
      <c r="O44" s="26"/>
      <c r="P44" s="22"/>
      <c r="Q44" s="22"/>
      <c r="R44" s="22"/>
      <c r="S44" s="22"/>
      <c r="T44" s="22" t="str">
        <f t="shared" si="4"/>
        <v xml:space="preserve"> </v>
      </c>
      <c r="U44" s="23" t="s">
        <v>11</v>
      </c>
      <c r="V44" s="26"/>
    </row>
    <row r="45" spans="1:22" ht="153" x14ac:dyDescent="0.2">
      <c r="A45" s="20" t="s">
        <v>257</v>
      </c>
      <c r="B45" s="21" t="s">
        <v>258</v>
      </c>
      <c r="C45" s="22">
        <v>2011</v>
      </c>
      <c r="D45" s="23" t="s">
        <v>40</v>
      </c>
      <c r="E45" s="22" t="s">
        <v>66</v>
      </c>
      <c r="F45" s="23" t="s">
        <v>37</v>
      </c>
      <c r="G45" s="24" t="s">
        <v>67</v>
      </c>
      <c r="H45" s="24"/>
      <c r="I45" s="23" t="s">
        <v>93</v>
      </c>
      <c r="J45" s="25" t="s">
        <v>259</v>
      </c>
      <c r="K45" s="23" t="s">
        <v>95</v>
      </c>
      <c r="L45" s="25" t="s">
        <v>260</v>
      </c>
      <c r="M45" s="22" t="str">
        <f t="shared" si="3"/>
        <v>No</v>
      </c>
      <c r="N45" s="26"/>
      <c r="O45" s="26"/>
      <c r="P45" s="22"/>
      <c r="Q45" s="22"/>
      <c r="R45" s="22"/>
      <c r="S45" s="22"/>
      <c r="T45" s="22" t="str">
        <f t="shared" si="4"/>
        <v xml:space="preserve"> </v>
      </c>
      <c r="U45" s="23" t="s">
        <v>11</v>
      </c>
      <c r="V45" s="26"/>
    </row>
    <row r="46" spans="1:22" ht="89.25" x14ac:dyDescent="0.2">
      <c r="A46" s="20" t="s">
        <v>261</v>
      </c>
      <c r="B46" s="21" t="s">
        <v>262</v>
      </c>
      <c r="C46" s="22">
        <v>2010</v>
      </c>
      <c r="D46" s="23" t="s">
        <v>40</v>
      </c>
      <c r="E46" s="22" t="s">
        <v>66</v>
      </c>
      <c r="F46" s="23" t="s">
        <v>37</v>
      </c>
      <c r="G46" s="24" t="s">
        <v>67</v>
      </c>
      <c r="H46" s="24" t="s">
        <v>67</v>
      </c>
      <c r="I46" s="23" t="s">
        <v>11</v>
      </c>
      <c r="J46" s="25" t="s">
        <v>263</v>
      </c>
      <c r="K46" s="23" t="s">
        <v>11</v>
      </c>
      <c r="L46" s="25" t="s">
        <v>264</v>
      </c>
      <c r="M46" s="22" t="str">
        <f t="shared" si="3"/>
        <v>No</v>
      </c>
      <c r="N46" s="26"/>
      <c r="O46" s="26"/>
      <c r="P46" s="22"/>
      <c r="Q46" s="22"/>
      <c r="R46" s="22"/>
      <c r="S46" s="22"/>
      <c r="T46" s="22" t="str">
        <f t="shared" si="4"/>
        <v xml:space="preserve"> </v>
      </c>
      <c r="U46" s="23" t="s">
        <v>11</v>
      </c>
      <c r="V46" s="26"/>
    </row>
    <row r="47" spans="1:22" ht="165.75" x14ac:dyDescent="0.2">
      <c r="A47" s="20" t="s">
        <v>265</v>
      </c>
      <c r="B47" s="21" t="s">
        <v>266</v>
      </c>
      <c r="C47" s="22">
        <v>2009</v>
      </c>
      <c r="D47" s="23" t="s">
        <v>40</v>
      </c>
      <c r="E47" s="22" t="s">
        <v>66</v>
      </c>
      <c r="F47" s="23" t="s">
        <v>33</v>
      </c>
      <c r="G47" s="24" t="s">
        <v>67</v>
      </c>
      <c r="H47" s="24"/>
      <c r="I47" s="23" t="s">
        <v>11</v>
      </c>
      <c r="J47" s="25" t="s">
        <v>267</v>
      </c>
      <c r="K47" s="23" t="s">
        <v>11</v>
      </c>
      <c r="L47" s="25" t="s">
        <v>268</v>
      </c>
      <c r="M47" s="22" t="str">
        <f t="shared" si="3"/>
        <v>No</v>
      </c>
      <c r="N47" s="26"/>
      <c r="O47" s="26"/>
      <c r="P47" s="22"/>
      <c r="Q47" s="22"/>
      <c r="R47" s="22"/>
      <c r="S47" s="22"/>
      <c r="T47" s="22" t="str">
        <f t="shared" si="4"/>
        <v xml:space="preserve"> </v>
      </c>
      <c r="U47" s="23" t="s">
        <v>11</v>
      </c>
      <c r="V47" s="26"/>
    </row>
    <row r="48" spans="1:22" ht="89.25" x14ac:dyDescent="0.2">
      <c r="A48" s="20" t="s">
        <v>269</v>
      </c>
      <c r="B48" s="21" t="s">
        <v>270</v>
      </c>
      <c r="C48" s="22">
        <v>2008</v>
      </c>
      <c r="D48" s="23" t="s">
        <v>40</v>
      </c>
      <c r="E48" s="22" t="s">
        <v>66</v>
      </c>
      <c r="F48" s="23" t="s">
        <v>35</v>
      </c>
      <c r="G48" s="24" t="s">
        <v>11</v>
      </c>
      <c r="H48" s="24" t="s">
        <v>9</v>
      </c>
      <c r="I48" s="23" t="s">
        <v>11</v>
      </c>
      <c r="J48" s="25" t="s">
        <v>271</v>
      </c>
      <c r="K48" s="23" t="s">
        <v>127</v>
      </c>
      <c r="L48" s="25" t="s">
        <v>272</v>
      </c>
      <c r="M48" s="22" t="str">
        <f t="shared" si="3"/>
        <v>No</v>
      </c>
      <c r="N48" s="26"/>
      <c r="O48" s="26"/>
      <c r="P48" s="22"/>
      <c r="Q48" s="22"/>
      <c r="R48" s="22"/>
      <c r="S48" s="22"/>
      <c r="T48" s="22" t="str">
        <f t="shared" si="4"/>
        <v xml:space="preserve"> </v>
      </c>
      <c r="U48" s="23" t="s">
        <v>11</v>
      </c>
      <c r="V48" s="26"/>
    </row>
    <row r="49" spans="1:22" ht="63.75" x14ac:dyDescent="0.2">
      <c r="A49" s="20" t="s">
        <v>273</v>
      </c>
      <c r="B49" s="21" t="s">
        <v>274</v>
      </c>
      <c r="C49" s="22">
        <v>2013</v>
      </c>
      <c r="D49" s="23" t="s">
        <v>40</v>
      </c>
      <c r="E49" s="22" t="s">
        <v>66</v>
      </c>
      <c r="F49" s="23" t="s">
        <v>37</v>
      </c>
      <c r="G49" s="24" t="s">
        <v>67</v>
      </c>
      <c r="H49" s="24" t="s">
        <v>67</v>
      </c>
      <c r="I49" s="23" t="s">
        <v>11</v>
      </c>
      <c r="J49" s="25" t="s">
        <v>275</v>
      </c>
      <c r="K49" s="23" t="s">
        <v>11</v>
      </c>
      <c r="L49" s="25" t="s">
        <v>276</v>
      </c>
      <c r="M49" s="22" t="str">
        <f t="shared" si="3"/>
        <v>No</v>
      </c>
      <c r="N49" s="26"/>
      <c r="O49" s="26"/>
      <c r="P49" s="22"/>
      <c r="Q49" s="22"/>
      <c r="R49" s="22"/>
      <c r="S49" s="22"/>
      <c r="T49" s="22" t="str">
        <f t="shared" si="4"/>
        <v xml:space="preserve"> </v>
      </c>
      <c r="U49" s="23" t="s">
        <v>11</v>
      </c>
      <c r="V49" s="26"/>
    </row>
    <row r="50" spans="1:22" ht="140.25" x14ac:dyDescent="0.2">
      <c r="A50" s="20" t="s">
        <v>277</v>
      </c>
      <c r="B50" s="21" t="s">
        <v>278</v>
      </c>
      <c r="C50" s="22">
        <v>2015</v>
      </c>
      <c r="D50" s="23" t="s">
        <v>40</v>
      </c>
      <c r="E50" s="22" t="s">
        <v>66</v>
      </c>
      <c r="F50" s="23" t="s">
        <v>37</v>
      </c>
      <c r="G50" s="24" t="s">
        <v>67</v>
      </c>
      <c r="H50" s="24"/>
      <c r="I50" s="23" t="s">
        <v>93</v>
      </c>
      <c r="J50" s="25" t="s">
        <v>279</v>
      </c>
      <c r="K50" s="23" t="s">
        <v>95</v>
      </c>
      <c r="L50" s="25" t="s">
        <v>280</v>
      </c>
      <c r="M50" s="22" t="str">
        <f t="shared" si="3"/>
        <v>No</v>
      </c>
      <c r="N50" s="26"/>
      <c r="O50" s="26"/>
      <c r="P50" s="22"/>
      <c r="Q50" s="22"/>
      <c r="R50" s="22"/>
      <c r="S50" s="22"/>
      <c r="T50" s="22" t="str">
        <f t="shared" si="4"/>
        <v xml:space="preserve"> </v>
      </c>
      <c r="U50" s="23" t="s">
        <v>11</v>
      </c>
      <c r="V50" s="26"/>
    </row>
    <row r="51" spans="1:22" ht="114.75" x14ac:dyDescent="0.2">
      <c r="A51" s="20" t="s">
        <v>281</v>
      </c>
      <c r="B51" s="21" t="s">
        <v>282</v>
      </c>
      <c r="C51" s="22">
        <v>2018</v>
      </c>
      <c r="D51" s="23" t="s">
        <v>40</v>
      </c>
      <c r="E51" s="22" t="s">
        <v>66</v>
      </c>
      <c r="F51" s="23" t="s">
        <v>35</v>
      </c>
      <c r="G51" s="24" t="s">
        <v>11</v>
      </c>
      <c r="H51" s="24" t="s">
        <v>9</v>
      </c>
      <c r="I51" s="23" t="s">
        <v>11</v>
      </c>
      <c r="J51" s="25" t="s">
        <v>283</v>
      </c>
      <c r="K51" s="23" t="s">
        <v>11</v>
      </c>
      <c r="L51" s="25" t="s">
        <v>284</v>
      </c>
      <c r="M51" s="22" t="str">
        <f t="shared" si="3"/>
        <v>No</v>
      </c>
      <c r="N51" s="25" t="s">
        <v>285</v>
      </c>
      <c r="O51" s="25" t="s">
        <v>286</v>
      </c>
      <c r="P51" s="22"/>
      <c r="Q51" s="22"/>
      <c r="R51" s="22"/>
      <c r="S51" s="22"/>
      <c r="T51" s="22" t="str">
        <f t="shared" si="4"/>
        <v xml:space="preserve"> </v>
      </c>
      <c r="U51" s="23" t="s">
        <v>11</v>
      </c>
      <c r="V51" s="26" t="s">
        <v>287</v>
      </c>
    </row>
    <row r="52" spans="1:22" ht="114.75" x14ac:dyDescent="0.2">
      <c r="A52" s="20" t="s">
        <v>288</v>
      </c>
      <c r="B52" s="21" t="s">
        <v>289</v>
      </c>
      <c r="C52" s="22">
        <v>2014</v>
      </c>
      <c r="D52" s="23" t="s">
        <v>40</v>
      </c>
      <c r="E52" s="22" t="s">
        <v>66</v>
      </c>
      <c r="F52" s="23" t="s">
        <v>37</v>
      </c>
      <c r="G52" s="24" t="s">
        <v>9</v>
      </c>
      <c r="H52" s="24" t="s">
        <v>67</v>
      </c>
      <c r="I52" s="23" t="s">
        <v>11</v>
      </c>
      <c r="J52" s="25" t="s">
        <v>290</v>
      </c>
      <c r="K52" s="23" t="s">
        <v>11</v>
      </c>
      <c r="L52" s="25" t="s">
        <v>1399</v>
      </c>
      <c r="M52" s="22" t="str">
        <f t="shared" si="3"/>
        <v>No</v>
      </c>
      <c r="N52" s="26"/>
      <c r="O52" s="26"/>
      <c r="P52" s="22"/>
      <c r="Q52" s="22"/>
      <c r="R52" s="22"/>
      <c r="S52" s="22"/>
      <c r="T52" s="22" t="str">
        <f t="shared" si="4"/>
        <v xml:space="preserve"> </v>
      </c>
      <c r="U52" s="23" t="s">
        <v>11</v>
      </c>
      <c r="V52" s="26"/>
    </row>
    <row r="53" spans="1:22" ht="140.25" x14ac:dyDescent="0.2">
      <c r="A53" s="20" t="s">
        <v>291</v>
      </c>
      <c r="B53" s="21" t="s">
        <v>292</v>
      </c>
      <c r="C53" s="22">
        <v>2016</v>
      </c>
      <c r="D53" s="23" t="s">
        <v>40</v>
      </c>
      <c r="E53" s="22" t="s">
        <v>66</v>
      </c>
      <c r="F53" s="23" t="s">
        <v>23</v>
      </c>
      <c r="G53" s="24" t="s">
        <v>67</v>
      </c>
      <c r="H53" s="24" t="s">
        <v>67</v>
      </c>
      <c r="I53" s="23" t="s">
        <v>11</v>
      </c>
      <c r="J53" s="25" t="s">
        <v>293</v>
      </c>
      <c r="K53" s="23" t="s">
        <v>11</v>
      </c>
      <c r="L53" s="25" t="s">
        <v>1411</v>
      </c>
      <c r="M53" s="22" t="str">
        <f t="shared" si="3"/>
        <v>No</v>
      </c>
      <c r="N53" s="26"/>
      <c r="O53" s="27"/>
      <c r="P53" s="22"/>
      <c r="Q53" s="22"/>
      <c r="R53" s="22"/>
      <c r="S53" s="22"/>
      <c r="T53" s="22" t="str">
        <f t="shared" si="4"/>
        <v xml:space="preserve"> </v>
      </c>
      <c r="U53" s="23" t="s">
        <v>11</v>
      </c>
      <c r="V53" s="26"/>
    </row>
    <row r="54" spans="1:22" ht="76.5" x14ac:dyDescent="0.2">
      <c r="A54" s="20" t="s">
        <v>294</v>
      </c>
      <c r="B54" s="21" t="s">
        <v>295</v>
      </c>
      <c r="C54" s="22">
        <v>2006</v>
      </c>
      <c r="D54" s="23" t="s">
        <v>40</v>
      </c>
      <c r="E54" s="22" t="s">
        <v>66</v>
      </c>
      <c r="F54" s="23" t="s">
        <v>37</v>
      </c>
      <c r="G54" s="24" t="s">
        <v>67</v>
      </c>
      <c r="H54" s="24" t="s">
        <v>81</v>
      </c>
      <c r="I54" s="23" t="s">
        <v>11</v>
      </c>
      <c r="J54" s="25" t="s">
        <v>296</v>
      </c>
      <c r="K54" s="23" t="s">
        <v>11</v>
      </c>
      <c r="L54" s="25" t="s">
        <v>297</v>
      </c>
      <c r="M54" s="22" t="str">
        <f t="shared" si="3"/>
        <v>No</v>
      </c>
      <c r="N54" s="26"/>
      <c r="O54" s="26"/>
      <c r="P54" s="22"/>
      <c r="Q54" s="22"/>
      <c r="R54" s="22"/>
      <c r="S54" s="22"/>
      <c r="T54" s="22" t="str">
        <f t="shared" si="4"/>
        <v xml:space="preserve"> </v>
      </c>
      <c r="U54" s="23" t="s">
        <v>11</v>
      </c>
      <c r="V54" s="26"/>
    </row>
    <row r="55" spans="1:22" ht="114.75" x14ac:dyDescent="0.2">
      <c r="A55" s="28" t="s">
        <v>298</v>
      </c>
      <c r="B55" s="29" t="s">
        <v>299</v>
      </c>
      <c r="C55" s="30">
        <v>2007</v>
      </c>
      <c r="D55" s="31" t="s">
        <v>40</v>
      </c>
      <c r="E55" s="30" t="s">
        <v>66</v>
      </c>
      <c r="F55" s="31" t="s">
        <v>36</v>
      </c>
      <c r="G55" s="32" t="s">
        <v>11</v>
      </c>
      <c r="H55" s="32" t="s">
        <v>9</v>
      </c>
      <c r="I55" s="31" t="s">
        <v>9</v>
      </c>
      <c r="J55" s="33" t="s">
        <v>300</v>
      </c>
      <c r="K55" s="31" t="s">
        <v>9</v>
      </c>
      <c r="L55" s="33" t="s">
        <v>301</v>
      </c>
      <c r="M55" s="30" t="str">
        <f t="shared" si="3"/>
        <v>Yes</v>
      </c>
      <c r="N55" s="34"/>
      <c r="O55" s="34"/>
      <c r="P55" s="30"/>
      <c r="Q55" s="30"/>
      <c r="R55" s="30"/>
      <c r="S55" s="30"/>
      <c r="T55" s="30" t="str">
        <f t="shared" si="4"/>
        <v xml:space="preserve"> </v>
      </c>
      <c r="U55" s="31" t="s">
        <v>9</v>
      </c>
      <c r="V55" s="34"/>
    </row>
    <row r="56" spans="1:22" ht="89.25" x14ac:dyDescent="0.2">
      <c r="A56" s="20" t="s">
        <v>302</v>
      </c>
      <c r="B56" s="21" t="s">
        <v>303</v>
      </c>
      <c r="C56" s="22">
        <v>2012</v>
      </c>
      <c r="D56" s="23" t="s">
        <v>92</v>
      </c>
      <c r="E56" s="22" t="s">
        <v>66</v>
      </c>
      <c r="F56" s="23" t="s">
        <v>36</v>
      </c>
      <c r="G56" s="24" t="s">
        <v>9</v>
      </c>
      <c r="H56" s="24" t="s">
        <v>9</v>
      </c>
      <c r="I56" s="23" t="s">
        <v>11</v>
      </c>
      <c r="J56" s="25" t="s">
        <v>304</v>
      </c>
      <c r="K56" s="23" t="s">
        <v>11</v>
      </c>
      <c r="L56" s="25" t="s">
        <v>1426</v>
      </c>
      <c r="M56" s="22" t="str">
        <f t="shared" si="3"/>
        <v>No</v>
      </c>
      <c r="N56" s="26"/>
      <c r="O56" s="26"/>
      <c r="P56" s="22"/>
      <c r="Q56" s="22"/>
      <c r="R56" s="22"/>
      <c r="S56" s="22"/>
      <c r="T56" s="22" t="str">
        <f t="shared" si="4"/>
        <v xml:space="preserve"> </v>
      </c>
      <c r="U56" s="23" t="s">
        <v>11</v>
      </c>
      <c r="V56" s="26"/>
    </row>
    <row r="57" spans="1:22" ht="114.75" x14ac:dyDescent="0.2">
      <c r="A57" s="20" t="s">
        <v>305</v>
      </c>
      <c r="B57" s="21" t="s">
        <v>306</v>
      </c>
      <c r="C57" s="22">
        <v>2014</v>
      </c>
      <c r="D57" s="23" t="s">
        <v>40</v>
      </c>
      <c r="E57" s="22" t="s">
        <v>307</v>
      </c>
      <c r="F57" s="23" t="s">
        <v>36</v>
      </c>
      <c r="G57" s="24" t="s">
        <v>112</v>
      </c>
      <c r="H57" s="24" t="s">
        <v>81</v>
      </c>
      <c r="I57" s="23" t="s">
        <v>113</v>
      </c>
      <c r="J57" s="25" t="s">
        <v>308</v>
      </c>
      <c r="K57" s="23" t="s">
        <v>309</v>
      </c>
      <c r="L57" s="25" t="s">
        <v>310</v>
      </c>
      <c r="M57" s="22" t="str">
        <f t="shared" si="3"/>
        <v>No</v>
      </c>
      <c r="N57" s="26"/>
      <c r="O57" s="26"/>
      <c r="P57" s="22"/>
      <c r="Q57" s="22"/>
      <c r="R57" s="22"/>
      <c r="S57" s="22"/>
      <c r="T57" s="22" t="str">
        <f t="shared" ref="T57:T88" si="5">IF(AND(LEFT(P58)="Y",LEFT(R58)="Y"),"Yes",IF(AND(LEFT(P58)="M",LEFT(R58)="M"),"Maybe",IF(AND(LEFT(P58)="N",LEFT(R58)="N"),"No"," ")))</f>
        <v xml:space="preserve"> </v>
      </c>
      <c r="U57" s="23" t="s">
        <v>11</v>
      </c>
      <c r="V57" s="26" t="s">
        <v>174</v>
      </c>
    </row>
    <row r="58" spans="1:22" ht="102" x14ac:dyDescent="0.2">
      <c r="A58" s="20" t="s">
        <v>311</v>
      </c>
      <c r="B58" s="21" t="s">
        <v>312</v>
      </c>
      <c r="C58" s="22">
        <v>2013</v>
      </c>
      <c r="D58" s="23" t="s">
        <v>40</v>
      </c>
      <c r="E58" s="22" t="s">
        <v>66</v>
      </c>
      <c r="F58" s="23" t="s">
        <v>30</v>
      </c>
      <c r="G58" s="24" t="s">
        <v>67</v>
      </c>
      <c r="H58" s="24" t="s">
        <v>9</v>
      </c>
      <c r="I58" s="23" t="s">
        <v>11</v>
      </c>
      <c r="J58" s="25" t="s">
        <v>313</v>
      </c>
      <c r="K58" s="23" t="s">
        <v>11</v>
      </c>
      <c r="L58" s="25" t="s">
        <v>314</v>
      </c>
      <c r="M58" s="22" t="str">
        <f t="shared" si="3"/>
        <v>No</v>
      </c>
      <c r="N58" s="26"/>
      <c r="O58" s="26"/>
      <c r="P58" s="22"/>
      <c r="Q58" s="22"/>
      <c r="R58" s="22"/>
      <c r="S58" s="22"/>
      <c r="T58" s="22" t="str">
        <f t="shared" si="5"/>
        <v xml:space="preserve"> </v>
      </c>
      <c r="U58" s="23" t="s">
        <v>11</v>
      </c>
      <c r="V58" s="26"/>
    </row>
    <row r="59" spans="1:22" ht="127.5" x14ac:dyDescent="0.2">
      <c r="A59" s="28" t="s">
        <v>315</v>
      </c>
      <c r="B59" s="29" t="s">
        <v>316</v>
      </c>
      <c r="C59" s="30">
        <v>2007</v>
      </c>
      <c r="D59" s="31" t="s">
        <v>40</v>
      </c>
      <c r="E59" s="30" t="s">
        <v>66</v>
      </c>
      <c r="F59" s="31" t="s">
        <v>32</v>
      </c>
      <c r="G59" s="32" t="s">
        <v>112</v>
      </c>
      <c r="H59" s="32" t="s">
        <v>81</v>
      </c>
      <c r="I59" s="31" t="s">
        <v>317</v>
      </c>
      <c r="J59" s="33" t="s">
        <v>318</v>
      </c>
      <c r="K59" s="31" t="s">
        <v>87</v>
      </c>
      <c r="L59" s="33" t="s">
        <v>319</v>
      </c>
      <c r="M59" s="30" t="str">
        <f t="shared" si="3"/>
        <v>Yes</v>
      </c>
      <c r="N59" s="34"/>
      <c r="O59" s="34"/>
      <c r="P59" s="30"/>
      <c r="Q59" s="30"/>
      <c r="R59" s="30"/>
      <c r="S59" s="30"/>
      <c r="T59" s="30" t="str">
        <f t="shared" si="5"/>
        <v xml:space="preserve"> </v>
      </c>
      <c r="U59" s="31" t="s">
        <v>9</v>
      </c>
      <c r="V59" s="34"/>
    </row>
    <row r="60" spans="1:22" ht="102" x14ac:dyDescent="0.2">
      <c r="A60" s="20" t="s">
        <v>320</v>
      </c>
      <c r="B60" s="21" t="s">
        <v>321</v>
      </c>
      <c r="C60" s="22">
        <v>2010</v>
      </c>
      <c r="D60" s="23" t="s">
        <v>40</v>
      </c>
      <c r="E60" s="22" t="s">
        <v>66</v>
      </c>
      <c r="F60" s="23" t="s">
        <v>37</v>
      </c>
      <c r="G60" s="24" t="s">
        <v>67</v>
      </c>
      <c r="H60" s="24" t="s">
        <v>67</v>
      </c>
      <c r="I60" s="23" t="s">
        <v>11</v>
      </c>
      <c r="J60" s="25" t="s">
        <v>322</v>
      </c>
      <c r="K60" s="23" t="s">
        <v>11</v>
      </c>
      <c r="L60" s="25" t="s">
        <v>323</v>
      </c>
      <c r="M60" s="22" t="str">
        <f t="shared" si="3"/>
        <v>No</v>
      </c>
      <c r="N60" s="26"/>
      <c r="O60" s="26"/>
      <c r="P60" s="22"/>
      <c r="Q60" s="22"/>
      <c r="R60" s="22"/>
      <c r="S60" s="22"/>
      <c r="T60" s="22" t="str">
        <f t="shared" si="5"/>
        <v xml:space="preserve"> </v>
      </c>
      <c r="U60" s="23" t="s">
        <v>11</v>
      </c>
      <c r="V60" s="26"/>
    </row>
    <row r="61" spans="1:22" ht="127.5" x14ac:dyDescent="0.2">
      <c r="A61" s="20" t="s">
        <v>324</v>
      </c>
      <c r="B61" s="21" t="s">
        <v>325</v>
      </c>
      <c r="C61" s="22">
        <v>2016</v>
      </c>
      <c r="D61" s="23" t="s">
        <v>40</v>
      </c>
      <c r="E61" s="22" t="s">
        <v>66</v>
      </c>
      <c r="F61" s="23" t="s">
        <v>29</v>
      </c>
      <c r="G61" s="24" t="s">
        <v>112</v>
      </c>
      <c r="H61" s="24" t="s">
        <v>81</v>
      </c>
      <c r="I61" s="23" t="s">
        <v>326</v>
      </c>
      <c r="J61" s="25" t="s">
        <v>327</v>
      </c>
      <c r="K61" s="23" t="s">
        <v>328</v>
      </c>
      <c r="L61" s="25" t="s">
        <v>329</v>
      </c>
      <c r="M61" s="22" t="str">
        <f t="shared" si="3"/>
        <v>No</v>
      </c>
      <c r="N61" s="26"/>
      <c r="O61" s="26"/>
      <c r="P61" s="22"/>
      <c r="Q61" s="22"/>
      <c r="R61" s="22"/>
      <c r="S61" s="22"/>
      <c r="T61" s="22" t="str">
        <f t="shared" si="5"/>
        <v xml:space="preserve"> </v>
      </c>
      <c r="U61" s="23" t="s">
        <v>11</v>
      </c>
      <c r="V61" s="26"/>
    </row>
    <row r="62" spans="1:22" ht="102" x14ac:dyDescent="0.2">
      <c r="A62" s="20" t="s">
        <v>330</v>
      </c>
      <c r="B62" s="21" t="s">
        <v>331</v>
      </c>
      <c r="C62" s="22">
        <v>2013</v>
      </c>
      <c r="D62" s="23" t="s">
        <v>40</v>
      </c>
      <c r="E62" s="22" t="s">
        <v>66</v>
      </c>
      <c r="F62" s="23" t="s">
        <v>32</v>
      </c>
      <c r="G62" s="24" t="s">
        <v>112</v>
      </c>
      <c r="H62" s="24" t="s">
        <v>81</v>
      </c>
      <c r="I62" s="23" t="s">
        <v>332</v>
      </c>
      <c r="J62" s="25" t="s">
        <v>333</v>
      </c>
      <c r="K62" s="23" t="s">
        <v>95</v>
      </c>
      <c r="L62" s="25" t="s">
        <v>334</v>
      </c>
      <c r="M62" s="22" t="str">
        <f t="shared" si="3"/>
        <v>No</v>
      </c>
      <c r="N62" s="26"/>
      <c r="O62" s="26"/>
      <c r="P62" s="22"/>
      <c r="Q62" s="22"/>
      <c r="R62" s="22"/>
      <c r="S62" s="22"/>
      <c r="T62" s="22" t="str">
        <f t="shared" si="5"/>
        <v xml:space="preserve"> </v>
      </c>
      <c r="U62" s="23" t="s">
        <v>11</v>
      </c>
      <c r="V62" s="26"/>
    </row>
    <row r="63" spans="1:22" ht="114.75" x14ac:dyDescent="0.2">
      <c r="A63" s="20" t="s">
        <v>335</v>
      </c>
      <c r="B63" s="21" t="s">
        <v>336</v>
      </c>
      <c r="C63" s="22">
        <v>2015</v>
      </c>
      <c r="D63" s="23" t="s">
        <v>40</v>
      </c>
      <c r="E63" s="22" t="s">
        <v>66</v>
      </c>
      <c r="F63" s="23" t="s">
        <v>29</v>
      </c>
      <c r="G63" s="24" t="s">
        <v>67</v>
      </c>
      <c r="H63" s="24" t="s">
        <v>9</v>
      </c>
      <c r="I63" s="23" t="s">
        <v>11</v>
      </c>
      <c r="J63" s="25" t="s">
        <v>337</v>
      </c>
      <c r="K63" s="23" t="s">
        <v>11</v>
      </c>
      <c r="L63" s="25" t="s">
        <v>1412</v>
      </c>
      <c r="M63" s="22" t="str">
        <f t="shared" si="3"/>
        <v>No</v>
      </c>
      <c r="N63" s="26"/>
      <c r="O63" s="27"/>
      <c r="P63" s="22"/>
      <c r="Q63" s="22"/>
      <c r="R63" s="22"/>
      <c r="S63" s="22"/>
      <c r="T63" s="22" t="str">
        <f t="shared" si="5"/>
        <v xml:space="preserve"> </v>
      </c>
      <c r="U63" s="23" t="s">
        <v>11</v>
      </c>
      <c r="V63" s="26"/>
    </row>
    <row r="64" spans="1:22" ht="140.25" x14ac:dyDescent="0.2">
      <c r="A64" s="20" t="s">
        <v>338</v>
      </c>
      <c r="B64" s="21" t="s">
        <v>339</v>
      </c>
      <c r="C64" s="22">
        <v>2013</v>
      </c>
      <c r="D64" s="23" t="s">
        <v>40</v>
      </c>
      <c r="E64" s="22" t="s">
        <v>66</v>
      </c>
      <c r="F64" s="23" t="s">
        <v>35</v>
      </c>
      <c r="G64" s="24" t="s">
        <v>11</v>
      </c>
      <c r="H64" s="24" t="s">
        <v>67</v>
      </c>
      <c r="I64" s="23" t="s">
        <v>11</v>
      </c>
      <c r="J64" s="25" t="s">
        <v>340</v>
      </c>
      <c r="K64" s="23" t="s">
        <v>11</v>
      </c>
      <c r="L64" s="25" t="s">
        <v>341</v>
      </c>
      <c r="M64" s="22" t="str">
        <f t="shared" si="3"/>
        <v>No</v>
      </c>
      <c r="N64" s="26"/>
      <c r="O64" s="26"/>
      <c r="P64" s="22"/>
      <c r="Q64" s="22"/>
      <c r="R64" s="22"/>
      <c r="S64" s="22"/>
      <c r="T64" s="22" t="str">
        <f t="shared" si="5"/>
        <v xml:space="preserve"> </v>
      </c>
      <c r="U64" s="23" t="s">
        <v>11</v>
      </c>
      <c r="V64" s="26"/>
    </row>
    <row r="65" spans="1:22" ht="102" x14ac:dyDescent="0.2">
      <c r="A65" s="20" t="s">
        <v>342</v>
      </c>
      <c r="B65" s="21" t="s">
        <v>343</v>
      </c>
      <c r="C65" s="22">
        <v>2008</v>
      </c>
      <c r="D65" s="23" t="s">
        <v>92</v>
      </c>
      <c r="E65" s="22" t="s">
        <v>66</v>
      </c>
      <c r="F65" s="23" t="s">
        <v>30</v>
      </c>
      <c r="G65" s="24" t="s">
        <v>67</v>
      </c>
      <c r="H65" s="24" t="s">
        <v>81</v>
      </c>
      <c r="I65" s="23" t="s">
        <v>11</v>
      </c>
      <c r="J65" s="25" t="s">
        <v>344</v>
      </c>
      <c r="K65" s="23" t="s">
        <v>11</v>
      </c>
      <c r="L65" s="25" t="s">
        <v>345</v>
      </c>
      <c r="M65" s="22" t="str">
        <f t="shared" si="3"/>
        <v>No</v>
      </c>
      <c r="N65" s="26"/>
      <c r="O65" s="27"/>
      <c r="P65" s="22"/>
      <c r="Q65" s="22"/>
      <c r="R65" s="22"/>
      <c r="S65" s="22"/>
      <c r="T65" s="22" t="str">
        <f t="shared" si="5"/>
        <v xml:space="preserve"> </v>
      </c>
      <c r="U65" s="23" t="s">
        <v>11</v>
      </c>
      <c r="V65" s="26"/>
    </row>
    <row r="66" spans="1:22" ht="63.75" x14ac:dyDescent="0.2">
      <c r="A66" s="20" t="s">
        <v>346</v>
      </c>
      <c r="B66" s="21" t="s">
        <v>347</v>
      </c>
      <c r="C66" s="22">
        <v>2009</v>
      </c>
      <c r="D66" s="23" t="s">
        <v>40</v>
      </c>
      <c r="E66" s="22" t="s">
        <v>66</v>
      </c>
      <c r="F66" s="23" t="s">
        <v>37</v>
      </c>
      <c r="G66" s="24" t="s">
        <v>67</v>
      </c>
      <c r="H66" s="24"/>
      <c r="I66" s="23" t="s">
        <v>11</v>
      </c>
      <c r="J66" s="25" t="s">
        <v>348</v>
      </c>
      <c r="K66" s="23" t="s">
        <v>11</v>
      </c>
      <c r="L66" s="25" t="s">
        <v>349</v>
      </c>
      <c r="M66" s="22" t="str">
        <f t="shared" si="3"/>
        <v>No</v>
      </c>
      <c r="N66" s="26"/>
      <c r="O66" s="26"/>
      <c r="P66" s="22"/>
      <c r="Q66" s="22"/>
      <c r="R66" s="22"/>
      <c r="S66" s="22"/>
      <c r="T66" s="22" t="str">
        <f t="shared" si="5"/>
        <v xml:space="preserve"> </v>
      </c>
      <c r="U66" s="23" t="s">
        <v>11</v>
      </c>
      <c r="V66" s="26"/>
    </row>
    <row r="67" spans="1:22" ht="76.5" x14ac:dyDescent="0.2">
      <c r="A67" s="20" t="s">
        <v>350</v>
      </c>
      <c r="B67" s="21" t="s">
        <v>351</v>
      </c>
      <c r="C67" s="22">
        <v>2011</v>
      </c>
      <c r="D67" s="23" t="s">
        <v>40</v>
      </c>
      <c r="E67" s="22" t="s">
        <v>66</v>
      </c>
      <c r="F67" s="23" t="s">
        <v>37</v>
      </c>
      <c r="G67" s="24" t="s">
        <v>67</v>
      </c>
      <c r="H67" s="24" t="s">
        <v>67</v>
      </c>
      <c r="I67" s="23" t="s">
        <v>11</v>
      </c>
      <c r="J67" s="25" t="s">
        <v>352</v>
      </c>
      <c r="K67" s="23" t="s">
        <v>11</v>
      </c>
      <c r="L67" s="25" t="s">
        <v>353</v>
      </c>
      <c r="M67" s="22" t="str">
        <f t="shared" si="3"/>
        <v>No</v>
      </c>
      <c r="N67" s="26"/>
      <c r="O67" s="26"/>
      <c r="P67" s="22"/>
      <c r="Q67" s="22"/>
      <c r="R67" s="22"/>
      <c r="S67" s="22"/>
      <c r="T67" s="22" t="str">
        <f t="shared" si="5"/>
        <v xml:space="preserve"> </v>
      </c>
      <c r="U67" s="23" t="s">
        <v>11</v>
      </c>
      <c r="V67" s="26"/>
    </row>
    <row r="68" spans="1:22" ht="63.75" x14ac:dyDescent="0.2">
      <c r="A68" s="28" t="s">
        <v>354</v>
      </c>
      <c r="B68" s="29" t="s">
        <v>355</v>
      </c>
      <c r="C68" s="30">
        <v>2018</v>
      </c>
      <c r="D68" s="31" t="s">
        <v>92</v>
      </c>
      <c r="E68" s="30" t="s">
        <v>66</v>
      </c>
      <c r="F68" s="31" t="s">
        <v>36</v>
      </c>
      <c r="G68" s="32" t="s">
        <v>9</v>
      </c>
      <c r="H68" s="32" t="s">
        <v>9</v>
      </c>
      <c r="I68" s="31" t="s">
        <v>9</v>
      </c>
      <c r="J68" s="33" t="s">
        <v>356</v>
      </c>
      <c r="K68" s="31" t="s">
        <v>9</v>
      </c>
      <c r="L68" s="33" t="s">
        <v>357</v>
      </c>
      <c r="M68" s="30" t="str">
        <f t="shared" si="3"/>
        <v>Yes</v>
      </c>
      <c r="N68" s="34"/>
      <c r="O68" s="34"/>
      <c r="P68" s="30"/>
      <c r="Q68" s="30"/>
      <c r="R68" s="30"/>
      <c r="S68" s="30"/>
      <c r="T68" s="30" t="str">
        <f t="shared" si="5"/>
        <v xml:space="preserve"> </v>
      </c>
      <c r="U68" s="31" t="s">
        <v>9</v>
      </c>
      <c r="V68" s="34"/>
    </row>
    <row r="69" spans="1:22" ht="63.75" x14ac:dyDescent="0.2">
      <c r="A69" s="20" t="s">
        <v>358</v>
      </c>
      <c r="B69" s="21" t="s">
        <v>359</v>
      </c>
      <c r="C69" s="22">
        <v>2008</v>
      </c>
      <c r="D69" s="23" t="s">
        <v>40</v>
      </c>
      <c r="E69" s="22" t="s">
        <v>66</v>
      </c>
      <c r="F69" s="23" t="s">
        <v>34</v>
      </c>
      <c r="G69" s="24" t="s">
        <v>11</v>
      </c>
      <c r="H69" s="24" t="s">
        <v>67</v>
      </c>
      <c r="I69" s="23" t="s">
        <v>11</v>
      </c>
      <c r="J69" s="25" t="s">
        <v>360</v>
      </c>
      <c r="K69" s="23" t="s">
        <v>11</v>
      </c>
      <c r="L69" s="25" t="s">
        <v>361</v>
      </c>
      <c r="M69" s="22" t="str">
        <f t="shared" si="3"/>
        <v>No</v>
      </c>
      <c r="N69" s="26"/>
      <c r="O69" s="26"/>
      <c r="P69" s="22"/>
      <c r="Q69" s="22"/>
      <c r="R69" s="22"/>
      <c r="S69" s="22"/>
      <c r="T69" s="22" t="str">
        <f t="shared" si="5"/>
        <v xml:space="preserve"> </v>
      </c>
      <c r="U69" s="23" t="s">
        <v>11</v>
      </c>
      <c r="V69" s="26"/>
    </row>
    <row r="70" spans="1:22" ht="89.25" x14ac:dyDescent="0.2">
      <c r="A70" s="28" t="s">
        <v>362</v>
      </c>
      <c r="B70" s="29" t="s">
        <v>363</v>
      </c>
      <c r="C70" s="30">
        <v>2012</v>
      </c>
      <c r="D70" s="31" t="s">
        <v>40</v>
      </c>
      <c r="E70" s="30" t="s">
        <v>66</v>
      </c>
      <c r="F70" s="31" t="s">
        <v>36</v>
      </c>
      <c r="G70" s="32" t="s">
        <v>9</v>
      </c>
      <c r="H70" s="32" t="s">
        <v>9</v>
      </c>
      <c r="I70" s="31" t="s">
        <v>9</v>
      </c>
      <c r="J70" s="33" t="s">
        <v>364</v>
      </c>
      <c r="K70" s="31" t="s">
        <v>9</v>
      </c>
      <c r="L70" s="33" t="s">
        <v>365</v>
      </c>
      <c r="M70" s="30" t="str">
        <f t="shared" si="3"/>
        <v>Yes</v>
      </c>
      <c r="N70" s="34"/>
      <c r="O70" s="34"/>
      <c r="P70" s="30"/>
      <c r="Q70" s="30"/>
      <c r="R70" s="30"/>
      <c r="S70" s="30"/>
      <c r="T70" s="30" t="str">
        <f t="shared" si="5"/>
        <v xml:space="preserve"> </v>
      </c>
      <c r="U70" s="31" t="s">
        <v>9</v>
      </c>
      <c r="V70" s="34"/>
    </row>
    <row r="71" spans="1:22" ht="89.25" x14ac:dyDescent="0.2">
      <c r="A71" s="20" t="s">
        <v>366</v>
      </c>
      <c r="B71" s="21" t="s">
        <v>367</v>
      </c>
      <c r="C71" s="22">
        <v>2012</v>
      </c>
      <c r="D71" s="23" t="s">
        <v>40</v>
      </c>
      <c r="E71" s="22" t="s">
        <v>66</v>
      </c>
      <c r="F71" s="23" t="s">
        <v>28</v>
      </c>
      <c r="G71" s="24" t="s">
        <v>67</v>
      </c>
      <c r="H71" s="24"/>
      <c r="I71" s="23" t="s">
        <v>11</v>
      </c>
      <c r="J71" s="25" t="s">
        <v>368</v>
      </c>
      <c r="K71" s="23" t="s">
        <v>11</v>
      </c>
      <c r="L71" s="25" t="s">
        <v>369</v>
      </c>
      <c r="M71" s="22" t="str">
        <f t="shared" si="3"/>
        <v>No</v>
      </c>
      <c r="N71" s="25"/>
      <c r="O71" s="25"/>
      <c r="P71" s="22"/>
      <c r="Q71" s="22"/>
      <c r="R71" s="22"/>
      <c r="S71" s="22"/>
      <c r="T71" s="22" t="str">
        <f t="shared" si="5"/>
        <v xml:space="preserve"> </v>
      </c>
      <c r="U71" s="23" t="s">
        <v>11</v>
      </c>
      <c r="V71" s="26"/>
    </row>
    <row r="72" spans="1:22" ht="51" x14ac:dyDescent="0.2">
      <c r="A72" s="20" t="s">
        <v>370</v>
      </c>
      <c r="B72" s="21" t="s">
        <v>371</v>
      </c>
      <c r="C72" s="22">
        <v>2008</v>
      </c>
      <c r="D72" s="23" t="s">
        <v>92</v>
      </c>
      <c r="E72" s="22" t="s">
        <v>66</v>
      </c>
      <c r="F72" s="23" t="s">
        <v>36</v>
      </c>
      <c r="G72" s="24" t="s">
        <v>11</v>
      </c>
      <c r="H72" s="24" t="s">
        <v>9</v>
      </c>
      <c r="I72" s="23" t="s">
        <v>11</v>
      </c>
      <c r="J72" s="25" t="s">
        <v>372</v>
      </c>
      <c r="K72" s="23" t="s">
        <v>11</v>
      </c>
      <c r="L72" s="25" t="s">
        <v>373</v>
      </c>
      <c r="M72" s="22" t="str">
        <f t="shared" si="3"/>
        <v>No</v>
      </c>
      <c r="N72" s="26"/>
      <c r="O72" s="27"/>
      <c r="P72" s="22"/>
      <c r="Q72" s="22"/>
      <c r="R72" s="22"/>
      <c r="S72" s="22"/>
      <c r="T72" s="22" t="str">
        <f t="shared" si="5"/>
        <v xml:space="preserve"> </v>
      </c>
      <c r="U72" s="23" t="s">
        <v>11</v>
      </c>
      <c r="V72" s="26"/>
    </row>
    <row r="73" spans="1:22" ht="89.25" x14ac:dyDescent="0.2">
      <c r="A73" s="28" t="s">
        <v>374</v>
      </c>
      <c r="B73" s="29" t="s">
        <v>375</v>
      </c>
      <c r="C73" s="30">
        <v>2007</v>
      </c>
      <c r="D73" s="31" t="s">
        <v>40</v>
      </c>
      <c r="E73" s="30" t="s">
        <v>66</v>
      </c>
      <c r="F73" s="31" t="s">
        <v>36</v>
      </c>
      <c r="G73" s="32" t="s">
        <v>9</v>
      </c>
      <c r="H73" s="32" t="s">
        <v>9</v>
      </c>
      <c r="I73" s="31" t="s">
        <v>9</v>
      </c>
      <c r="J73" s="33" t="s">
        <v>376</v>
      </c>
      <c r="K73" s="31" t="s">
        <v>9</v>
      </c>
      <c r="L73" s="33" t="s">
        <v>377</v>
      </c>
      <c r="M73" s="30" t="str">
        <f t="shared" si="3"/>
        <v>Yes</v>
      </c>
      <c r="N73" s="34"/>
      <c r="O73" s="34"/>
      <c r="P73" s="30"/>
      <c r="Q73" s="30"/>
      <c r="R73" s="30"/>
      <c r="S73" s="30"/>
      <c r="T73" s="30" t="str">
        <f t="shared" si="5"/>
        <v xml:space="preserve"> </v>
      </c>
      <c r="U73" s="31" t="s">
        <v>9</v>
      </c>
      <c r="V73" s="34"/>
    </row>
    <row r="74" spans="1:22" ht="76.5" x14ac:dyDescent="0.2">
      <c r="A74" s="20" t="s">
        <v>378</v>
      </c>
      <c r="B74" s="21" t="s">
        <v>379</v>
      </c>
      <c r="C74" s="22">
        <v>2011</v>
      </c>
      <c r="D74" s="23" t="s">
        <v>40</v>
      </c>
      <c r="E74" s="22" t="s">
        <v>66</v>
      </c>
      <c r="F74" s="23" t="s">
        <v>36</v>
      </c>
      <c r="G74" s="24" t="s">
        <v>9</v>
      </c>
      <c r="H74" s="24" t="s">
        <v>9</v>
      </c>
      <c r="I74" s="23" t="s">
        <v>11</v>
      </c>
      <c r="J74" s="25" t="s">
        <v>1424</v>
      </c>
      <c r="K74" s="23" t="s">
        <v>11</v>
      </c>
      <c r="L74" s="25" t="s">
        <v>1425</v>
      </c>
      <c r="M74" s="22" t="str">
        <f t="shared" si="3"/>
        <v>No</v>
      </c>
      <c r="N74" s="26"/>
      <c r="O74" s="27"/>
      <c r="P74" s="22"/>
      <c r="Q74" s="22"/>
      <c r="R74" s="22"/>
      <c r="S74" s="22"/>
      <c r="T74" s="22" t="str">
        <f t="shared" si="5"/>
        <v xml:space="preserve"> </v>
      </c>
      <c r="U74" s="23" t="s">
        <v>11</v>
      </c>
      <c r="V74" s="26"/>
    </row>
    <row r="75" spans="1:22" ht="89.25" x14ac:dyDescent="0.2">
      <c r="A75" s="20" t="s">
        <v>381</v>
      </c>
      <c r="B75" s="21" t="s">
        <v>382</v>
      </c>
      <c r="C75" s="22">
        <v>2011</v>
      </c>
      <c r="D75" s="23" t="s">
        <v>40</v>
      </c>
      <c r="E75" s="22" t="s">
        <v>66</v>
      </c>
      <c r="F75" s="23" t="s">
        <v>37</v>
      </c>
      <c r="G75" s="24" t="s">
        <v>67</v>
      </c>
      <c r="H75" s="24"/>
      <c r="I75" s="23" t="s">
        <v>11</v>
      </c>
      <c r="J75" s="25" t="s">
        <v>383</v>
      </c>
      <c r="K75" s="23" t="s">
        <v>11</v>
      </c>
      <c r="L75" s="25" t="s">
        <v>384</v>
      </c>
      <c r="M75" s="22" t="str">
        <f t="shared" si="3"/>
        <v>No</v>
      </c>
      <c r="N75" s="26"/>
      <c r="O75" s="26"/>
      <c r="P75" s="22"/>
      <c r="Q75" s="22"/>
      <c r="R75" s="22"/>
      <c r="S75" s="22"/>
      <c r="T75" s="22" t="str">
        <f t="shared" si="5"/>
        <v xml:space="preserve"> </v>
      </c>
      <c r="U75" s="23" t="s">
        <v>11</v>
      </c>
      <c r="V75" s="26"/>
    </row>
    <row r="76" spans="1:22" ht="89.25" x14ac:dyDescent="0.2">
      <c r="A76" s="20" t="s">
        <v>983</v>
      </c>
      <c r="B76" s="21" t="s">
        <v>984</v>
      </c>
      <c r="C76" s="22">
        <v>2013</v>
      </c>
      <c r="D76" s="23" t="s">
        <v>40</v>
      </c>
      <c r="E76" s="22" t="s">
        <v>66</v>
      </c>
      <c r="F76" s="23" t="s">
        <v>36</v>
      </c>
      <c r="G76" s="24" t="s">
        <v>9</v>
      </c>
      <c r="H76" s="24" t="s">
        <v>9</v>
      </c>
      <c r="I76" s="23" t="s">
        <v>11</v>
      </c>
      <c r="J76" s="25" t="s">
        <v>985</v>
      </c>
      <c r="K76" s="23" t="s">
        <v>11</v>
      </c>
      <c r="L76" s="25" t="s">
        <v>1420</v>
      </c>
      <c r="M76" s="22" t="str">
        <f t="shared" si="3"/>
        <v>No</v>
      </c>
      <c r="N76" s="26"/>
      <c r="O76" s="26"/>
      <c r="P76" s="22"/>
      <c r="Q76" s="22"/>
      <c r="R76" s="22"/>
      <c r="S76" s="22"/>
      <c r="T76" s="22" t="str">
        <f t="shared" si="5"/>
        <v xml:space="preserve"> </v>
      </c>
      <c r="U76" s="23" t="s">
        <v>11</v>
      </c>
      <c r="V76" s="26"/>
    </row>
    <row r="77" spans="1:22" ht="102" x14ac:dyDescent="0.2">
      <c r="A77" s="20" t="s">
        <v>389</v>
      </c>
      <c r="B77" s="21" t="s">
        <v>390</v>
      </c>
      <c r="C77" s="22">
        <v>2007</v>
      </c>
      <c r="D77" s="23" t="s">
        <v>40</v>
      </c>
      <c r="E77" s="22" t="s">
        <v>66</v>
      </c>
      <c r="F77" s="23" t="s">
        <v>37</v>
      </c>
      <c r="G77" s="24" t="s">
        <v>67</v>
      </c>
      <c r="H77" s="24" t="s">
        <v>67</v>
      </c>
      <c r="I77" s="23" t="s">
        <v>11</v>
      </c>
      <c r="J77" s="25" t="s">
        <v>391</v>
      </c>
      <c r="K77" s="23" t="s">
        <v>11</v>
      </c>
      <c r="L77" s="25" t="s">
        <v>392</v>
      </c>
      <c r="M77" s="22" t="str">
        <f t="shared" si="3"/>
        <v>No</v>
      </c>
      <c r="N77" s="26"/>
      <c r="O77" s="26"/>
      <c r="P77" s="22"/>
      <c r="Q77" s="22"/>
      <c r="R77" s="22"/>
      <c r="S77" s="22"/>
      <c r="T77" s="22" t="str">
        <f t="shared" si="5"/>
        <v xml:space="preserve"> </v>
      </c>
      <c r="U77" s="23" t="s">
        <v>11</v>
      </c>
      <c r="V77" s="26"/>
    </row>
    <row r="78" spans="1:22" ht="76.5" x14ac:dyDescent="0.2">
      <c r="A78" s="20" t="s">
        <v>393</v>
      </c>
      <c r="B78" s="21" t="s">
        <v>394</v>
      </c>
      <c r="C78" s="22">
        <v>2005</v>
      </c>
      <c r="D78" s="23" t="s">
        <v>92</v>
      </c>
      <c r="E78" s="22" t="s">
        <v>66</v>
      </c>
      <c r="F78" s="23" t="s">
        <v>37</v>
      </c>
      <c r="G78" s="24" t="s">
        <v>67</v>
      </c>
      <c r="H78" s="24" t="s">
        <v>67</v>
      </c>
      <c r="I78" s="23" t="s">
        <v>11</v>
      </c>
      <c r="J78" s="25" t="s">
        <v>395</v>
      </c>
      <c r="K78" s="23" t="s">
        <v>11</v>
      </c>
      <c r="L78" s="25" t="s">
        <v>396</v>
      </c>
      <c r="M78" s="22" t="str">
        <f t="shared" si="3"/>
        <v>No</v>
      </c>
      <c r="N78" s="26"/>
      <c r="O78" s="26"/>
      <c r="P78" s="22"/>
      <c r="Q78" s="22"/>
      <c r="R78" s="22"/>
      <c r="S78" s="22"/>
      <c r="T78" s="22" t="str">
        <f t="shared" si="5"/>
        <v xml:space="preserve"> </v>
      </c>
      <c r="U78" s="23" t="s">
        <v>11</v>
      </c>
      <c r="V78" s="26"/>
    </row>
    <row r="79" spans="1:22" ht="89.25" x14ac:dyDescent="0.2">
      <c r="A79" s="20" t="s">
        <v>397</v>
      </c>
      <c r="B79" s="21" t="s">
        <v>398</v>
      </c>
      <c r="C79" s="22">
        <v>2015</v>
      </c>
      <c r="D79" s="23" t="s">
        <v>40</v>
      </c>
      <c r="E79" s="22" t="s">
        <v>66</v>
      </c>
      <c r="F79" s="23" t="s">
        <v>36</v>
      </c>
      <c r="G79" s="24" t="s">
        <v>9</v>
      </c>
      <c r="H79" s="24" t="s">
        <v>9</v>
      </c>
      <c r="I79" s="23" t="s">
        <v>11</v>
      </c>
      <c r="J79" s="25" t="s">
        <v>399</v>
      </c>
      <c r="K79" s="23" t="s">
        <v>11</v>
      </c>
      <c r="L79" s="25" t="s">
        <v>1405</v>
      </c>
      <c r="M79" s="22" t="str">
        <f t="shared" si="3"/>
        <v>No</v>
      </c>
      <c r="N79" s="26"/>
      <c r="O79" s="27"/>
      <c r="P79" s="22"/>
      <c r="Q79" s="22"/>
      <c r="R79" s="22"/>
      <c r="S79" s="22"/>
      <c r="T79" s="22" t="str">
        <f t="shared" si="5"/>
        <v xml:space="preserve"> </v>
      </c>
      <c r="U79" s="23" t="s">
        <v>11</v>
      </c>
      <c r="V79" s="26"/>
    </row>
    <row r="80" spans="1:22" ht="76.5" x14ac:dyDescent="0.2">
      <c r="A80" s="20" t="s">
        <v>400</v>
      </c>
      <c r="B80" s="21" t="s">
        <v>401</v>
      </c>
      <c r="C80" s="22">
        <v>2013</v>
      </c>
      <c r="D80" s="23" t="s">
        <v>40</v>
      </c>
      <c r="E80" s="22" t="s">
        <v>66</v>
      </c>
      <c r="F80" s="23" t="s">
        <v>37</v>
      </c>
      <c r="G80" s="24" t="s">
        <v>67</v>
      </c>
      <c r="H80" s="24" t="s">
        <v>81</v>
      </c>
      <c r="I80" s="23" t="s">
        <v>11</v>
      </c>
      <c r="J80" s="25" t="s">
        <v>402</v>
      </c>
      <c r="K80" s="23" t="s">
        <v>11</v>
      </c>
      <c r="L80" s="25" t="s">
        <v>403</v>
      </c>
      <c r="M80" s="22" t="str">
        <f t="shared" si="3"/>
        <v>No</v>
      </c>
      <c r="N80" s="26"/>
      <c r="O80" s="26"/>
      <c r="P80" s="22"/>
      <c r="Q80" s="22"/>
      <c r="R80" s="22"/>
      <c r="S80" s="22"/>
      <c r="T80" s="22" t="str">
        <f t="shared" si="5"/>
        <v xml:space="preserve"> </v>
      </c>
      <c r="U80" s="23" t="s">
        <v>11</v>
      </c>
      <c r="V80" s="26"/>
    </row>
    <row r="81" spans="1:22" ht="89.25" x14ac:dyDescent="0.2">
      <c r="A81" s="28" t="s">
        <v>404</v>
      </c>
      <c r="B81" s="29" t="s">
        <v>405</v>
      </c>
      <c r="C81" s="30">
        <v>2009</v>
      </c>
      <c r="D81" s="31" t="s">
        <v>40</v>
      </c>
      <c r="E81" s="30" t="s">
        <v>66</v>
      </c>
      <c r="F81" s="31" t="s">
        <v>36</v>
      </c>
      <c r="G81" s="32" t="s">
        <v>9</v>
      </c>
      <c r="H81" s="32" t="s">
        <v>9</v>
      </c>
      <c r="I81" s="31" t="s">
        <v>9</v>
      </c>
      <c r="J81" s="33" t="s">
        <v>406</v>
      </c>
      <c r="K81" s="31" t="s">
        <v>9</v>
      </c>
      <c r="L81" s="33" t="s">
        <v>407</v>
      </c>
      <c r="M81" s="30" t="str">
        <f t="shared" si="3"/>
        <v>Yes</v>
      </c>
      <c r="N81" s="34"/>
      <c r="O81" s="34"/>
      <c r="P81" s="30"/>
      <c r="Q81" s="30"/>
      <c r="R81" s="30"/>
      <c r="S81" s="30"/>
      <c r="T81" s="30" t="str">
        <f t="shared" si="5"/>
        <v xml:space="preserve"> </v>
      </c>
      <c r="U81" s="31" t="s">
        <v>9</v>
      </c>
      <c r="V81" s="34"/>
    </row>
    <row r="82" spans="1:22" ht="76.5" x14ac:dyDescent="0.2">
      <c r="A82" s="20" t="s">
        <v>408</v>
      </c>
      <c r="B82" s="21" t="s">
        <v>409</v>
      </c>
      <c r="C82" s="22">
        <v>2019</v>
      </c>
      <c r="D82" s="23" t="s">
        <v>40</v>
      </c>
      <c r="E82" s="22" t="s">
        <v>66</v>
      </c>
      <c r="F82" s="23" t="s">
        <v>19</v>
      </c>
      <c r="G82" s="24" t="s">
        <v>11</v>
      </c>
      <c r="H82" s="24" t="s">
        <v>67</v>
      </c>
      <c r="I82" s="23" t="s">
        <v>11</v>
      </c>
      <c r="J82" s="25" t="s">
        <v>410</v>
      </c>
      <c r="K82" s="23" t="s">
        <v>11</v>
      </c>
      <c r="L82" s="25" t="s">
        <v>411</v>
      </c>
      <c r="M82" s="22" t="str">
        <f t="shared" si="3"/>
        <v>No</v>
      </c>
      <c r="N82" s="26"/>
      <c r="O82" s="27"/>
      <c r="P82" s="22"/>
      <c r="Q82" s="22"/>
      <c r="R82" s="22"/>
      <c r="S82" s="22"/>
      <c r="T82" s="22" t="str">
        <f t="shared" si="5"/>
        <v xml:space="preserve"> </v>
      </c>
      <c r="U82" s="23" t="s">
        <v>11</v>
      </c>
      <c r="V82" s="26"/>
    </row>
    <row r="83" spans="1:22" ht="89.25" x14ac:dyDescent="0.2">
      <c r="A83" s="20" t="s">
        <v>412</v>
      </c>
      <c r="B83" s="21" t="s">
        <v>413</v>
      </c>
      <c r="C83" s="22">
        <v>2013</v>
      </c>
      <c r="D83" s="23" t="s">
        <v>40</v>
      </c>
      <c r="E83" s="22" t="s">
        <v>66</v>
      </c>
      <c r="F83" s="23" t="s">
        <v>34</v>
      </c>
      <c r="G83" s="24" t="s">
        <v>11</v>
      </c>
      <c r="H83" s="24" t="s">
        <v>67</v>
      </c>
      <c r="I83" s="23" t="s">
        <v>11</v>
      </c>
      <c r="J83" s="25" t="s">
        <v>414</v>
      </c>
      <c r="K83" s="23" t="s">
        <v>11</v>
      </c>
      <c r="L83" s="25" t="s">
        <v>415</v>
      </c>
      <c r="M83" s="22" t="str">
        <f t="shared" si="3"/>
        <v>No</v>
      </c>
      <c r="N83" s="26"/>
      <c r="O83" s="26"/>
      <c r="P83" s="22"/>
      <c r="Q83" s="22"/>
      <c r="R83" s="22"/>
      <c r="S83" s="22"/>
      <c r="T83" s="22" t="str">
        <f t="shared" si="5"/>
        <v xml:space="preserve"> </v>
      </c>
      <c r="U83" s="23" t="s">
        <v>11</v>
      </c>
      <c r="V83" s="26"/>
    </row>
    <row r="84" spans="1:22" ht="76.5" x14ac:dyDescent="0.2">
      <c r="A84" s="20" t="s">
        <v>416</v>
      </c>
      <c r="B84" s="21" t="s">
        <v>417</v>
      </c>
      <c r="C84" s="22">
        <v>2007</v>
      </c>
      <c r="D84" s="23" t="s">
        <v>40</v>
      </c>
      <c r="E84" s="22" t="s">
        <v>66</v>
      </c>
      <c r="F84" s="23" t="s">
        <v>34</v>
      </c>
      <c r="G84" s="24" t="s">
        <v>11</v>
      </c>
      <c r="H84" s="24" t="s">
        <v>67</v>
      </c>
      <c r="I84" s="23" t="s">
        <v>11</v>
      </c>
      <c r="J84" s="25" t="s">
        <v>418</v>
      </c>
      <c r="K84" s="23" t="s">
        <v>69</v>
      </c>
      <c r="L84" s="25" t="s">
        <v>419</v>
      </c>
      <c r="M84" s="22" t="str">
        <f t="shared" si="3"/>
        <v>No</v>
      </c>
      <c r="N84" s="26"/>
      <c r="O84" s="26"/>
      <c r="P84" s="22"/>
      <c r="Q84" s="22"/>
      <c r="R84" s="22"/>
      <c r="S84" s="22"/>
      <c r="T84" s="22" t="str">
        <f t="shared" si="5"/>
        <v xml:space="preserve"> </v>
      </c>
      <c r="U84" s="23" t="s">
        <v>11</v>
      </c>
      <c r="V84" s="26"/>
    </row>
    <row r="85" spans="1:22" ht="127.5" x14ac:dyDescent="0.2">
      <c r="A85" s="20" t="s">
        <v>420</v>
      </c>
      <c r="B85" s="21" t="s">
        <v>421</v>
      </c>
      <c r="C85" s="22">
        <v>2011</v>
      </c>
      <c r="D85" s="23" t="s">
        <v>40</v>
      </c>
      <c r="E85" s="22" t="s">
        <v>66</v>
      </c>
      <c r="F85" s="23" t="s">
        <v>30</v>
      </c>
      <c r="G85" s="24" t="s">
        <v>67</v>
      </c>
      <c r="H85" s="24" t="s">
        <v>81</v>
      </c>
      <c r="I85" s="23" t="s">
        <v>93</v>
      </c>
      <c r="J85" s="25" t="s">
        <v>422</v>
      </c>
      <c r="K85" s="23" t="s">
        <v>95</v>
      </c>
      <c r="L85" s="25" t="s">
        <v>423</v>
      </c>
      <c r="M85" s="22" t="str">
        <f t="shared" si="3"/>
        <v>No</v>
      </c>
      <c r="N85" s="26"/>
      <c r="O85" s="26"/>
      <c r="P85" s="22"/>
      <c r="Q85" s="22"/>
      <c r="R85" s="22"/>
      <c r="S85" s="22"/>
      <c r="T85" s="22" t="str">
        <f t="shared" si="5"/>
        <v xml:space="preserve"> </v>
      </c>
      <c r="U85" s="23" t="s">
        <v>11</v>
      </c>
      <c r="V85" s="26"/>
    </row>
    <row r="86" spans="1:22" ht="114.75" x14ac:dyDescent="0.2">
      <c r="A86" s="20" t="s">
        <v>424</v>
      </c>
      <c r="B86" s="21" t="s">
        <v>425</v>
      </c>
      <c r="C86" s="22">
        <v>2012</v>
      </c>
      <c r="D86" s="23" t="s">
        <v>40</v>
      </c>
      <c r="E86" s="22" t="s">
        <v>66</v>
      </c>
      <c r="F86" s="23" t="s">
        <v>29</v>
      </c>
      <c r="G86" s="24" t="s">
        <v>112</v>
      </c>
      <c r="H86" s="24" t="s">
        <v>9</v>
      </c>
      <c r="I86" s="23" t="s">
        <v>426</v>
      </c>
      <c r="J86" s="25" t="s">
        <v>427</v>
      </c>
      <c r="K86" s="23" t="s">
        <v>11</v>
      </c>
      <c r="L86" s="25" t="s">
        <v>428</v>
      </c>
      <c r="M86" s="22" t="str">
        <f t="shared" si="3"/>
        <v>No</v>
      </c>
      <c r="N86" s="25" t="s">
        <v>429</v>
      </c>
      <c r="O86" s="25" t="s">
        <v>430</v>
      </c>
      <c r="P86" s="22"/>
      <c r="Q86" s="22"/>
      <c r="R86" s="22"/>
      <c r="S86" s="22"/>
      <c r="T86" s="22" t="str">
        <f t="shared" si="5"/>
        <v xml:space="preserve"> </v>
      </c>
      <c r="U86" s="23" t="s">
        <v>11</v>
      </c>
      <c r="V86" s="26" t="s">
        <v>431</v>
      </c>
    </row>
    <row r="87" spans="1:22" ht="89.25" x14ac:dyDescent="0.2">
      <c r="A87" s="20" t="s">
        <v>432</v>
      </c>
      <c r="B87" s="21" t="s">
        <v>433</v>
      </c>
      <c r="C87" s="22">
        <v>2009</v>
      </c>
      <c r="D87" s="23" t="s">
        <v>40</v>
      </c>
      <c r="E87" s="22" t="s">
        <v>66</v>
      </c>
      <c r="F87" s="23" t="s">
        <v>37</v>
      </c>
      <c r="G87" s="24" t="s">
        <v>67</v>
      </c>
      <c r="H87" s="24" t="s">
        <v>81</v>
      </c>
      <c r="I87" s="23" t="s">
        <v>11</v>
      </c>
      <c r="J87" s="25" t="s">
        <v>434</v>
      </c>
      <c r="K87" s="23" t="s">
        <v>11</v>
      </c>
      <c r="L87" s="25" t="s">
        <v>435</v>
      </c>
      <c r="M87" s="22" t="str">
        <f t="shared" si="3"/>
        <v>No</v>
      </c>
      <c r="N87" s="26"/>
      <c r="O87" s="26"/>
      <c r="P87" s="22"/>
      <c r="Q87" s="22"/>
      <c r="R87" s="22"/>
      <c r="S87" s="22"/>
      <c r="T87" s="22" t="str">
        <f t="shared" si="5"/>
        <v xml:space="preserve"> </v>
      </c>
      <c r="U87" s="23" t="s">
        <v>11</v>
      </c>
      <c r="V87" s="26"/>
    </row>
    <row r="88" spans="1:22" ht="89.25" x14ac:dyDescent="0.2">
      <c r="A88" s="28" t="s">
        <v>436</v>
      </c>
      <c r="B88" s="29" t="s">
        <v>437</v>
      </c>
      <c r="C88" s="30">
        <v>2007</v>
      </c>
      <c r="D88" s="31" t="s">
        <v>40</v>
      </c>
      <c r="E88" s="30" t="s">
        <v>66</v>
      </c>
      <c r="F88" s="31" t="s">
        <v>33</v>
      </c>
      <c r="G88" s="32" t="s">
        <v>9</v>
      </c>
      <c r="H88" s="32" t="s">
        <v>9</v>
      </c>
      <c r="I88" s="31" t="s">
        <v>9</v>
      </c>
      <c r="J88" s="33" t="s">
        <v>438</v>
      </c>
      <c r="K88" s="31" t="s">
        <v>380</v>
      </c>
      <c r="L88" s="33" t="s">
        <v>439</v>
      </c>
      <c r="M88" s="30" t="str">
        <f t="shared" si="3"/>
        <v>Yes</v>
      </c>
      <c r="N88" s="34"/>
      <c r="O88" s="34"/>
      <c r="P88" s="30"/>
      <c r="Q88" s="30"/>
      <c r="R88" s="30"/>
      <c r="S88" s="30"/>
      <c r="T88" s="30" t="str">
        <f t="shared" si="5"/>
        <v xml:space="preserve"> </v>
      </c>
      <c r="U88" s="31" t="s">
        <v>9</v>
      </c>
      <c r="V88" s="34"/>
    </row>
    <row r="89" spans="1:22" ht="102" x14ac:dyDescent="0.2">
      <c r="A89" s="20" t="s">
        <v>440</v>
      </c>
      <c r="B89" s="21" t="s">
        <v>441</v>
      </c>
      <c r="C89" s="22">
        <v>2006</v>
      </c>
      <c r="D89" s="23" t="s">
        <v>40</v>
      </c>
      <c r="E89" s="22" t="s">
        <v>66</v>
      </c>
      <c r="F89" s="23" t="s">
        <v>36</v>
      </c>
      <c r="G89" s="24" t="s">
        <v>112</v>
      </c>
      <c r="H89" s="24" t="s">
        <v>81</v>
      </c>
      <c r="I89" s="23" t="s">
        <v>442</v>
      </c>
      <c r="J89" s="25" t="s">
        <v>443</v>
      </c>
      <c r="K89" s="23" t="s">
        <v>444</v>
      </c>
      <c r="L89" s="25" t="s">
        <v>445</v>
      </c>
      <c r="M89" s="22" t="str">
        <f t="shared" ref="M89:M152" si="6">IF(AND(LEFT(I89)="Y",LEFT(K89)="Y"),"Yes",IF(AND(LEFT(I89)="M",LEFT(K89)="M"),"Maybe",IF(AND(LEFT(I89)="N",LEFT(K89)="N"),"No"," ")))</f>
        <v>No</v>
      </c>
      <c r="N89" s="26"/>
      <c r="O89" s="26"/>
      <c r="P89" s="22"/>
      <c r="Q89" s="22"/>
      <c r="R89" s="22"/>
      <c r="S89" s="22"/>
      <c r="T89" s="22" t="str">
        <f t="shared" ref="T89:T120" si="7">IF(AND(LEFT(P90)="Y",LEFT(R90)="Y"),"Yes",IF(AND(LEFT(P90)="M",LEFT(R90)="M"),"Maybe",IF(AND(LEFT(P90)="N",LEFT(R90)="N"),"No"," ")))</f>
        <v xml:space="preserve"> </v>
      </c>
      <c r="U89" s="23" t="s">
        <v>11</v>
      </c>
      <c r="V89" s="26" t="s">
        <v>446</v>
      </c>
    </row>
    <row r="90" spans="1:22" ht="89.25" x14ac:dyDescent="0.2">
      <c r="A90" s="20" t="s">
        <v>447</v>
      </c>
      <c r="B90" s="21" t="s">
        <v>448</v>
      </c>
      <c r="C90" s="22">
        <v>2013</v>
      </c>
      <c r="D90" s="23" t="s">
        <v>40</v>
      </c>
      <c r="E90" s="22" t="s">
        <v>66</v>
      </c>
      <c r="F90" s="23" t="s">
        <v>30</v>
      </c>
      <c r="G90" s="24" t="s">
        <v>67</v>
      </c>
      <c r="H90" s="24" t="s">
        <v>9</v>
      </c>
      <c r="I90" s="23" t="s">
        <v>11</v>
      </c>
      <c r="J90" s="25" t="s">
        <v>449</v>
      </c>
      <c r="K90" s="23" t="s">
        <v>11</v>
      </c>
      <c r="L90" s="25" t="s">
        <v>1416</v>
      </c>
      <c r="M90" s="22" t="str">
        <f t="shared" si="6"/>
        <v>No</v>
      </c>
      <c r="N90" s="26"/>
      <c r="O90" s="27"/>
      <c r="P90" s="22"/>
      <c r="Q90" s="22"/>
      <c r="R90" s="22"/>
      <c r="S90" s="22"/>
      <c r="T90" s="22" t="str">
        <f t="shared" si="7"/>
        <v xml:space="preserve"> </v>
      </c>
      <c r="U90" s="23" t="s">
        <v>11</v>
      </c>
      <c r="V90" s="26"/>
    </row>
    <row r="91" spans="1:22" ht="127.5" x14ac:dyDescent="0.2">
      <c r="A91" s="20" t="s">
        <v>450</v>
      </c>
      <c r="B91" s="21" t="s">
        <v>451</v>
      </c>
      <c r="C91" s="22">
        <v>2015</v>
      </c>
      <c r="D91" s="23" t="s">
        <v>40</v>
      </c>
      <c r="E91" s="22" t="s">
        <v>66</v>
      </c>
      <c r="F91" s="23" t="s">
        <v>37</v>
      </c>
      <c r="G91" s="24" t="s">
        <v>67</v>
      </c>
      <c r="H91" s="24"/>
      <c r="I91" s="23" t="s">
        <v>93</v>
      </c>
      <c r="J91" s="25" t="s">
        <v>452</v>
      </c>
      <c r="K91" s="23" t="s">
        <v>95</v>
      </c>
      <c r="L91" s="25" t="s">
        <v>453</v>
      </c>
      <c r="M91" s="22" t="str">
        <f t="shared" si="6"/>
        <v>No</v>
      </c>
      <c r="N91" s="26"/>
      <c r="O91" s="26"/>
      <c r="P91" s="22"/>
      <c r="Q91" s="22"/>
      <c r="R91" s="22"/>
      <c r="S91" s="22"/>
      <c r="T91" s="22" t="str">
        <f t="shared" si="7"/>
        <v xml:space="preserve"> </v>
      </c>
      <c r="U91" s="23" t="s">
        <v>11</v>
      </c>
      <c r="V91" s="26"/>
    </row>
    <row r="92" spans="1:22" ht="127.5" x14ac:dyDescent="0.2">
      <c r="A92" s="20" t="s">
        <v>454</v>
      </c>
      <c r="B92" s="21" t="s">
        <v>455</v>
      </c>
      <c r="C92" s="22">
        <v>2013</v>
      </c>
      <c r="D92" s="23" t="s">
        <v>40</v>
      </c>
      <c r="E92" s="22" t="s">
        <v>66</v>
      </c>
      <c r="F92" s="23" t="s">
        <v>36</v>
      </c>
      <c r="G92" s="24" t="s">
        <v>9</v>
      </c>
      <c r="H92" s="24" t="s">
        <v>11</v>
      </c>
      <c r="I92" s="23" t="s">
        <v>93</v>
      </c>
      <c r="J92" s="25" t="s">
        <v>456</v>
      </c>
      <c r="K92" s="23" t="s">
        <v>95</v>
      </c>
      <c r="L92" s="25" t="s">
        <v>457</v>
      </c>
      <c r="M92" s="22" t="str">
        <f t="shared" si="6"/>
        <v>No</v>
      </c>
      <c r="N92" s="26"/>
      <c r="O92" s="26"/>
      <c r="P92" s="22"/>
      <c r="Q92" s="22"/>
      <c r="R92" s="22"/>
      <c r="S92" s="22"/>
      <c r="T92" s="22" t="str">
        <f t="shared" si="7"/>
        <v xml:space="preserve"> </v>
      </c>
      <c r="U92" s="23" t="s">
        <v>11</v>
      </c>
      <c r="V92" s="26"/>
    </row>
    <row r="93" spans="1:22" ht="102" x14ac:dyDescent="0.2">
      <c r="A93" s="20" t="s">
        <v>458</v>
      </c>
      <c r="B93" s="21" t="s">
        <v>459</v>
      </c>
      <c r="C93" s="22">
        <v>2017</v>
      </c>
      <c r="D93" s="23" t="s">
        <v>40</v>
      </c>
      <c r="E93" s="22" t="s">
        <v>66</v>
      </c>
      <c r="F93" s="23" t="s">
        <v>35</v>
      </c>
      <c r="G93" s="24" t="s">
        <v>11</v>
      </c>
      <c r="H93" s="24" t="s">
        <v>67</v>
      </c>
      <c r="I93" s="23" t="s">
        <v>11</v>
      </c>
      <c r="J93" s="25" t="s">
        <v>460</v>
      </c>
      <c r="K93" s="23" t="s">
        <v>69</v>
      </c>
      <c r="L93" s="25" t="s">
        <v>461</v>
      </c>
      <c r="M93" s="22" t="str">
        <f t="shared" si="6"/>
        <v>No</v>
      </c>
      <c r="N93" s="26"/>
      <c r="O93" s="26"/>
      <c r="P93" s="22"/>
      <c r="Q93" s="22"/>
      <c r="R93" s="22"/>
      <c r="S93" s="22"/>
      <c r="T93" s="22" t="str">
        <f t="shared" si="7"/>
        <v xml:space="preserve"> </v>
      </c>
      <c r="U93" s="23" t="s">
        <v>11</v>
      </c>
      <c r="V93" s="26"/>
    </row>
    <row r="94" spans="1:22" ht="127.5" x14ac:dyDescent="0.2">
      <c r="A94" s="20" t="s">
        <v>462</v>
      </c>
      <c r="B94" s="21" t="s">
        <v>463</v>
      </c>
      <c r="C94" s="22">
        <v>2007</v>
      </c>
      <c r="D94" s="23" t="s">
        <v>40</v>
      </c>
      <c r="E94" s="22" t="s">
        <v>66</v>
      </c>
      <c r="F94" s="23" t="s">
        <v>33</v>
      </c>
      <c r="G94" s="24" t="s">
        <v>67</v>
      </c>
      <c r="H94" s="24"/>
      <c r="I94" s="23" t="s">
        <v>93</v>
      </c>
      <c r="J94" s="25" t="s">
        <v>464</v>
      </c>
      <c r="K94" s="23" t="s">
        <v>95</v>
      </c>
      <c r="L94" s="25" t="s">
        <v>465</v>
      </c>
      <c r="M94" s="22" t="str">
        <f t="shared" si="6"/>
        <v>No</v>
      </c>
      <c r="N94" s="26"/>
      <c r="O94" s="26"/>
      <c r="P94" s="22"/>
      <c r="Q94" s="22"/>
      <c r="R94" s="22"/>
      <c r="S94" s="22"/>
      <c r="T94" s="22" t="str">
        <f t="shared" si="7"/>
        <v xml:space="preserve"> </v>
      </c>
      <c r="U94" s="23" t="s">
        <v>11</v>
      </c>
      <c r="V94" s="26"/>
    </row>
    <row r="95" spans="1:22" ht="140.25" x14ac:dyDescent="0.2">
      <c r="A95" s="20" t="s">
        <v>466</v>
      </c>
      <c r="B95" s="21" t="s">
        <v>467</v>
      </c>
      <c r="C95" s="22">
        <v>2016</v>
      </c>
      <c r="D95" s="23" t="s">
        <v>40</v>
      </c>
      <c r="E95" s="22" t="s">
        <v>66</v>
      </c>
      <c r="F95" s="23" t="s">
        <v>35</v>
      </c>
      <c r="G95" s="24" t="s">
        <v>11</v>
      </c>
      <c r="H95" s="24" t="s">
        <v>67</v>
      </c>
      <c r="I95" s="23" t="s">
        <v>11</v>
      </c>
      <c r="J95" s="25" t="s">
        <v>468</v>
      </c>
      <c r="K95" s="23" t="s">
        <v>127</v>
      </c>
      <c r="L95" s="25" t="s">
        <v>469</v>
      </c>
      <c r="M95" s="22" t="str">
        <f t="shared" si="6"/>
        <v>No</v>
      </c>
      <c r="N95" s="26"/>
      <c r="O95" s="26"/>
      <c r="P95" s="22"/>
      <c r="Q95" s="22"/>
      <c r="R95" s="22"/>
      <c r="S95" s="22"/>
      <c r="T95" s="22" t="str">
        <f t="shared" si="7"/>
        <v xml:space="preserve"> </v>
      </c>
      <c r="U95" s="23" t="s">
        <v>11</v>
      </c>
      <c r="V95" s="26"/>
    </row>
    <row r="96" spans="1:22" ht="114.75" x14ac:dyDescent="0.2">
      <c r="A96" s="20" t="s">
        <v>470</v>
      </c>
      <c r="B96" s="21" t="s">
        <v>471</v>
      </c>
      <c r="C96" s="22">
        <v>2018</v>
      </c>
      <c r="D96" s="23" t="s">
        <v>40</v>
      </c>
      <c r="E96" s="22" t="s">
        <v>66</v>
      </c>
      <c r="F96" s="23" t="s">
        <v>32</v>
      </c>
      <c r="G96" s="24" t="s">
        <v>112</v>
      </c>
      <c r="H96" s="24" t="s">
        <v>81</v>
      </c>
      <c r="I96" s="23" t="s">
        <v>472</v>
      </c>
      <c r="J96" s="25" t="s">
        <v>473</v>
      </c>
      <c r="K96" s="23" t="s">
        <v>474</v>
      </c>
      <c r="L96" s="25" t="s">
        <v>475</v>
      </c>
      <c r="M96" s="22" t="str">
        <f t="shared" si="6"/>
        <v>No</v>
      </c>
      <c r="N96" s="26"/>
      <c r="O96" s="26"/>
      <c r="P96" s="22"/>
      <c r="Q96" s="22"/>
      <c r="R96" s="22"/>
      <c r="S96" s="22"/>
      <c r="T96" s="22" t="str">
        <f t="shared" si="7"/>
        <v xml:space="preserve"> </v>
      </c>
      <c r="U96" s="23" t="s">
        <v>11</v>
      </c>
      <c r="V96" s="26"/>
    </row>
    <row r="97" spans="1:22" ht="102" x14ac:dyDescent="0.2">
      <c r="A97" s="20" t="s">
        <v>476</v>
      </c>
      <c r="B97" s="21" t="s">
        <v>477</v>
      </c>
      <c r="C97" s="22">
        <v>2010</v>
      </c>
      <c r="D97" s="23" t="s">
        <v>40</v>
      </c>
      <c r="E97" s="22" t="s">
        <v>66</v>
      </c>
      <c r="F97" s="23" t="s">
        <v>36</v>
      </c>
      <c r="G97" s="24" t="s">
        <v>112</v>
      </c>
      <c r="H97" s="24" t="s">
        <v>81</v>
      </c>
      <c r="I97" s="23" t="s">
        <v>113</v>
      </c>
      <c r="J97" s="25" t="s">
        <v>478</v>
      </c>
      <c r="K97" s="23" t="s">
        <v>479</v>
      </c>
      <c r="L97" s="25" t="s">
        <v>480</v>
      </c>
      <c r="M97" s="22" t="str">
        <f t="shared" si="6"/>
        <v>No</v>
      </c>
      <c r="N97" s="26"/>
      <c r="O97" s="26"/>
      <c r="P97" s="22"/>
      <c r="Q97" s="22"/>
      <c r="R97" s="22"/>
      <c r="S97" s="22"/>
      <c r="T97" s="22" t="str">
        <f t="shared" si="7"/>
        <v xml:space="preserve"> </v>
      </c>
      <c r="U97" s="23" t="s">
        <v>11</v>
      </c>
      <c r="V97" s="26" t="s">
        <v>174</v>
      </c>
    </row>
    <row r="98" spans="1:22" ht="191.25" x14ac:dyDescent="0.2">
      <c r="A98" s="20" t="s">
        <v>481</v>
      </c>
      <c r="B98" s="21" t="s">
        <v>482</v>
      </c>
      <c r="C98" s="22">
        <v>2013</v>
      </c>
      <c r="D98" s="23" t="s">
        <v>40</v>
      </c>
      <c r="E98" s="22" t="s">
        <v>66</v>
      </c>
      <c r="F98" s="23" t="s">
        <v>33</v>
      </c>
      <c r="G98" s="24" t="s">
        <v>67</v>
      </c>
      <c r="H98" s="24"/>
      <c r="I98" s="23" t="s">
        <v>93</v>
      </c>
      <c r="J98" s="25" t="s">
        <v>483</v>
      </c>
      <c r="K98" s="23" t="s">
        <v>95</v>
      </c>
      <c r="L98" s="25" t="s">
        <v>484</v>
      </c>
      <c r="M98" s="22" t="str">
        <f t="shared" si="6"/>
        <v>No</v>
      </c>
      <c r="N98" s="26"/>
      <c r="O98" s="26"/>
      <c r="P98" s="22"/>
      <c r="Q98" s="22"/>
      <c r="R98" s="22"/>
      <c r="S98" s="22"/>
      <c r="T98" s="22" t="str">
        <f t="shared" si="7"/>
        <v xml:space="preserve"> </v>
      </c>
      <c r="U98" s="23" t="s">
        <v>11</v>
      </c>
      <c r="V98" s="26"/>
    </row>
    <row r="99" spans="1:22" ht="204" x14ac:dyDescent="0.2">
      <c r="A99" s="20" t="s">
        <v>485</v>
      </c>
      <c r="B99" s="21" t="s">
        <v>486</v>
      </c>
      <c r="C99" s="22">
        <v>2013</v>
      </c>
      <c r="D99" s="23" t="s">
        <v>40</v>
      </c>
      <c r="E99" s="22" t="s">
        <v>66</v>
      </c>
      <c r="F99" s="23" t="s">
        <v>36</v>
      </c>
      <c r="G99" s="24" t="s">
        <v>112</v>
      </c>
      <c r="H99" s="24" t="s">
        <v>81</v>
      </c>
      <c r="I99" s="23" t="s">
        <v>442</v>
      </c>
      <c r="J99" s="25" t="s">
        <v>487</v>
      </c>
      <c r="K99" s="23" t="s">
        <v>488</v>
      </c>
      <c r="L99" s="25" t="s">
        <v>489</v>
      </c>
      <c r="M99" s="22" t="str">
        <f t="shared" si="6"/>
        <v>No</v>
      </c>
      <c r="N99" s="26"/>
      <c r="O99" s="26"/>
      <c r="P99" s="22"/>
      <c r="Q99" s="22"/>
      <c r="R99" s="22"/>
      <c r="S99" s="22"/>
      <c r="T99" s="22" t="str">
        <f t="shared" si="7"/>
        <v xml:space="preserve"> </v>
      </c>
      <c r="U99" s="23" t="s">
        <v>11</v>
      </c>
      <c r="V99" s="26" t="s">
        <v>446</v>
      </c>
    </row>
    <row r="100" spans="1:22" ht="102" x14ac:dyDescent="0.2">
      <c r="A100" s="20" t="s">
        <v>490</v>
      </c>
      <c r="B100" s="21" t="s">
        <v>491</v>
      </c>
      <c r="C100" s="22">
        <v>2006</v>
      </c>
      <c r="D100" s="23" t="s">
        <v>40</v>
      </c>
      <c r="E100" s="22" t="s">
        <v>66</v>
      </c>
      <c r="F100" s="23" t="s">
        <v>37</v>
      </c>
      <c r="G100" s="24" t="s">
        <v>67</v>
      </c>
      <c r="H100" s="24" t="s">
        <v>9</v>
      </c>
      <c r="I100" s="23" t="s">
        <v>11</v>
      </c>
      <c r="J100" s="25" t="s">
        <v>492</v>
      </c>
      <c r="K100" s="23" t="s">
        <v>11</v>
      </c>
      <c r="L100" s="25" t="s">
        <v>493</v>
      </c>
      <c r="M100" s="22" t="str">
        <f t="shared" si="6"/>
        <v>No</v>
      </c>
      <c r="N100" s="26"/>
      <c r="O100" s="26"/>
      <c r="P100" s="22"/>
      <c r="Q100" s="22"/>
      <c r="R100" s="22"/>
      <c r="S100" s="22"/>
      <c r="T100" s="22" t="str">
        <f t="shared" si="7"/>
        <v xml:space="preserve"> </v>
      </c>
      <c r="U100" s="23" t="s">
        <v>11</v>
      </c>
      <c r="V100" s="26"/>
    </row>
    <row r="101" spans="1:22" ht="89.25" x14ac:dyDescent="0.2">
      <c r="A101" s="20" t="s">
        <v>494</v>
      </c>
      <c r="B101" s="21" t="s">
        <v>495</v>
      </c>
      <c r="C101" s="22">
        <v>2007</v>
      </c>
      <c r="D101" s="23" t="s">
        <v>40</v>
      </c>
      <c r="E101" s="22" t="s">
        <v>66</v>
      </c>
      <c r="F101" s="23" t="s">
        <v>37</v>
      </c>
      <c r="G101" s="24" t="s">
        <v>67</v>
      </c>
      <c r="H101" s="24" t="s">
        <v>67</v>
      </c>
      <c r="I101" s="23" t="s">
        <v>11</v>
      </c>
      <c r="J101" s="25" t="s">
        <v>496</v>
      </c>
      <c r="K101" s="23" t="s">
        <v>11</v>
      </c>
      <c r="L101" s="25" t="s">
        <v>497</v>
      </c>
      <c r="M101" s="22" t="str">
        <f t="shared" si="6"/>
        <v>No</v>
      </c>
      <c r="N101" s="26"/>
      <c r="O101" s="26"/>
      <c r="P101" s="22"/>
      <c r="Q101" s="22"/>
      <c r="R101" s="22"/>
      <c r="S101" s="22"/>
      <c r="T101" s="22" t="str">
        <f t="shared" si="7"/>
        <v xml:space="preserve"> </v>
      </c>
      <c r="U101" s="23" t="s">
        <v>11</v>
      </c>
      <c r="V101" s="26"/>
    </row>
    <row r="102" spans="1:22" ht="89.25" x14ac:dyDescent="0.2">
      <c r="A102" s="20" t="s">
        <v>498</v>
      </c>
      <c r="B102" s="21" t="s">
        <v>499</v>
      </c>
      <c r="C102" s="22">
        <v>2018</v>
      </c>
      <c r="D102" s="23" t="s">
        <v>40</v>
      </c>
      <c r="E102" s="22" t="s">
        <v>66</v>
      </c>
      <c r="F102" s="23" t="s">
        <v>37</v>
      </c>
      <c r="G102" s="24" t="s">
        <v>67</v>
      </c>
      <c r="H102" s="24" t="s">
        <v>67</v>
      </c>
      <c r="I102" s="23" t="s">
        <v>11</v>
      </c>
      <c r="J102" s="25" t="s">
        <v>500</v>
      </c>
      <c r="K102" s="23" t="s">
        <v>11</v>
      </c>
      <c r="L102" s="25" t="s">
        <v>1406</v>
      </c>
      <c r="M102" s="22" t="str">
        <f t="shared" si="6"/>
        <v>No</v>
      </c>
      <c r="N102" s="26"/>
      <c r="O102" s="27"/>
      <c r="P102" s="22"/>
      <c r="Q102" s="22"/>
      <c r="R102" s="22"/>
      <c r="S102" s="22"/>
      <c r="T102" s="22" t="str">
        <f t="shared" si="7"/>
        <v xml:space="preserve"> </v>
      </c>
      <c r="U102" s="23" t="s">
        <v>11</v>
      </c>
      <c r="V102" s="26"/>
    </row>
    <row r="103" spans="1:22" ht="51" x14ac:dyDescent="0.2">
      <c r="A103" s="20" t="s">
        <v>501</v>
      </c>
      <c r="B103" s="21" t="s">
        <v>502</v>
      </c>
      <c r="C103" s="22">
        <v>2013</v>
      </c>
      <c r="D103" s="23" t="s">
        <v>40</v>
      </c>
      <c r="E103" s="22" t="s">
        <v>503</v>
      </c>
      <c r="F103" s="23" t="s">
        <v>504</v>
      </c>
      <c r="G103" s="24" t="s">
        <v>11</v>
      </c>
      <c r="H103" s="24" t="s">
        <v>67</v>
      </c>
      <c r="I103" s="23" t="s">
        <v>11</v>
      </c>
      <c r="J103" s="25" t="s">
        <v>505</v>
      </c>
      <c r="K103" s="23" t="s">
        <v>11</v>
      </c>
      <c r="L103" s="25" t="s">
        <v>361</v>
      </c>
      <c r="M103" s="22" t="str">
        <f t="shared" si="6"/>
        <v>No</v>
      </c>
      <c r="N103" s="26"/>
      <c r="O103" s="26"/>
      <c r="P103" s="22"/>
      <c r="Q103" s="22"/>
      <c r="R103" s="22"/>
      <c r="S103" s="22"/>
      <c r="T103" s="22" t="str">
        <f t="shared" si="7"/>
        <v xml:space="preserve"> </v>
      </c>
      <c r="U103" s="23" t="s">
        <v>11</v>
      </c>
      <c r="V103" s="26"/>
    </row>
    <row r="104" spans="1:22" ht="114.75" x14ac:dyDescent="0.2">
      <c r="A104" s="20" t="s">
        <v>506</v>
      </c>
      <c r="B104" s="21" t="s">
        <v>507</v>
      </c>
      <c r="C104" s="22">
        <v>2014</v>
      </c>
      <c r="D104" s="23" t="s">
        <v>40</v>
      </c>
      <c r="E104" s="22" t="s">
        <v>66</v>
      </c>
      <c r="F104" s="23" t="s">
        <v>31</v>
      </c>
      <c r="G104" s="24" t="s">
        <v>67</v>
      </c>
      <c r="H104" s="24"/>
      <c r="I104" s="23" t="s">
        <v>93</v>
      </c>
      <c r="J104" s="25" t="s">
        <v>508</v>
      </c>
      <c r="K104" s="23" t="s">
        <v>95</v>
      </c>
      <c r="L104" s="25" t="s">
        <v>509</v>
      </c>
      <c r="M104" s="22" t="str">
        <f t="shared" si="6"/>
        <v>No</v>
      </c>
      <c r="N104" s="26"/>
      <c r="O104" s="26"/>
      <c r="P104" s="22"/>
      <c r="Q104" s="22"/>
      <c r="R104" s="22"/>
      <c r="S104" s="22"/>
      <c r="T104" s="22" t="str">
        <f t="shared" si="7"/>
        <v xml:space="preserve"> </v>
      </c>
      <c r="U104" s="23" t="s">
        <v>11</v>
      </c>
      <c r="V104" s="26"/>
    </row>
    <row r="105" spans="1:22" ht="89.25" x14ac:dyDescent="0.2">
      <c r="A105" s="20" t="s">
        <v>510</v>
      </c>
      <c r="B105" s="21" t="s">
        <v>511</v>
      </c>
      <c r="C105" s="22">
        <v>2009</v>
      </c>
      <c r="D105" s="23" t="s">
        <v>40</v>
      </c>
      <c r="E105" s="22" t="s">
        <v>66</v>
      </c>
      <c r="F105" s="23" t="s">
        <v>34</v>
      </c>
      <c r="G105" s="24" t="s">
        <v>11</v>
      </c>
      <c r="H105" s="24" t="s">
        <v>67</v>
      </c>
      <c r="I105" s="23" t="s">
        <v>11</v>
      </c>
      <c r="J105" s="25" t="s">
        <v>512</v>
      </c>
      <c r="K105" s="23" t="s">
        <v>69</v>
      </c>
      <c r="L105" s="25" t="s">
        <v>513</v>
      </c>
      <c r="M105" s="22" t="str">
        <f t="shared" si="6"/>
        <v>No</v>
      </c>
      <c r="N105" s="26"/>
      <c r="O105" s="26"/>
      <c r="P105" s="22"/>
      <c r="Q105" s="22"/>
      <c r="R105" s="22"/>
      <c r="S105" s="22"/>
      <c r="T105" s="22" t="str">
        <f t="shared" si="7"/>
        <v xml:space="preserve"> </v>
      </c>
      <c r="U105" s="23" t="s">
        <v>11</v>
      </c>
      <c r="V105" s="26"/>
    </row>
    <row r="106" spans="1:22" ht="89.25" x14ac:dyDescent="0.2">
      <c r="A106" s="20" t="s">
        <v>514</v>
      </c>
      <c r="B106" s="21" t="s">
        <v>515</v>
      </c>
      <c r="C106" s="22">
        <v>2012</v>
      </c>
      <c r="D106" s="23" t="s">
        <v>40</v>
      </c>
      <c r="E106" s="22" t="s">
        <v>66</v>
      </c>
      <c r="F106" s="23" t="s">
        <v>36</v>
      </c>
      <c r="G106" s="24" t="s">
        <v>9</v>
      </c>
      <c r="H106" s="24" t="s">
        <v>81</v>
      </c>
      <c r="I106" s="23" t="s">
        <v>11</v>
      </c>
      <c r="J106" s="25" t="s">
        <v>516</v>
      </c>
      <c r="K106" s="23" t="s">
        <v>11</v>
      </c>
      <c r="L106" s="25" t="s">
        <v>517</v>
      </c>
      <c r="M106" s="22" t="str">
        <f t="shared" si="6"/>
        <v>No</v>
      </c>
      <c r="N106" s="26"/>
      <c r="O106" s="26"/>
      <c r="P106" s="22"/>
      <c r="Q106" s="22"/>
      <c r="R106" s="22"/>
      <c r="S106" s="22"/>
      <c r="T106" s="22" t="str">
        <f t="shared" si="7"/>
        <v xml:space="preserve"> </v>
      </c>
      <c r="U106" s="23" t="s">
        <v>11</v>
      </c>
      <c r="V106" s="26"/>
    </row>
    <row r="107" spans="1:22" ht="89.25" x14ac:dyDescent="0.2">
      <c r="A107" s="20" t="s">
        <v>518</v>
      </c>
      <c r="B107" s="21" t="s">
        <v>519</v>
      </c>
      <c r="C107" s="22">
        <v>2016</v>
      </c>
      <c r="D107" s="23" t="s">
        <v>40</v>
      </c>
      <c r="E107" s="22" t="s">
        <v>66</v>
      </c>
      <c r="F107" s="23" t="s">
        <v>37</v>
      </c>
      <c r="G107" s="24" t="s">
        <v>67</v>
      </c>
      <c r="H107" s="24" t="s">
        <v>81</v>
      </c>
      <c r="I107" s="23" t="s">
        <v>11</v>
      </c>
      <c r="J107" s="25" t="s">
        <v>520</v>
      </c>
      <c r="K107" s="23" t="s">
        <v>11</v>
      </c>
      <c r="L107" s="25" t="s">
        <v>521</v>
      </c>
      <c r="M107" s="22" t="str">
        <f t="shared" si="6"/>
        <v>No</v>
      </c>
      <c r="N107" s="26"/>
      <c r="O107" s="26"/>
      <c r="P107" s="22"/>
      <c r="Q107" s="22"/>
      <c r="R107" s="22"/>
      <c r="S107" s="22"/>
      <c r="T107" s="22" t="str">
        <f t="shared" si="7"/>
        <v xml:space="preserve"> </v>
      </c>
      <c r="U107" s="23" t="s">
        <v>11</v>
      </c>
      <c r="V107" s="26"/>
    </row>
    <row r="108" spans="1:22" ht="76.5" x14ac:dyDescent="0.2">
      <c r="A108" s="20" t="s">
        <v>522</v>
      </c>
      <c r="B108" s="21" t="s">
        <v>523</v>
      </c>
      <c r="C108" s="22">
        <v>2016</v>
      </c>
      <c r="D108" s="23" t="s">
        <v>40</v>
      </c>
      <c r="E108" s="22" t="s">
        <v>66</v>
      </c>
      <c r="F108" s="23" t="s">
        <v>37</v>
      </c>
      <c r="G108" s="24" t="s">
        <v>67</v>
      </c>
      <c r="H108" s="24" t="s">
        <v>67</v>
      </c>
      <c r="I108" s="23" t="s">
        <v>11</v>
      </c>
      <c r="J108" s="25" t="s">
        <v>524</v>
      </c>
      <c r="K108" s="23" t="s">
        <v>11</v>
      </c>
      <c r="L108" s="25" t="s">
        <v>525</v>
      </c>
      <c r="M108" s="22" t="str">
        <f t="shared" si="6"/>
        <v>No</v>
      </c>
      <c r="N108" s="26"/>
      <c r="O108" s="26"/>
      <c r="P108" s="22"/>
      <c r="Q108" s="22"/>
      <c r="R108" s="22"/>
      <c r="S108" s="22"/>
      <c r="T108" s="22" t="str">
        <f t="shared" si="7"/>
        <v xml:space="preserve"> </v>
      </c>
      <c r="U108" s="23" t="s">
        <v>11</v>
      </c>
      <c r="V108" s="26"/>
    </row>
    <row r="109" spans="1:22" ht="127.5" x14ac:dyDescent="0.2">
      <c r="A109" s="20" t="s">
        <v>526</v>
      </c>
      <c r="B109" s="21" t="s">
        <v>527</v>
      </c>
      <c r="C109" s="22">
        <v>2016</v>
      </c>
      <c r="D109" s="23" t="s">
        <v>40</v>
      </c>
      <c r="E109" s="22" t="s">
        <v>66</v>
      </c>
      <c r="F109" s="23" t="s">
        <v>22</v>
      </c>
      <c r="G109" s="24" t="s">
        <v>11</v>
      </c>
      <c r="H109" s="24" t="s">
        <v>67</v>
      </c>
      <c r="I109" s="23" t="s">
        <v>11</v>
      </c>
      <c r="J109" s="25" t="s">
        <v>528</v>
      </c>
      <c r="K109" s="23" t="s">
        <v>11</v>
      </c>
      <c r="L109" s="25" t="s">
        <v>529</v>
      </c>
      <c r="M109" s="22" t="str">
        <f t="shared" si="6"/>
        <v>No</v>
      </c>
      <c r="N109" s="26"/>
      <c r="O109" s="26"/>
      <c r="P109" s="22"/>
      <c r="Q109" s="22"/>
      <c r="R109" s="22"/>
      <c r="S109" s="22"/>
      <c r="T109" s="22" t="str">
        <f t="shared" si="7"/>
        <v xml:space="preserve"> </v>
      </c>
      <c r="U109" s="23" t="s">
        <v>11</v>
      </c>
      <c r="V109" s="26"/>
    </row>
    <row r="110" spans="1:22" ht="140.25" x14ac:dyDescent="0.2">
      <c r="A110" s="20" t="s">
        <v>530</v>
      </c>
      <c r="B110" s="21" t="s">
        <v>531</v>
      </c>
      <c r="C110" s="22">
        <v>2012</v>
      </c>
      <c r="D110" s="23" t="s">
        <v>40</v>
      </c>
      <c r="E110" s="22" t="s">
        <v>66</v>
      </c>
      <c r="F110" s="23" t="s">
        <v>33</v>
      </c>
      <c r="G110" s="24" t="s">
        <v>112</v>
      </c>
      <c r="H110" s="24"/>
      <c r="I110" s="23" t="s">
        <v>113</v>
      </c>
      <c r="J110" s="25" t="s">
        <v>532</v>
      </c>
      <c r="K110" s="23" t="s">
        <v>479</v>
      </c>
      <c r="L110" s="25" t="s">
        <v>533</v>
      </c>
      <c r="M110" s="22" t="str">
        <f t="shared" si="6"/>
        <v>No</v>
      </c>
      <c r="N110" s="26"/>
      <c r="O110" s="26"/>
      <c r="P110" s="22"/>
      <c r="Q110" s="22"/>
      <c r="R110" s="22"/>
      <c r="S110" s="22"/>
      <c r="T110" s="22" t="str">
        <f t="shared" si="7"/>
        <v xml:space="preserve"> </v>
      </c>
      <c r="U110" s="23" t="s">
        <v>11</v>
      </c>
      <c r="V110" s="26" t="s">
        <v>174</v>
      </c>
    </row>
    <row r="111" spans="1:22" ht="114.75" x14ac:dyDescent="0.2">
      <c r="A111" s="20" t="s">
        <v>534</v>
      </c>
      <c r="B111" s="21" t="s">
        <v>535</v>
      </c>
      <c r="C111" s="22">
        <v>2015</v>
      </c>
      <c r="D111" s="23" t="s">
        <v>92</v>
      </c>
      <c r="E111" s="22" t="s">
        <v>66</v>
      </c>
      <c r="F111" s="23" t="s">
        <v>25</v>
      </c>
      <c r="G111" s="24" t="s">
        <v>11</v>
      </c>
      <c r="H111" s="24" t="s">
        <v>9</v>
      </c>
      <c r="I111" s="23" t="s">
        <v>11</v>
      </c>
      <c r="J111" s="25" t="s">
        <v>536</v>
      </c>
      <c r="K111" s="23" t="s">
        <v>11</v>
      </c>
      <c r="L111" s="25" t="s">
        <v>537</v>
      </c>
      <c r="M111" s="22" t="str">
        <f t="shared" si="6"/>
        <v>No</v>
      </c>
      <c r="N111" s="26"/>
      <c r="O111" s="26"/>
      <c r="P111" s="22"/>
      <c r="Q111" s="22"/>
      <c r="R111" s="22"/>
      <c r="S111" s="22"/>
      <c r="T111" s="22" t="str">
        <f t="shared" si="7"/>
        <v xml:space="preserve"> </v>
      </c>
      <c r="U111" s="23" t="s">
        <v>11</v>
      </c>
      <c r="V111" s="26"/>
    </row>
    <row r="112" spans="1:22" ht="140.25" x14ac:dyDescent="0.2">
      <c r="A112" s="20" t="s">
        <v>538</v>
      </c>
      <c r="B112" s="21" t="s">
        <v>539</v>
      </c>
      <c r="C112" s="22">
        <v>2018</v>
      </c>
      <c r="D112" s="23" t="s">
        <v>40</v>
      </c>
      <c r="E112" s="22" t="s">
        <v>66</v>
      </c>
      <c r="F112" s="23" t="s">
        <v>32</v>
      </c>
      <c r="G112" s="24" t="s">
        <v>112</v>
      </c>
      <c r="H112" s="24" t="s">
        <v>81</v>
      </c>
      <c r="I112" s="23" t="s">
        <v>540</v>
      </c>
      <c r="J112" s="25" t="s">
        <v>541</v>
      </c>
      <c r="K112" s="23" t="s">
        <v>479</v>
      </c>
      <c r="L112" s="25" t="s">
        <v>542</v>
      </c>
      <c r="M112" s="22" t="str">
        <f t="shared" si="6"/>
        <v>No</v>
      </c>
      <c r="N112" s="26"/>
      <c r="O112" s="26"/>
      <c r="P112" s="22"/>
      <c r="Q112" s="22"/>
      <c r="R112" s="22"/>
      <c r="S112" s="22"/>
      <c r="T112" s="22" t="str">
        <f t="shared" si="7"/>
        <v xml:space="preserve"> </v>
      </c>
      <c r="U112" s="23" t="s">
        <v>11</v>
      </c>
      <c r="V112" s="26"/>
    </row>
    <row r="113" spans="1:22" ht="102" x14ac:dyDescent="0.2">
      <c r="A113" s="20" t="s">
        <v>543</v>
      </c>
      <c r="B113" s="21" t="s">
        <v>544</v>
      </c>
      <c r="C113" s="22">
        <v>2015</v>
      </c>
      <c r="D113" s="23" t="s">
        <v>40</v>
      </c>
      <c r="E113" s="22" t="s">
        <v>66</v>
      </c>
      <c r="F113" s="23" t="s">
        <v>36</v>
      </c>
      <c r="G113" s="24" t="s">
        <v>112</v>
      </c>
      <c r="H113" s="24" t="s">
        <v>81</v>
      </c>
      <c r="I113" s="23" t="s">
        <v>442</v>
      </c>
      <c r="J113" s="25" t="s">
        <v>545</v>
      </c>
      <c r="K113" s="23" t="s">
        <v>546</v>
      </c>
      <c r="L113" s="25" t="s">
        <v>547</v>
      </c>
      <c r="M113" s="22" t="str">
        <f t="shared" si="6"/>
        <v>No</v>
      </c>
      <c r="N113" s="26"/>
      <c r="O113" s="26"/>
      <c r="P113" s="22"/>
      <c r="Q113" s="22"/>
      <c r="R113" s="22"/>
      <c r="S113" s="22"/>
      <c r="T113" s="22" t="str">
        <f t="shared" si="7"/>
        <v xml:space="preserve"> </v>
      </c>
      <c r="U113" s="23" t="s">
        <v>11</v>
      </c>
      <c r="V113" s="26" t="s">
        <v>446</v>
      </c>
    </row>
    <row r="114" spans="1:22" ht="38.25" x14ac:dyDescent="0.2">
      <c r="A114" s="20" t="s">
        <v>548</v>
      </c>
      <c r="B114" s="21" t="s">
        <v>549</v>
      </c>
      <c r="C114" s="22">
        <v>2018</v>
      </c>
      <c r="D114" s="23" t="s">
        <v>40</v>
      </c>
      <c r="E114" s="22" t="s">
        <v>503</v>
      </c>
      <c r="F114" s="23" t="s">
        <v>504</v>
      </c>
      <c r="G114" s="24" t="s">
        <v>11</v>
      </c>
      <c r="H114" s="24" t="s">
        <v>9</v>
      </c>
      <c r="I114" s="23" t="s">
        <v>11</v>
      </c>
      <c r="J114" s="25" t="s">
        <v>505</v>
      </c>
      <c r="K114" s="23" t="s">
        <v>11</v>
      </c>
      <c r="L114" s="25" t="s">
        <v>550</v>
      </c>
      <c r="M114" s="22" t="str">
        <f t="shared" si="6"/>
        <v>No</v>
      </c>
      <c r="N114" s="26"/>
      <c r="O114" s="26"/>
      <c r="P114" s="22"/>
      <c r="Q114" s="22"/>
      <c r="R114" s="22"/>
      <c r="S114" s="22"/>
      <c r="T114" s="22" t="str">
        <f t="shared" si="7"/>
        <v xml:space="preserve"> </v>
      </c>
      <c r="U114" s="23" t="s">
        <v>11</v>
      </c>
      <c r="V114" s="26"/>
    </row>
    <row r="115" spans="1:22" ht="76.5" x14ac:dyDescent="0.2">
      <c r="A115" s="28" t="s">
        <v>551</v>
      </c>
      <c r="B115" s="29" t="s">
        <v>552</v>
      </c>
      <c r="C115" s="30">
        <v>2014</v>
      </c>
      <c r="D115" s="31" t="s">
        <v>92</v>
      </c>
      <c r="E115" s="30" t="s">
        <v>66</v>
      </c>
      <c r="F115" s="31" t="s">
        <v>29</v>
      </c>
      <c r="G115" s="32" t="s">
        <v>67</v>
      </c>
      <c r="H115" s="32" t="s">
        <v>67</v>
      </c>
      <c r="I115" s="31" t="s">
        <v>9</v>
      </c>
      <c r="J115" s="33" t="s">
        <v>553</v>
      </c>
      <c r="K115" s="31" t="s">
        <v>9</v>
      </c>
      <c r="L115" s="33" t="s">
        <v>554</v>
      </c>
      <c r="M115" s="30" t="str">
        <f t="shared" si="6"/>
        <v>Yes</v>
      </c>
      <c r="N115" s="34"/>
      <c r="O115" s="34"/>
      <c r="P115" s="30"/>
      <c r="Q115" s="30"/>
      <c r="R115" s="30"/>
      <c r="S115" s="30"/>
      <c r="T115" s="30" t="str">
        <f t="shared" si="7"/>
        <v xml:space="preserve"> </v>
      </c>
      <c r="U115" s="31" t="s">
        <v>9</v>
      </c>
      <c r="V115" s="34"/>
    </row>
    <row r="116" spans="1:22" ht="89.25" x14ac:dyDescent="0.2">
      <c r="A116" s="28" t="s">
        <v>555</v>
      </c>
      <c r="B116" s="29" t="s">
        <v>552</v>
      </c>
      <c r="C116" s="30">
        <v>2016</v>
      </c>
      <c r="D116" s="31" t="s">
        <v>40</v>
      </c>
      <c r="E116" s="30" t="s">
        <v>66</v>
      </c>
      <c r="F116" s="31" t="s">
        <v>29</v>
      </c>
      <c r="G116" s="32" t="s">
        <v>67</v>
      </c>
      <c r="H116" s="32" t="s">
        <v>67</v>
      </c>
      <c r="I116" s="31" t="s">
        <v>9</v>
      </c>
      <c r="J116" s="33" t="s">
        <v>556</v>
      </c>
      <c r="K116" s="31" t="s">
        <v>9</v>
      </c>
      <c r="L116" s="33" t="s">
        <v>554</v>
      </c>
      <c r="M116" s="30" t="str">
        <f t="shared" si="6"/>
        <v>Yes</v>
      </c>
      <c r="N116" s="34"/>
      <c r="O116" s="34"/>
      <c r="P116" s="30"/>
      <c r="Q116" s="30"/>
      <c r="R116" s="30"/>
      <c r="S116" s="30"/>
      <c r="T116" s="30" t="str">
        <f t="shared" si="7"/>
        <v xml:space="preserve"> </v>
      </c>
      <c r="U116" s="31" t="s">
        <v>9</v>
      </c>
      <c r="V116" s="34"/>
    </row>
    <row r="117" spans="1:22" ht="127.5" x14ac:dyDescent="0.2">
      <c r="A117" s="20" t="s">
        <v>557</v>
      </c>
      <c r="B117" s="21" t="s">
        <v>558</v>
      </c>
      <c r="C117" s="22">
        <v>2011</v>
      </c>
      <c r="D117" s="23" t="s">
        <v>40</v>
      </c>
      <c r="E117" s="22" t="s">
        <v>66</v>
      </c>
      <c r="F117" s="23" t="s">
        <v>32</v>
      </c>
      <c r="G117" s="24" t="s">
        <v>112</v>
      </c>
      <c r="H117" s="24" t="s">
        <v>81</v>
      </c>
      <c r="I117" s="23" t="s">
        <v>93</v>
      </c>
      <c r="J117" s="25" t="s">
        <v>559</v>
      </c>
      <c r="K117" s="23" t="s">
        <v>95</v>
      </c>
      <c r="L117" s="25" t="s">
        <v>560</v>
      </c>
      <c r="M117" s="22" t="str">
        <f t="shared" si="6"/>
        <v>No</v>
      </c>
      <c r="N117" s="26"/>
      <c r="O117" s="26"/>
      <c r="P117" s="22"/>
      <c r="Q117" s="22"/>
      <c r="R117" s="22"/>
      <c r="S117" s="22"/>
      <c r="T117" s="22" t="str">
        <f t="shared" si="7"/>
        <v xml:space="preserve"> </v>
      </c>
      <c r="U117" s="23" t="s">
        <v>11</v>
      </c>
      <c r="V117" s="26"/>
    </row>
    <row r="118" spans="1:22" ht="76.5" x14ac:dyDescent="0.2">
      <c r="A118" s="20" t="s">
        <v>561</v>
      </c>
      <c r="B118" s="21" t="s">
        <v>562</v>
      </c>
      <c r="C118" s="22">
        <v>2008</v>
      </c>
      <c r="D118" s="23" t="s">
        <v>40</v>
      </c>
      <c r="E118" s="22" t="s">
        <v>66</v>
      </c>
      <c r="F118" s="23" t="s">
        <v>35</v>
      </c>
      <c r="G118" s="24" t="s">
        <v>11</v>
      </c>
      <c r="H118" s="24" t="s">
        <v>67</v>
      </c>
      <c r="I118" s="23" t="s">
        <v>11</v>
      </c>
      <c r="J118" s="25" t="s">
        <v>563</v>
      </c>
      <c r="K118" s="23" t="s">
        <v>127</v>
      </c>
      <c r="L118" s="25" t="s">
        <v>564</v>
      </c>
      <c r="M118" s="22" t="str">
        <f t="shared" si="6"/>
        <v>No</v>
      </c>
      <c r="N118" s="26"/>
      <c r="O118" s="26"/>
      <c r="P118" s="22"/>
      <c r="Q118" s="22"/>
      <c r="R118" s="22"/>
      <c r="S118" s="22"/>
      <c r="T118" s="22" t="str">
        <f t="shared" si="7"/>
        <v xml:space="preserve"> </v>
      </c>
      <c r="U118" s="23" t="s">
        <v>11</v>
      </c>
      <c r="V118" s="26"/>
    </row>
    <row r="119" spans="1:22" ht="76.5" x14ac:dyDescent="0.2">
      <c r="A119" s="20" t="s">
        <v>565</v>
      </c>
      <c r="B119" s="21" t="s">
        <v>566</v>
      </c>
      <c r="C119" s="22">
        <v>2011</v>
      </c>
      <c r="D119" s="23" t="s">
        <v>40</v>
      </c>
      <c r="E119" s="22" t="s">
        <v>66</v>
      </c>
      <c r="F119" s="23" t="s">
        <v>37</v>
      </c>
      <c r="G119" s="24" t="s">
        <v>67</v>
      </c>
      <c r="H119" s="24" t="s">
        <v>9</v>
      </c>
      <c r="I119" s="23" t="s">
        <v>11</v>
      </c>
      <c r="J119" s="25" t="s">
        <v>567</v>
      </c>
      <c r="K119" s="23" t="s">
        <v>11</v>
      </c>
      <c r="L119" s="25" t="s">
        <v>568</v>
      </c>
      <c r="M119" s="22" t="str">
        <f t="shared" si="6"/>
        <v>No</v>
      </c>
      <c r="N119" s="26"/>
      <c r="O119" s="26"/>
      <c r="P119" s="22"/>
      <c r="Q119" s="22"/>
      <c r="R119" s="22"/>
      <c r="S119" s="22"/>
      <c r="T119" s="22" t="str">
        <f t="shared" si="7"/>
        <v xml:space="preserve"> </v>
      </c>
      <c r="U119" s="23" t="s">
        <v>11</v>
      </c>
      <c r="V119" s="26"/>
    </row>
    <row r="120" spans="1:22" ht="76.5" x14ac:dyDescent="0.2">
      <c r="A120" s="20" t="s">
        <v>569</v>
      </c>
      <c r="B120" s="21" t="s">
        <v>570</v>
      </c>
      <c r="C120" s="22">
        <v>2009</v>
      </c>
      <c r="D120" s="23" t="s">
        <v>40</v>
      </c>
      <c r="E120" s="22" t="s">
        <v>66</v>
      </c>
      <c r="F120" s="23" t="s">
        <v>37</v>
      </c>
      <c r="G120" s="24" t="s">
        <v>67</v>
      </c>
      <c r="H120" s="24" t="s">
        <v>81</v>
      </c>
      <c r="I120" s="23" t="s">
        <v>11</v>
      </c>
      <c r="J120" s="25" t="s">
        <v>571</v>
      </c>
      <c r="K120" s="23" t="s">
        <v>11</v>
      </c>
      <c r="L120" s="25" t="s">
        <v>572</v>
      </c>
      <c r="M120" s="22" t="str">
        <f t="shared" si="6"/>
        <v>No</v>
      </c>
      <c r="N120" s="26"/>
      <c r="O120" s="26"/>
      <c r="P120" s="22"/>
      <c r="Q120" s="22"/>
      <c r="R120" s="22"/>
      <c r="S120" s="22"/>
      <c r="T120" s="22" t="str">
        <f t="shared" si="7"/>
        <v xml:space="preserve"> </v>
      </c>
      <c r="U120" s="23" t="s">
        <v>11</v>
      </c>
      <c r="V120" s="26"/>
    </row>
    <row r="121" spans="1:22" ht="140.25" x14ac:dyDescent="0.2">
      <c r="A121" s="20" t="s">
        <v>573</v>
      </c>
      <c r="B121" s="21" t="s">
        <v>574</v>
      </c>
      <c r="C121" s="22">
        <v>2012</v>
      </c>
      <c r="D121" s="23" t="s">
        <v>40</v>
      </c>
      <c r="E121" s="22" t="s">
        <v>66</v>
      </c>
      <c r="F121" s="23" t="s">
        <v>33</v>
      </c>
      <c r="G121" s="24" t="s">
        <v>67</v>
      </c>
      <c r="H121" s="24" t="s">
        <v>67</v>
      </c>
      <c r="I121" s="23" t="s">
        <v>11</v>
      </c>
      <c r="J121" s="25" t="s">
        <v>575</v>
      </c>
      <c r="K121" s="23" t="s">
        <v>11</v>
      </c>
      <c r="L121" s="25" t="s">
        <v>576</v>
      </c>
      <c r="M121" s="22" t="str">
        <f t="shared" si="6"/>
        <v>No</v>
      </c>
      <c r="N121" s="26"/>
      <c r="O121" s="26"/>
      <c r="P121" s="22"/>
      <c r="Q121" s="22"/>
      <c r="R121" s="22"/>
      <c r="S121" s="22"/>
      <c r="T121" s="22" t="str">
        <f t="shared" ref="T121:T152" si="8">IF(AND(LEFT(P122)="Y",LEFT(R122)="Y"),"Yes",IF(AND(LEFT(P122)="M",LEFT(R122)="M"),"Maybe",IF(AND(LEFT(P122)="N",LEFT(R122)="N"),"No"," ")))</f>
        <v xml:space="preserve"> </v>
      </c>
      <c r="U121" s="23" t="s">
        <v>11</v>
      </c>
      <c r="V121" s="26"/>
    </row>
    <row r="122" spans="1:22" ht="76.5" x14ac:dyDescent="0.2">
      <c r="A122" s="20" t="s">
        <v>577</v>
      </c>
      <c r="B122" s="21" t="s">
        <v>578</v>
      </c>
      <c r="C122" s="22">
        <v>2009</v>
      </c>
      <c r="D122" s="23" t="s">
        <v>40</v>
      </c>
      <c r="E122" s="22" t="s">
        <v>66</v>
      </c>
      <c r="F122" s="23" t="s">
        <v>37</v>
      </c>
      <c r="G122" s="24" t="s">
        <v>67</v>
      </c>
      <c r="H122" s="24" t="s">
        <v>67</v>
      </c>
      <c r="I122" s="23" t="s">
        <v>11</v>
      </c>
      <c r="J122" s="25" t="s">
        <v>579</v>
      </c>
      <c r="K122" s="23" t="s">
        <v>11</v>
      </c>
      <c r="L122" s="25" t="s">
        <v>580</v>
      </c>
      <c r="M122" s="22" t="str">
        <f t="shared" si="6"/>
        <v>No</v>
      </c>
      <c r="N122" s="26"/>
      <c r="O122" s="26"/>
      <c r="P122" s="22"/>
      <c r="Q122" s="22"/>
      <c r="R122" s="22"/>
      <c r="S122" s="22"/>
      <c r="T122" s="22" t="str">
        <f t="shared" si="8"/>
        <v xml:space="preserve"> </v>
      </c>
      <c r="U122" s="23" t="s">
        <v>11</v>
      </c>
      <c r="V122" s="26"/>
    </row>
    <row r="123" spans="1:22" ht="102" x14ac:dyDescent="0.2">
      <c r="A123" s="28" t="s">
        <v>581</v>
      </c>
      <c r="B123" s="29" t="s">
        <v>582</v>
      </c>
      <c r="C123" s="30">
        <v>2014</v>
      </c>
      <c r="D123" s="31" t="s">
        <v>40</v>
      </c>
      <c r="E123" s="30" t="s">
        <v>66</v>
      </c>
      <c r="F123" s="31" t="s">
        <v>36</v>
      </c>
      <c r="G123" s="32" t="s">
        <v>9</v>
      </c>
      <c r="H123" s="32" t="s">
        <v>11</v>
      </c>
      <c r="I123" s="31" t="s">
        <v>9</v>
      </c>
      <c r="J123" s="33" t="s">
        <v>583</v>
      </c>
      <c r="K123" s="31" t="s">
        <v>380</v>
      </c>
      <c r="L123" s="33" t="s">
        <v>584</v>
      </c>
      <c r="M123" s="30" t="str">
        <f t="shared" si="6"/>
        <v>Yes</v>
      </c>
      <c r="N123" s="34"/>
      <c r="O123" s="34"/>
      <c r="P123" s="30"/>
      <c r="Q123" s="30"/>
      <c r="R123" s="30"/>
      <c r="S123" s="30"/>
      <c r="T123" s="30" t="str">
        <f t="shared" si="8"/>
        <v xml:space="preserve"> </v>
      </c>
      <c r="U123" s="31" t="s">
        <v>9</v>
      </c>
      <c r="V123" s="34"/>
    </row>
    <row r="124" spans="1:22" ht="63.75" x14ac:dyDescent="0.2">
      <c r="A124" s="20" t="s">
        <v>585</v>
      </c>
      <c r="B124" s="21" t="s">
        <v>586</v>
      </c>
      <c r="C124" s="22">
        <v>2016</v>
      </c>
      <c r="D124" s="23" t="s">
        <v>40</v>
      </c>
      <c r="E124" s="22" t="s">
        <v>66</v>
      </c>
      <c r="F124" s="23" t="s">
        <v>37</v>
      </c>
      <c r="G124" s="24" t="s">
        <v>67</v>
      </c>
      <c r="H124" s="24" t="s">
        <v>67</v>
      </c>
      <c r="I124" s="23" t="s">
        <v>11</v>
      </c>
      <c r="J124" s="25" t="s">
        <v>587</v>
      </c>
      <c r="K124" s="23" t="s">
        <v>11</v>
      </c>
      <c r="L124" s="25" t="s">
        <v>588</v>
      </c>
      <c r="M124" s="22" t="str">
        <f t="shared" si="6"/>
        <v>No</v>
      </c>
      <c r="N124" s="26"/>
      <c r="O124" s="26"/>
      <c r="P124" s="22"/>
      <c r="Q124" s="22"/>
      <c r="R124" s="22"/>
      <c r="S124" s="22"/>
      <c r="T124" s="22" t="str">
        <f t="shared" si="8"/>
        <v xml:space="preserve"> </v>
      </c>
      <c r="U124" s="23" t="s">
        <v>11</v>
      </c>
      <c r="V124" s="26"/>
    </row>
    <row r="125" spans="1:22" ht="216.75" x14ac:dyDescent="0.2">
      <c r="A125" s="20" t="s">
        <v>589</v>
      </c>
      <c r="B125" s="21" t="s">
        <v>590</v>
      </c>
      <c r="C125" s="22">
        <v>2014</v>
      </c>
      <c r="D125" s="23" t="s">
        <v>40</v>
      </c>
      <c r="E125" s="22" t="s">
        <v>66</v>
      </c>
      <c r="F125" s="23" t="s">
        <v>37</v>
      </c>
      <c r="G125" s="24" t="s">
        <v>67</v>
      </c>
      <c r="H125" s="24" t="s">
        <v>67</v>
      </c>
      <c r="I125" s="23" t="s">
        <v>93</v>
      </c>
      <c r="J125" s="25" t="s">
        <v>591</v>
      </c>
      <c r="K125" s="23" t="s">
        <v>95</v>
      </c>
      <c r="L125" s="25" t="s">
        <v>592</v>
      </c>
      <c r="M125" s="22" t="str">
        <f t="shared" si="6"/>
        <v>No</v>
      </c>
      <c r="N125" s="25" t="s">
        <v>593</v>
      </c>
      <c r="O125" s="25" t="s">
        <v>594</v>
      </c>
      <c r="P125" s="22"/>
      <c r="Q125" s="22"/>
      <c r="R125" s="22"/>
      <c r="S125" s="22"/>
      <c r="T125" s="22" t="str">
        <f t="shared" si="8"/>
        <v xml:space="preserve"> </v>
      </c>
      <c r="U125" s="23" t="s">
        <v>11</v>
      </c>
      <c r="V125" s="26"/>
    </row>
    <row r="126" spans="1:22" ht="102" x14ac:dyDescent="0.2">
      <c r="A126" s="28" t="s">
        <v>595</v>
      </c>
      <c r="B126" s="29" t="s">
        <v>596</v>
      </c>
      <c r="C126" s="30">
        <v>2014</v>
      </c>
      <c r="D126" s="31" t="s">
        <v>92</v>
      </c>
      <c r="E126" s="30" t="s">
        <v>66</v>
      </c>
      <c r="F126" s="31" t="s">
        <v>36</v>
      </c>
      <c r="G126" s="32" t="s">
        <v>9</v>
      </c>
      <c r="H126" s="32" t="s">
        <v>11</v>
      </c>
      <c r="I126" s="31" t="s">
        <v>9</v>
      </c>
      <c r="J126" s="33" t="s">
        <v>597</v>
      </c>
      <c r="K126" s="31" t="s">
        <v>380</v>
      </c>
      <c r="L126" s="33" t="s">
        <v>584</v>
      </c>
      <c r="M126" s="30" t="str">
        <f t="shared" si="6"/>
        <v>Yes</v>
      </c>
      <c r="N126" s="34"/>
      <c r="O126" s="34"/>
      <c r="P126" s="30"/>
      <c r="Q126" s="30"/>
      <c r="R126" s="30"/>
      <c r="S126" s="30"/>
      <c r="T126" s="30" t="str">
        <f t="shared" si="8"/>
        <v xml:space="preserve"> </v>
      </c>
      <c r="U126" s="31" t="s">
        <v>9</v>
      </c>
      <c r="V126" s="34"/>
    </row>
    <row r="127" spans="1:22" ht="153" x14ac:dyDescent="0.2">
      <c r="A127" s="20" t="s">
        <v>598</v>
      </c>
      <c r="B127" s="21" t="s">
        <v>599</v>
      </c>
      <c r="C127" s="22">
        <v>2007</v>
      </c>
      <c r="D127" s="23" t="s">
        <v>40</v>
      </c>
      <c r="E127" s="22" t="s">
        <v>66</v>
      </c>
      <c r="F127" s="23" t="s">
        <v>37</v>
      </c>
      <c r="G127" s="24" t="s">
        <v>67</v>
      </c>
      <c r="H127" s="24"/>
      <c r="I127" s="23" t="s">
        <v>93</v>
      </c>
      <c r="J127" s="25" t="s">
        <v>600</v>
      </c>
      <c r="K127" s="23" t="s">
        <v>95</v>
      </c>
      <c r="L127" s="25" t="s">
        <v>601</v>
      </c>
      <c r="M127" s="22" t="str">
        <f t="shared" si="6"/>
        <v>No</v>
      </c>
      <c r="N127" s="26"/>
      <c r="O127" s="26"/>
      <c r="P127" s="22"/>
      <c r="Q127" s="22"/>
      <c r="R127" s="22"/>
      <c r="S127" s="22"/>
      <c r="T127" s="22" t="str">
        <f t="shared" si="8"/>
        <v xml:space="preserve"> </v>
      </c>
      <c r="U127" s="23" t="s">
        <v>11</v>
      </c>
      <c r="V127" s="26"/>
    </row>
    <row r="128" spans="1:22" ht="127.5" x14ac:dyDescent="0.2">
      <c r="A128" s="20" t="s">
        <v>602</v>
      </c>
      <c r="B128" s="21" t="s">
        <v>603</v>
      </c>
      <c r="C128" s="22">
        <v>2013</v>
      </c>
      <c r="D128" s="23" t="s">
        <v>40</v>
      </c>
      <c r="E128" s="22" t="s">
        <v>66</v>
      </c>
      <c r="F128" s="23" t="s">
        <v>36</v>
      </c>
      <c r="G128" s="24" t="s">
        <v>112</v>
      </c>
      <c r="H128" s="24"/>
      <c r="I128" s="23" t="s">
        <v>604</v>
      </c>
      <c r="J128" s="25" t="s">
        <v>605</v>
      </c>
      <c r="K128" s="23" t="s">
        <v>606</v>
      </c>
      <c r="L128" s="25" t="s">
        <v>607</v>
      </c>
      <c r="M128" s="22" t="str">
        <f t="shared" si="6"/>
        <v>No</v>
      </c>
      <c r="N128" s="26"/>
      <c r="O128" s="26"/>
      <c r="P128" s="22"/>
      <c r="Q128" s="22"/>
      <c r="R128" s="22"/>
      <c r="S128" s="22"/>
      <c r="T128" s="22" t="str">
        <f t="shared" si="8"/>
        <v xml:space="preserve"> </v>
      </c>
      <c r="U128" s="23" t="s">
        <v>11</v>
      </c>
      <c r="V128" s="26" t="s">
        <v>608</v>
      </c>
    </row>
    <row r="129" spans="1:22" ht="114.75" x14ac:dyDescent="0.2">
      <c r="A129" s="28" t="s">
        <v>609</v>
      </c>
      <c r="B129" s="29" t="s">
        <v>610</v>
      </c>
      <c r="C129" s="30">
        <v>2012</v>
      </c>
      <c r="D129" s="31" t="s">
        <v>40</v>
      </c>
      <c r="E129" s="30" t="s">
        <v>66</v>
      </c>
      <c r="F129" s="31" t="s">
        <v>36</v>
      </c>
      <c r="G129" s="32" t="s">
        <v>9</v>
      </c>
      <c r="H129" s="32" t="s">
        <v>67</v>
      </c>
      <c r="I129" s="31" t="s">
        <v>9</v>
      </c>
      <c r="J129" s="33" t="s">
        <v>611</v>
      </c>
      <c r="K129" s="31" t="s">
        <v>9</v>
      </c>
      <c r="L129" s="33" t="s">
        <v>612</v>
      </c>
      <c r="M129" s="30" t="str">
        <f t="shared" si="6"/>
        <v>Yes</v>
      </c>
      <c r="N129" s="34"/>
      <c r="O129" s="34"/>
      <c r="P129" s="30"/>
      <c r="Q129" s="30"/>
      <c r="R129" s="30"/>
      <c r="S129" s="30"/>
      <c r="T129" s="30" t="str">
        <f t="shared" si="8"/>
        <v xml:space="preserve"> </v>
      </c>
      <c r="U129" s="31" t="s">
        <v>9</v>
      </c>
      <c r="V129" s="34"/>
    </row>
    <row r="130" spans="1:22" ht="102" x14ac:dyDescent="0.2">
      <c r="A130" s="20" t="s">
        <v>1040</v>
      </c>
      <c r="B130" s="21" t="s">
        <v>1041</v>
      </c>
      <c r="C130" s="22">
        <v>2018</v>
      </c>
      <c r="D130" s="23" t="s">
        <v>92</v>
      </c>
      <c r="E130" s="22" t="s">
        <v>66</v>
      </c>
      <c r="F130" s="23" t="s">
        <v>36</v>
      </c>
      <c r="G130" s="24" t="s">
        <v>11</v>
      </c>
      <c r="H130" s="24" t="s">
        <v>9</v>
      </c>
      <c r="I130" s="23" t="s">
        <v>442</v>
      </c>
      <c r="J130" s="25" t="s">
        <v>1042</v>
      </c>
      <c r="K130" s="23" t="s">
        <v>1043</v>
      </c>
      <c r="L130" s="25" t="s">
        <v>1044</v>
      </c>
      <c r="M130" s="22" t="str">
        <f t="shared" si="6"/>
        <v>No</v>
      </c>
      <c r="N130" s="26"/>
      <c r="O130" s="26"/>
      <c r="P130" s="22"/>
      <c r="Q130" s="22"/>
      <c r="R130" s="22"/>
      <c r="S130" s="22"/>
      <c r="T130" s="22" t="str">
        <f t="shared" si="8"/>
        <v xml:space="preserve"> </v>
      </c>
      <c r="U130" s="23" t="s">
        <v>11</v>
      </c>
      <c r="V130" s="26" t="s">
        <v>446</v>
      </c>
    </row>
    <row r="131" spans="1:22" ht="89.25" x14ac:dyDescent="0.2">
      <c r="A131" s="20" t="s">
        <v>617</v>
      </c>
      <c r="B131" s="21" t="s">
        <v>618</v>
      </c>
      <c r="C131" s="22">
        <v>2007</v>
      </c>
      <c r="D131" s="23" t="s">
        <v>40</v>
      </c>
      <c r="E131" s="22" t="s">
        <v>66</v>
      </c>
      <c r="F131" s="23" t="s">
        <v>37</v>
      </c>
      <c r="G131" s="24" t="s">
        <v>67</v>
      </c>
      <c r="H131" s="24" t="s">
        <v>81</v>
      </c>
      <c r="I131" s="23" t="s">
        <v>11</v>
      </c>
      <c r="J131" s="25" t="s">
        <v>619</v>
      </c>
      <c r="K131" s="23" t="s">
        <v>11</v>
      </c>
      <c r="L131" s="25" t="s">
        <v>620</v>
      </c>
      <c r="M131" s="22" t="str">
        <f t="shared" si="6"/>
        <v>No</v>
      </c>
      <c r="N131" s="26"/>
      <c r="O131" s="26"/>
      <c r="P131" s="22"/>
      <c r="Q131" s="22"/>
      <c r="R131" s="22"/>
      <c r="S131" s="22"/>
      <c r="T131" s="22" t="str">
        <f t="shared" si="8"/>
        <v xml:space="preserve"> </v>
      </c>
      <c r="U131" s="23" t="s">
        <v>11</v>
      </c>
      <c r="V131" s="26"/>
    </row>
    <row r="132" spans="1:22" ht="102" x14ac:dyDescent="0.2">
      <c r="A132" s="20" t="s">
        <v>621</v>
      </c>
      <c r="B132" s="21" t="s">
        <v>622</v>
      </c>
      <c r="C132" s="22">
        <v>2017</v>
      </c>
      <c r="D132" s="23" t="s">
        <v>40</v>
      </c>
      <c r="E132" s="22" t="s">
        <v>66</v>
      </c>
      <c r="F132" s="23" t="s">
        <v>35</v>
      </c>
      <c r="G132" s="24" t="s">
        <v>11</v>
      </c>
      <c r="H132" s="24" t="s">
        <v>9</v>
      </c>
      <c r="I132" s="23" t="s">
        <v>11</v>
      </c>
      <c r="J132" s="25" t="s">
        <v>623</v>
      </c>
      <c r="K132" s="23" t="s">
        <v>624</v>
      </c>
      <c r="L132" s="25" t="s">
        <v>625</v>
      </c>
      <c r="M132" s="22" t="str">
        <f t="shared" si="6"/>
        <v>No</v>
      </c>
      <c r="N132" s="26"/>
      <c r="O132" s="26"/>
      <c r="P132" s="22"/>
      <c r="Q132" s="22"/>
      <c r="R132" s="22"/>
      <c r="S132" s="22"/>
      <c r="T132" s="22" t="str">
        <f t="shared" si="8"/>
        <v xml:space="preserve"> </v>
      </c>
      <c r="U132" s="23" t="s">
        <v>11</v>
      </c>
      <c r="V132" s="26"/>
    </row>
    <row r="133" spans="1:22" ht="63.75" x14ac:dyDescent="0.2">
      <c r="A133" s="20" t="s">
        <v>626</v>
      </c>
      <c r="B133" s="21" t="s">
        <v>627</v>
      </c>
      <c r="C133" s="22">
        <v>2009</v>
      </c>
      <c r="D133" s="23" t="s">
        <v>40</v>
      </c>
      <c r="E133" s="22" t="s">
        <v>66</v>
      </c>
      <c r="F133" s="23" t="s">
        <v>31</v>
      </c>
      <c r="G133" s="24" t="s">
        <v>67</v>
      </c>
      <c r="H133" s="24" t="s">
        <v>81</v>
      </c>
      <c r="I133" s="23" t="s">
        <v>11</v>
      </c>
      <c r="J133" s="25" t="s">
        <v>628</v>
      </c>
      <c r="K133" s="23" t="s">
        <v>11</v>
      </c>
      <c r="L133" s="25" t="s">
        <v>629</v>
      </c>
      <c r="M133" s="22" t="str">
        <f t="shared" si="6"/>
        <v>No</v>
      </c>
      <c r="N133" s="26"/>
      <c r="O133" s="26"/>
      <c r="P133" s="22"/>
      <c r="Q133" s="22"/>
      <c r="R133" s="22"/>
      <c r="S133" s="22"/>
      <c r="T133" s="22" t="str">
        <f t="shared" si="8"/>
        <v xml:space="preserve"> </v>
      </c>
      <c r="U133" s="23" t="s">
        <v>11</v>
      </c>
      <c r="V133" s="26"/>
    </row>
    <row r="134" spans="1:22" ht="89.25" x14ac:dyDescent="0.2">
      <c r="A134" s="20" t="s">
        <v>630</v>
      </c>
      <c r="B134" s="21" t="s">
        <v>631</v>
      </c>
      <c r="C134" s="22">
        <v>2007</v>
      </c>
      <c r="D134" s="23" t="s">
        <v>40</v>
      </c>
      <c r="E134" s="22" t="s">
        <v>66</v>
      </c>
      <c r="F134" s="23" t="s">
        <v>35</v>
      </c>
      <c r="G134" s="24" t="s">
        <v>11</v>
      </c>
      <c r="H134" s="24" t="s">
        <v>67</v>
      </c>
      <c r="I134" s="23" t="s">
        <v>11</v>
      </c>
      <c r="J134" s="25" t="s">
        <v>632</v>
      </c>
      <c r="K134" s="23" t="s">
        <v>127</v>
      </c>
      <c r="L134" s="25" t="s">
        <v>633</v>
      </c>
      <c r="M134" s="22" t="str">
        <f t="shared" si="6"/>
        <v>No</v>
      </c>
      <c r="N134" s="26"/>
      <c r="O134" s="26"/>
      <c r="P134" s="22"/>
      <c r="Q134" s="22"/>
      <c r="R134" s="22"/>
      <c r="S134" s="22"/>
      <c r="T134" s="22" t="str">
        <f t="shared" si="8"/>
        <v xml:space="preserve"> </v>
      </c>
      <c r="U134" s="23" t="s">
        <v>11</v>
      </c>
      <c r="V134" s="26"/>
    </row>
    <row r="135" spans="1:22" ht="76.5" x14ac:dyDescent="0.2">
      <c r="A135" s="20" t="s">
        <v>281</v>
      </c>
      <c r="B135" s="21" t="s">
        <v>634</v>
      </c>
      <c r="C135" s="22">
        <v>2016</v>
      </c>
      <c r="D135" s="23" t="s">
        <v>40</v>
      </c>
      <c r="E135" s="22" t="s">
        <v>66</v>
      </c>
      <c r="F135" s="23" t="s">
        <v>35</v>
      </c>
      <c r="G135" s="24" t="s">
        <v>11</v>
      </c>
      <c r="H135" s="24" t="s">
        <v>9</v>
      </c>
      <c r="I135" s="23" t="s">
        <v>11</v>
      </c>
      <c r="J135" s="25" t="s">
        <v>635</v>
      </c>
      <c r="K135" s="23" t="s">
        <v>127</v>
      </c>
      <c r="L135" s="25" t="s">
        <v>636</v>
      </c>
      <c r="M135" s="22" t="str">
        <f t="shared" si="6"/>
        <v>No</v>
      </c>
      <c r="N135" s="26"/>
      <c r="O135" s="26"/>
      <c r="P135" s="22"/>
      <c r="Q135" s="22"/>
      <c r="R135" s="22"/>
      <c r="S135" s="22"/>
      <c r="T135" s="22" t="str">
        <f t="shared" si="8"/>
        <v xml:space="preserve"> </v>
      </c>
      <c r="U135" s="23" t="s">
        <v>11</v>
      </c>
      <c r="V135" s="26"/>
    </row>
    <row r="136" spans="1:22" ht="102" x14ac:dyDescent="0.2">
      <c r="A136" s="20" t="s">
        <v>637</v>
      </c>
      <c r="B136" s="21" t="s">
        <v>638</v>
      </c>
      <c r="C136" s="22">
        <v>2017</v>
      </c>
      <c r="D136" s="23" t="s">
        <v>40</v>
      </c>
      <c r="E136" s="22" t="s">
        <v>66</v>
      </c>
      <c r="F136" s="23" t="s">
        <v>28</v>
      </c>
      <c r="G136" s="24" t="s">
        <v>67</v>
      </c>
      <c r="H136" s="24" t="s">
        <v>81</v>
      </c>
      <c r="I136" s="23" t="s">
        <v>11</v>
      </c>
      <c r="J136" s="25" t="s">
        <v>639</v>
      </c>
      <c r="K136" s="23" t="s">
        <v>11</v>
      </c>
      <c r="L136" s="25" t="s">
        <v>640</v>
      </c>
      <c r="M136" s="22" t="str">
        <f t="shared" si="6"/>
        <v>No</v>
      </c>
      <c r="N136" s="25"/>
      <c r="O136" s="25"/>
      <c r="P136" s="22"/>
      <c r="Q136" s="22"/>
      <c r="R136" s="22"/>
      <c r="S136" s="22"/>
      <c r="T136" s="22" t="str">
        <f t="shared" si="8"/>
        <v xml:space="preserve"> </v>
      </c>
      <c r="U136" s="23" t="s">
        <v>11</v>
      </c>
      <c r="V136" s="26" t="s">
        <v>641</v>
      </c>
    </row>
    <row r="137" spans="1:22" ht="102" x14ac:dyDescent="0.2">
      <c r="A137" s="20" t="s">
        <v>642</v>
      </c>
      <c r="B137" s="21" t="s">
        <v>643</v>
      </c>
      <c r="C137" s="22">
        <v>2014</v>
      </c>
      <c r="D137" s="23" t="s">
        <v>92</v>
      </c>
      <c r="E137" s="22" t="s">
        <v>66</v>
      </c>
      <c r="F137" s="23" t="s">
        <v>31</v>
      </c>
      <c r="G137" s="24" t="s">
        <v>67</v>
      </c>
      <c r="H137" s="24" t="s">
        <v>67</v>
      </c>
      <c r="I137" s="23" t="s">
        <v>93</v>
      </c>
      <c r="J137" s="25" t="s">
        <v>644</v>
      </c>
      <c r="K137" s="23" t="s">
        <v>645</v>
      </c>
      <c r="L137" s="25" t="s">
        <v>646</v>
      </c>
      <c r="M137" s="22" t="str">
        <f t="shared" si="6"/>
        <v>No</v>
      </c>
      <c r="N137" s="26"/>
      <c r="O137" s="26"/>
      <c r="P137" s="22"/>
      <c r="Q137" s="22"/>
      <c r="R137" s="22"/>
      <c r="S137" s="22"/>
      <c r="T137" s="22" t="str">
        <f t="shared" si="8"/>
        <v xml:space="preserve"> </v>
      </c>
      <c r="U137" s="23" t="s">
        <v>11</v>
      </c>
      <c r="V137" s="26"/>
    </row>
    <row r="138" spans="1:22" ht="102" x14ac:dyDescent="0.2">
      <c r="A138" s="20" t="s">
        <v>330</v>
      </c>
      <c r="B138" s="21" t="s">
        <v>647</v>
      </c>
      <c r="C138" s="22">
        <v>2014</v>
      </c>
      <c r="D138" s="23" t="s">
        <v>40</v>
      </c>
      <c r="E138" s="22" t="s">
        <v>66</v>
      </c>
      <c r="F138" s="23" t="s">
        <v>32</v>
      </c>
      <c r="G138" s="24" t="s">
        <v>112</v>
      </c>
      <c r="H138" s="24" t="s">
        <v>81</v>
      </c>
      <c r="I138" s="23" t="s">
        <v>93</v>
      </c>
      <c r="J138" s="25" t="s">
        <v>648</v>
      </c>
      <c r="K138" s="23" t="s">
        <v>95</v>
      </c>
      <c r="L138" s="25" t="s">
        <v>649</v>
      </c>
      <c r="M138" s="22" t="str">
        <f t="shared" si="6"/>
        <v>No</v>
      </c>
      <c r="N138" s="26"/>
      <c r="O138" s="26"/>
      <c r="P138" s="22"/>
      <c r="Q138" s="22"/>
      <c r="R138" s="22"/>
      <c r="S138" s="22"/>
      <c r="T138" s="22" t="str">
        <f t="shared" si="8"/>
        <v xml:space="preserve"> </v>
      </c>
      <c r="U138" s="23" t="s">
        <v>11</v>
      </c>
      <c r="V138" s="26"/>
    </row>
    <row r="139" spans="1:22" ht="89.25" x14ac:dyDescent="0.2">
      <c r="A139" s="20" t="s">
        <v>650</v>
      </c>
      <c r="B139" s="21" t="s">
        <v>651</v>
      </c>
      <c r="C139" s="22">
        <v>2012</v>
      </c>
      <c r="D139" s="23" t="s">
        <v>40</v>
      </c>
      <c r="E139" s="22" t="s">
        <v>66</v>
      </c>
      <c r="F139" s="23" t="s">
        <v>37</v>
      </c>
      <c r="G139" s="24" t="s">
        <v>67</v>
      </c>
      <c r="H139" s="24"/>
      <c r="I139" s="23" t="s">
        <v>11</v>
      </c>
      <c r="J139" s="25" t="s">
        <v>652</v>
      </c>
      <c r="K139" s="23" t="s">
        <v>11</v>
      </c>
      <c r="L139" s="25" t="s">
        <v>653</v>
      </c>
      <c r="M139" s="22" t="str">
        <f t="shared" si="6"/>
        <v>No</v>
      </c>
      <c r="N139" s="26"/>
      <c r="O139" s="26"/>
      <c r="P139" s="22"/>
      <c r="Q139" s="22"/>
      <c r="R139" s="22"/>
      <c r="S139" s="22"/>
      <c r="T139" s="22" t="str">
        <f t="shared" si="8"/>
        <v xml:space="preserve"> </v>
      </c>
      <c r="U139" s="23" t="s">
        <v>11</v>
      </c>
      <c r="V139" s="26"/>
    </row>
    <row r="140" spans="1:22" ht="76.5" x14ac:dyDescent="0.2">
      <c r="A140" s="20" t="s">
        <v>654</v>
      </c>
      <c r="B140" s="21" t="s">
        <v>655</v>
      </c>
      <c r="C140" s="22">
        <v>2015</v>
      </c>
      <c r="D140" s="23" t="s">
        <v>40</v>
      </c>
      <c r="E140" s="22" t="s">
        <v>66</v>
      </c>
      <c r="F140" s="23" t="s">
        <v>35</v>
      </c>
      <c r="G140" s="24" t="s">
        <v>11</v>
      </c>
      <c r="H140" s="24" t="s">
        <v>67</v>
      </c>
      <c r="I140" s="23" t="s">
        <v>11</v>
      </c>
      <c r="J140" s="25" t="s">
        <v>656</v>
      </c>
      <c r="K140" s="23" t="s">
        <v>127</v>
      </c>
      <c r="L140" s="25" t="s">
        <v>657</v>
      </c>
      <c r="M140" s="22" t="str">
        <f t="shared" si="6"/>
        <v>No</v>
      </c>
      <c r="N140" s="26"/>
      <c r="O140" s="26"/>
      <c r="P140" s="22"/>
      <c r="Q140" s="22"/>
      <c r="R140" s="22"/>
      <c r="S140" s="22"/>
      <c r="T140" s="22" t="str">
        <f t="shared" si="8"/>
        <v xml:space="preserve"> </v>
      </c>
      <c r="U140" s="23" t="s">
        <v>11</v>
      </c>
      <c r="V140" s="26"/>
    </row>
    <row r="141" spans="1:22" ht="127.5" x14ac:dyDescent="0.2">
      <c r="A141" s="20" t="s">
        <v>658</v>
      </c>
      <c r="B141" s="21" t="s">
        <v>659</v>
      </c>
      <c r="C141" s="22">
        <v>2009</v>
      </c>
      <c r="D141" s="23" t="s">
        <v>40</v>
      </c>
      <c r="E141" s="22" t="s">
        <v>66</v>
      </c>
      <c r="F141" s="23" t="s">
        <v>36</v>
      </c>
      <c r="G141" s="24" t="s">
        <v>112</v>
      </c>
      <c r="H141" s="24" t="s">
        <v>81</v>
      </c>
      <c r="I141" s="23" t="s">
        <v>442</v>
      </c>
      <c r="J141" s="25" t="s">
        <v>660</v>
      </c>
      <c r="K141" s="23" t="s">
        <v>474</v>
      </c>
      <c r="L141" s="25" t="s">
        <v>661</v>
      </c>
      <c r="M141" s="22" t="str">
        <f t="shared" si="6"/>
        <v>No</v>
      </c>
      <c r="N141" s="26"/>
      <c r="O141" s="26"/>
      <c r="P141" s="22"/>
      <c r="Q141" s="22"/>
      <c r="R141" s="22"/>
      <c r="S141" s="22"/>
      <c r="T141" s="22" t="str">
        <f t="shared" si="8"/>
        <v xml:space="preserve"> </v>
      </c>
      <c r="U141" s="23" t="s">
        <v>11</v>
      </c>
      <c r="V141" s="26" t="s">
        <v>446</v>
      </c>
    </row>
    <row r="142" spans="1:22" ht="63.75" x14ac:dyDescent="0.2">
      <c r="A142" s="20" t="s">
        <v>662</v>
      </c>
      <c r="B142" s="21" t="s">
        <v>663</v>
      </c>
      <c r="C142" s="22">
        <v>2005</v>
      </c>
      <c r="D142" s="23" t="s">
        <v>40</v>
      </c>
      <c r="E142" s="22" t="s">
        <v>66</v>
      </c>
      <c r="F142" s="23" t="s">
        <v>37</v>
      </c>
      <c r="G142" s="24" t="s">
        <v>67</v>
      </c>
      <c r="H142" s="24" t="s">
        <v>81</v>
      </c>
      <c r="I142" s="23" t="s">
        <v>11</v>
      </c>
      <c r="J142" s="25" t="s">
        <v>664</v>
      </c>
      <c r="K142" s="23" t="s">
        <v>11</v>
      </c>
      <c r="L142" s="25" t="s">
        <v>665</v>
      </c>
      <c r="M142" s="22" t="str">
        <f t="shared" si="6"/>
        <v>No</v>
      </c>
      <c r="N142" s="26"/>
      <c r="O142" s="26"/>
      <c r="P142" s="22"/>
      <c r="Q142" s="22"/>
      <c r="R142" s="22"/>
      <c r="S142" s="22"/>
      <c r="T142" s="22" t="str">
        <f t="shared" si="8"/>
        <v xml:space="preserve"> </v>
      </c>
      <c r="U142" s="23" t="s">
        <v>11</v>
      </c>
      <c r="V142" s="26"/>
    </row>
    <row r="143" spans="1:22" ht="76.5" x14ac:dyDescent="0.2">
      <c r="A143" s="20" t="s">
        <v>666</v>
      </c>
      <c r="B143" s="21" t="s">
        <v>667</v>
      </c>
      <c r="C143" s="22">
        <v>2009</v>
      </c>
      <c r="D143" s="23" t="s">
        <v>40</v>
      </c>
      <c r="E143" s="22" t="s">
        <v>66</v>
      </c>
      <c r="F143" s="23" t="s">
        <v>35</v>
      </c>
      <c r="G143" s="24" t="s">
        <v>11</v>
      </c>
      <c r="H143" s="24" t="s">
        <v>67</v>
      </c>
      <c r="I143" s="23" t="s">
        <v>11</v>
      </c>
      <c r="J143" s="25" t="s">
        <v>668</v>
      </c>
      <c r="K143" s="23" t="s">
        <v>11</v>
      </c>
      <c r="L143" s="25" t="s">
        <v>669</v>
      </c>
      <c r="M143" s="22" t="str">
        <f t="shared" si="6"/>
        <v>No</v>
      </c>
      <c r="N143" s="26"/>
      <c r="O143" s="26"/>
      <c r="P143" s="22"/>
      <c r="Q143" s="22"/>
      <c r="R143" s="22"/>
      <c r="S143" s="22"/>
      <c r="T143" s="22" t="str">
        <f t="shared" si="8"/>
        <v xml:space="preserve"> </v>
      </c>
      <c r="U143" s="23" t="s">
        <v>11</v>
      </c>
      <c r="V143" s="26"/>
    </row>
    <row r="144" spans="1:22" ht="127.5" x14ac:dyDescent="0.2">
      <c r="A144" s="20" t="s">
        <v>670</v>
      </c>
      <c r="B144" s="21" t="s">
        <v>671</v>
      </c>
      <c r="C144" s="22">
        <v>2017</v>
      </c>
      <c r="D144" s="23" t="s">
        <v>40</v>
      </c>
      <c r="E144" s="22" t="s">
        <v>66</v>
      </c>
      <c r="F144" s="23" t="s">
        <v>35</v>
      </c>
      <c r="G144" s="24" t="s">
        <v>11</v>
      </c>
      <c r="H144" s="24" t="s">
        <v>9</v>
      </c>
      <c r="I144" s="23" t="s">
        <v>11</v>
      </c>
      <c r="J144" s="25" t="s">
        <v>672</v>
      </c>
      <c r="K144" s="23" t="s">
        <v>673</v>
      </c>
      <c r="L144" s="25" t="s">
        <v>674</v>
      </c>
      <c r="M144" s="22" t="str">
        <f t="shared" si="6"/>
        <v>No</v>
      </c>
      <c r="N144" s="25" t="s">
        <v>675</v>
      </c>
      <c r="O144" s="25" t="s">
        <v>676</v>
      </c>
      <c r="P144" s="22"/>
      <c r="Q144" s="22"/>
      <c r="R144" s="22"/>
      <c r="S144" s="22"/>
      <c r="T144" s="22" t="str">
        <f t="shared" si="8"/>
        <v xml:space="preserve"> </v>
      </c>
      <c r="U144" s="23" t="s">
        <v>11</v>
      </c>
      <c r="V144" s="26" t="s">
        <v>677</v>
      </c>
    </row>
    <row r="145" spans="1:22" ht="63.75" x14ac:dyDescent="0.2">
      <c r="A145" s="20" t="s">
        <v>678</v>
      </c>
      <c r="B145" s="21" t="s">
        <v>679</v>
      </c>
      <c r="C145" s="22">
        <v>2011</v>
      </c>
      <c r="D145" s="23" t="s">
        <v>92</v>
      </c>
      <c r="E145" s="22" t="s">
        <v>66</v>
      </c>
      <c r="F145" s="23" t="s">
        <v>30</v>
      </c>
      <c r="G145" s="24" t="s">
        <v>67</v>
      </c>
      <c r="H145" s="24" t="s">
        <v>9</v>
      </c>
      <c r="I145" s="23" t="s">
        <v>11</v>
      </c>
      <c r="J145" s="25" t="s">
        <v>680</v>
      </c>
      <c r="K145" s="23" t="s">
        <v>11</v>
      </c>
      <c r="L145" s="25" t="s">
        <v>1427</v>
      </c>
      <c r="M145" s="22" t="str">
        <f t="shared" si="6"/>
        <v>No</v>
      </c>
      <c r="N145" s="26"/>
      <c r="O145" s="26"/>
      <c r="P145" s="22"/>
      <c r="Q145" s="22"/>
      <c r="R145" s="22"/>
      <c r="S145" s="22"/>
      <c r="T145" s="22" t="str">
        <f t="shared" si="8"/>
        <v xml:space="preserve"> </v>
      </c>
      <c r="U145" s="23" t="s">
        <v>11</v>
      </c>
      <c r="V145" s="26"/>
    </row>
    <row r="146" spans="1:22" ht="89.25" x14ac:dyDescent="0.2">
      <c r="A146" s="20" t="s">
        <v>681</v>
      </c>
      <c r="B146" s="21" t="s">
        <v>682</v>
      </c>
      <c r="C146" s="22">
        <v>2018</v>
      </c>
      <c r="D146" s="23" t="s">
        <v>40</v>
      </c>
      <c r="E146" s="22" t="s">
        <v>66</v>
      </c>
      <c r="F146" s="23" t="s">
        <v>35</v>
      </c>
      <c r="G146" s="24" t="s">
        <v>11</v>
      </c>
      <c r="H146" s="24" t="s">
        <v>9</v>
      </c>
      <c r="I146" s="23" t="s">
        <v>11</v>
      </c>
      <c r="J146" s="25" t="s">
        <v>683</v>
      </c>
      <c r="K146" s="23" t="s">
        <v>127</v>
      </c>
      <c r="L146" s="25" t="s">
        <v>684</v>
      </c>
      <c r="M146" s="22" t="str">
        <f t="shared" si="6"/>
        <v>No</v>
      </c>
      <c r="N146" s="26"/>
      <c r="O146" s="26"/>
      <c r="P146" s="22"/>
      <c r="Q146" s="22"/>
      <c r="R146" s="22"/>
      <c r="S146" s="22"/>
      <c r="T146" s="22" t="str">
        <f t="shared" si="8"/>
        <v xml:space="preserve"> </v>
      </c>
      <c r="U146" s="23" t="s">
        <v>11</v>
      </c>
      <c r="V146" s="26"/>
    </row>
    <row r="147" spans="1:22" ht="102" x14ac:dyDescent="0.2">
      <c r="A147" s="20" t="s">
        <v>685</v>
      </c>
      <c r="B147" s="21" t="s">
        <v>686</v>
      </c>
      <c r="C147" s="22">
        <v>2015</v>
      </c>
      <c r="D147" s="23" t="s">
        <v>40</v>
      </c>
      <c r="E147" s="22" t="s">
        <v>66</v>
      </c>
      <c r="F147" s="23" t="s">
        <v>37</v>
      </c>
      <c r="G147" s="24" t="s">
        <v>67</v>
      </c>
      <c r="H147" s="24" t="s">
        <v>67</v>
      </c>
      <c r="I147" s="23" t="s">
        <v>687</v>
      </c>
      <c r="J147" s="25" t="s">
        <v>688</v>
      </c>
      <c r="K147" s="23" t="s">
        <v>11</v>
      </c>
      <c r="L147" s="25" t="s">
        <v>689</v>
      </c>
      <c r="M147" s="22" t="str">
        <f t="shared" si="6"/>
        <v>No</v>
      </c>
      <c r="N147" s="25" t="s">
        <v>690</v>
      </c>
      <c r="O147" s="25" t="s">
        <v>691</v>
      </c>
      <c r="P147" s="22"/>
      <c r="Q147" s="22"/>
      <c r="R147" s="22"/>
      <c r="S147" s="22"/>
      <c r="T147" s="22" t="str">
        <f t="shared" si="8"/>
        <v xml:space="preserve"> </v>
      </c>
      <c r="U147" s="23" t="s">
        <v>11</v>
      </c>
      <c r="V147" s="26"/>
    </row>
    <row r="148" spans="1:22" ht="76.5" x14ac:dyDescent="0.2">
      <c r="A148" s="20" t="s">
        <v>692</v>
      </c>
      <c r="B148" s="21" t="s">
        <v>693</v>
      </c>
      <c r="C148" s="22">
        <v>2017</v>
      </c>
      <c r="D148" s="23" t="s">
        <v>40</v>
      </c>
      <c r="E148" s="22" t="s">
        <v>66</v>
      </c>
      <c r="F148" s="23" t="s">
        <v>37</v>
      </c>
      <c r="G148" s="24" t="s">
        <v>67</v>
      </c>
      <c r="H148" s="24"/>
      <c r="I148" s="23" t="s">
        <v>11</v>
      </c>
      <c r="J148" s="25" t="s">
        <v>694</v>
      </c>
      <c r="K148" s="23" t="s">
        <v>11</v>
      </c>
      <c r="L148" s="25" t="s">
        <v>695</v>
      </c>
      <c r="M148" s="22" t="str">
        <f t="shared" si="6"/>
        <v>No</v>
      </c>
      <c r="N148" s="25"/>
      <c r="O148" s="25"/>
      <c r="P148" s="22"/>
      <c r="Q148" s="22"/>
      <c r="R148" s="22"/>
      <c r="S148" s="22"/>
      <c r="T148" s="22" t="str">
        <f t="shared" si="8"/>
        <v xml:space="preserve"> </v>
      </c>
      <c r="U148" s="23" t="s">
        <v>11</v>
      </c>
      <c r="V148" s="26"/>
    </row>
    <row r="149" spans="1:22" ht="102" x14ac:dyDescent="0.2">
      <c r="A149" s="20" t="s">
        <v>696</v>
      </c>
      <c r="B149" s="21" t="s">
        <v>697</v>
      </c>
      <c r="C149" s="22">
        <v>2012</v>
      </c>
      <c r="D149" s="23" t="s">
        <v>92</v>
      </c>
      <c r="E149" s="22" t="s">
        <v>66</v>
      </c>
      <c r="F149" s="23" t="s">
        <v>37</v>
      </c>
      <c r="G149" s="24" t="s">
        <v>11</v>
      </c>
      <c r="H149" s="24" t="s">
        <v>67</v>
      </c>
      <c r="I149" s="23" t="s">
        <v>11</v>
      </c>
      <c r="J149" s="25" t="s">
        <v>698</v>
      </c>
      <c r="K149" s="23" t="s">
        <v>11</v>
      </c>
      <c r="L149" s="25" t="s">
        <v>699</v>
      </c>
      <c r="M149" s="22" t="str">
        <f t="shared" si="6"/>
        <v>No</v>
      </c>
      <c r="N149" s="25" t="s">
        <v>690</v>
      </c>
      <c r="O149" s="25" t="s">
        <v>691</v>
      </c>
      <c r="P149" s="22"/>
      <c r="Q149" s="22"/>
      <c r="R149" s="22"/>
      <c r="S149" s="22"/>
      <c r="T149" s="22" t="str">
        <f t="shared" si="8"/>
        <v xml:space="preserve"> </v>
      </c>
      <c r="U149" s="23" t="s">
        <v>11</v>
      </c>
      <c r="V149" s="26"/>
    </row>
    <row r="150" spans="1:22" ht="51" x14ac:dyDescent="0.2">
      <c r="A150" s="28" t="s">
        <v>700</v>
      </c>
      <c r="B150" s="29" t="s">
        <v>701</v>
      </c>
      <c r="C150" s="30">
        <v>2009</v>
      </c>
      <c r="D150" s="31" t="s">
        <v>40</v>
      </c>
      <c r="E150" s="30" t="s">
        <v>66</v>
      </c>
      <c r="F150" s="31" t="s">
        <v>36</v>
      </c>
      <c r="G150" s="32" t="s">
        <v>67</v>
      </c>
      <c r="H150" s="32" t="s">
        <v>9</v>
      </c>
      <c r="I150" s="31" t="s">
        <v>9</v>
      </c>
      <c r="J150" s="33" t="s">
        <v>702</v>
      </c>
      <c r="K150" s="31" t="s">
        <v>9</v>
      </c>
      <c r="L150" s="33" t="s">
        <v>703</v>
      </c>
      <c r="M150" s="30" t="str">
        <f t="shared" si="6"/>
        <v>Yes</v>
      </c>
      <c r="N150" s="34"/>
      <c r="O150" s="34"/>
      <c r="P150" s="30"/>
      <c r="Q150" s="30"/>
      <c r="R150" s="30"/>
      <c r="S150" s="30"/>
      <c r="T150" s="30" t="str">
        <f t="shared" si="8"/>
        <v xml:space="preserve"> </v>
      </c>
      <c r="U150" s="31" t="s">
        <v>9</v>
      </c>
      <c r="V150" s="34"/>
    </row>
    <row r="151" spans="1:22" ht="76.5" x14ac:dyDescent="0.2">
      <c r="A151" s="20" t="s">
        <v>704</v>
      </c>
      <c r="B151" s="21" t="s">
        <v>705</v>
      </c>
      <c r="C151" s="22">
        <v>2018</v>
      </c>
      <c r="D151" s="23" t="s">
        <v>40</v>
      </c>
      <c r="E151" s="22" t="s">
        <v>66</v>
      </c>
      <c r="F151" s="23" t="s">
        <v>35</v>
      </c>
      <c r="G151" s="24" t="s">
        <v>11</v>
      </c>
      <c r="H151" s="24" t="s">
        <v>9</v>
      </c>
      <c r="I151" s="23" t="s">
        <v>11</v>
      </c>
      <c r="J151" s="25" t="s">
        <v>706</v>
      </c>
      <c r="K151" s="23" t="s">
        <v>127</v>
      </c>
      <c r="L151" s="25" t="s">
        <v>707</v>
      </c>
      <c r="M151" s="22" t="str">
        <f t="shared" si="6"/>
        <v>No</v>
      </c>
      <c r="N151" s="26"/>
      <c r="O151" s="26"/>
      <c r="P151" s="22"/>
      <c r="Q151" s="22"/>
      <c r="R151" s="22"/>
      <c r="S151" s="22"/>
      <c r="T151" s="22" t="str">
        <f t="shared" si="8"/>
        <v xml:space="preserve"> </v>
      </c>
      <c r="U151" s="23" t="s">
        <v>11</v>
      </c>
      <c r="V151" s="26"/>
    </row>
    <row r="152" spans="1:22" ht="76.5" x14ac:dyDescent="0.2">
      <c r="A152" s="21" t="s">
        <v>708</v>
      </c>
      <c r="B152" s="21" t="s">
        <v>709</v>
      </c>
      <c r="C152" s="21">
        <v>2013</v>
      </c>
      <c r="D152" s="21" t="s">
        <v>40</v>
      </c>
      <c r="E152" s="21" t="s">
        <v>66</v>
      </c>
      <c r="F152" s="21" t="s">
        <v>30</v>
      </c>
      <c r="G152" s="21" t="s">
        <v>67</v>
      </c>
      <c r="H152" s="21" t="s">
        <v>9</v>
      </c>
      <c r="I152" s="21" t="s">
        <v>11</v>
      </c>
      <c r="J152" s="21" t="s">
        <v>1428</v>
      </c>
      <c r="K152" s="21" t="s">
        <v>11</v>
      </c>
      <c r="L152" s="21" t="s">
        <v>710</v>
      </c>
      <c r="M152" s="21" t="str">
        <f t="shared" si="6"/>
        <v>No</v>
      </c>
      <c r="N152" s="21"/>
      <c r="O152" s="21"/>
      <c r="P152" s="21"/>
      <c r="Q152" s="21"/>
      <c r="R152" s="21"/>
      <c r="S152" s="21"/>
      <c r="T152" s="21" t="str">
        <f t="shared" si="8"/>
        <v xml:space="preserve"> </v>
      </c>
      <c r="U152" s="21" t="s">
        <v>11</v>
      </c>
      <c r="V152" s="21"/>
    </row>
    <row r="153" spans="1:22" ht="102" x14ac:dyDescent="0.2">
      <c r="A153" s="20" t="s">
        <v>711</v>
      </c>
      <c r="B153" s="21" t="s">
        <v>712</v>
      </c>
      <c r="C153" s="22">
        <v>2004</v>
      </c>
      <c r="D153" s="23" t="s">
        <v>92</v>
      </c>
      <c r="E153" s="22" t="s">
        <v>66</v>
      </c>
      <c r="F153" s="23" t="s">
        <v>36</v>
      </c>
      <c r="G153" s="24" t="s">
        <v>9</v>
      </c>
      <c r="H153" s="24" t="s">
        <v>67</v>
      </c>
      <c r="I153" s="23" t="s">
        <v>11</v>
      </c>
      <c r="J153" s="25" t="s">
        <v>713</v>
      </c>
      <c r="K153" s="23" t="s">
        <v>11</v>
      </c>
      <c r="L153" s="25" t="s">
        <v>1417</v>
      </c>
      <c r="M153" s="22" t="str">
        <f t="shared" ref="M153:M216" si="9">IF(AND(LEFT(I153)="Y",LEFT(K153)="Y"),"Yes",IF(AND(LEFT(I153)="M",LEFT(K153)="M"),"Maybe",IF(AND(LEFT(I153)="N",LEFT(K153)="N"),"No"," ")))</f>
        <v>No</v>
      </c>
      <c r="N153" s="26"/>
      <c r="O153" s="27"/>
      <c r="P153" s="22"/>
      <c r="Q153" s="22"/>
      <c r="R153" s="22"/>
      <c r="S153" s="22"/>
      <c r="T153" s="22" t="str">
        <f t="shared" ref="T153:T168" si="10">IF(AND(LEFT(P154)="Y",LEFT(R154)="Y"),"Yes",IF(AND(LEFT(P154)="M",LEFT(R154)="M"),"Maybe",IF(AND(LEFT(P154)="N",LEFT(R154)="N"),"No"," ")))</f>
        <v xml:space="preserve"> </v>
      </c>
      <c r="U153" s="23" t="s">
        <v>11</v>
      </c>
      <c r="V153" s="26"/>
    </row>
    <row r="154" spans="1:22" ht="102" x14ac:dyDescent="0.2">
      <c r="A154" s="20" t="s">
        <v>714</v>
      </c>
      <c r="B154" s="21" t="s">
        <v>715</v>
      </c>
      <c r="C154" s="22">
        <v>2011</v>
      </c>
      <c r="D154" s="23" t="s">
        <v>40</v>
      </c>
      <c r="E154" s="22" t="s">
        <v>66</v>
      </c>
      <c r="F154" s="23" t="s">
        <v>37</v>
      </c>
      <c r="G154" s="24" t="s">
        <v>67</v>
      </c>
      <c r="H154" s="24" t="s">
        <v>9</v>
      </c>
      <c r="I154" s="23" t="s">
        <v>11</v>
      </c>
      <c r="J154" s="25" t="s">
        <v>716</v>
      </c>
      <c r="K154" s="23" t="s">
        <v>11</v>
      </c>
      <c r="L154" s="25" t="s">
        <v>717</v>
      </c>
      <c r="M154" s="22" t="str">
        <f t="shared" si="9"/>
        <v>No</v>
      </c>
      <c r="N154" s="26"/>
      <c r="O154" s="26"/>
      <c r="P154" s="22"/>
      <c r="Q154" s="22"/>
      <c r="R154" s="22"/>
      <c r="S154" s="22"/>
      <c r="T154" s="22" t="str">
        <f t="shared" si="10"/>
        <v xml:space="preserve"> </v>
      </c>
      <c r="U154" s="23" t="s">
        <v>11</v>
      </c>
      <c r="V154" s="26"/>
    </row>
    <row r="155" spans="1:22" ht="102" x14ac:dyDescent="0.2">
      <c r="A155" s="20" t="s">
        <v>718</v>
      </c>
      <c r="B155" s="21" t="s">
        <v>719</v>
      </c>
      <c r="C155" s="22">
        <v>2011</v>
      </c>
      <c r="D155" s="23" t="s">
        <v>40</v>
      </c>
      <c r="E155" s="22" t="s">
        <v>66</v>
      </c>
      <c r="F155" s="23" t="s">
        <v>35</v>
      </c>
      <c r="G155" s="24" t="s">
        <v>11</v>
      </c>
      <c r="H155" s="24" t="s">
        <v>9</v>
      </c>
      <c r="I155" s="23" t="s">
        <v>11</v>
      </c>
      <c r="J155" s="25" t="s">
        <v>720</v>
      </c>
      <c r="K155" s="23" t="s">
        <v>11</v>
      </c>
      <c r="L155" s="25" t="s">
        <v>721</v>
      </c>
      <c r="M155" s="22" t="str">
        <f t="shared" si="9"/>
        <v>No</v>
      </c>
      <c r="N155" s="26"/>
      <c r="O155" s="26"/>
      <c r="P155" s="22"/>
      <c r="Q155" s="22"/>
      <c r="R155" s="22"/>
      <c r="S155" s="22"/>
      <c r="T155" s="22" t="str">
        <f t="shared" si="10"/>
        <v xml:space="preserve"> </v>
      </c>
      <c r="U155" s="23" t="s">
        <v>11</v>
      </c>
      <c r="V155" s="26"/>
    </row>
    <row r="156" spans="1:22" ht="178.5" x14ac:dyDescent="0.2">
      <c r="A156" s="20" t="s">
        <v>722</v>
      </c>
      <c r="B156" s="21" t="s">
        <v>723</v>
      </c>
      <c r="C156" s="22">
        <v>2017</v>
      </c>
      <c r="D156" s="23" t="s">
        <v>40</v>
      </c>
      <c r="E156" s="22" t="s">
        <v>66</v>
      </c>
      <c r="F156" s="23" t="s">
        <v>34</v>
      </c>
      <c r="G156" s="24" t="s">
        <v>11</v>
      </c>
      <c r="H156" s="24" t="s">
        <v>67</v>
      </c>
      <c r="I156" s="23" t="s">
        <v>11</v>
      </c>
      <c r="J156" s="25" t="s">
        <v>724</v>
      </c>
      <c r="K156" s="23" t="s">
        <v>11</v>
      </c>
      <c r="L156" s="25" t="s">
        <v>725</v>
      </c>
      <c r="M156" s="22" t="str">
        <f t="shared" si="9"/>
        <v>No</v>
      </c>
      <c r="N156" s="26"/>
      <c r="O156" s="26"/>
      <c r="P156" s="22"/>
      <c r="Q156" s="22"/>
      <c r="R156" s="22"/>
      <c r="S156" s="22"/>
      <c r="T156" s="22" t="str">
        <f t="shared" si="10"/>
        <v xml:space="preserve"> </v>
      </c>
      <c r="U156" s="23" t="s">
        <v>11</v>
      </c>
      <c r="V156" s="26"/>
    </row>
    <row r="157" spans="1:22" ht="76.5" x14ac:dyDescent="0.2">
      <c r="A157" s="20" t="s">
        <v>726</v>
      </c>
      <c r="B157" s="21" t="s">
        <v>727</v>
      </c>
      <c r="C157" s="22">
        <v>2013</v>
      </c>
      <c r="D157" s="23" t="s">
        <v>40</v>
      </c>
      <c r="E157" s="22" t="s">
        <v>66</v>
      </c>
      <c r="F157" s="23" t="s">
        <v>28</v>
      </c>
      <c r="G157" s="24" t="s">
        <v>67</v>
      </c>
      <c r="H157" s="24" t="s">
        <v>67</v>
      </c>
      <c r="I157" s="23" t="s">
        <v>11</v>
      </c>
      <c r="J157" s="25" t="s">
        <v>728</v>
      </c>
      <c r="K157" s="23" t="s">
        <v>11</v>
      </c>
      <c r="L157" s="25" t="s">
        <v>729</v>
      </c>
      <c r="M157" s="22" t="str">
        <f t="shared" si="9"/>
        <v>No</v>
      </c>
      <c r="N157" s="26"/>
      <c r="O157" s="26"/>
      <c r="P157" s="22"/>
      <c r="Q157" s="22"/>
      <c r="R157" s="22"/>
      <c r="S157" s="22"/>
      <c r="T157" s="22" t="str">
        <f t="shared" si="10"/>
        <v xml:space="preserve"> </v>
      </c>
      <c r="U157" s="23" t="s">
        <v>11</v>
      </c>
      <c r="V157" s="26" t="s">
        <v>730</v>
      </c>
    </row>
    <row r="158" spans="1:22" ht="76.5" x14ac:dyDescent="0.2">
      <c r="A158" s="28" t="s">
        <v>315</v>
      </c>
      <c r="B158" s="29" t="s">
        <v>731</v>
      </c>
      <c r="C158" s="30">
        <v>2008</v>
      </c>
      <c r="D158" s="31" t="s">
        <v>40</v>
      </c>
      <c r="E158" s="30" t="s">
        <v>66</v>
      </c>
      <c r="F158" s="31" t="s">
        <v>36</v>
      </c>
      <c r="G158" s="32" t="s">
        <v>9</v>
      </c>
      <c r="H158" s="32" t="s">
        <v>81</v>
      </c>
      <c r="I158" s="31" t="s">
        <v>9</v>
      </c>
      <c r="J158" s="33" t="s">
        <v>732</v>
      </c>
      <c r="K158" s="31" t="s">
        <v>87</v>
      </c>
      <c r="L158" s="33" t="s">
        <v>733</v>
      </c>
      <c r="M158" s="30" t="str">
        <f t="shared" si="9"/>
        <v>Yes</v>
      </c>
      <c r="N158" s="34"/>
      <c r="O158" s="34"/>
      <c r="P158" s="30"/>
      <c r="Q158" s="30"/>
      <c r="R158" s="30"/>
      <c r="S158" s="30"/>
      <c r="T158" s="30" t="str">
        <f t="shared" si="10"/>
        <v xml:space="preserve"> </v>
      </c>
      <c r="U158" s="31" t="s">
        <v>9</v>
      </c>
      <c r="V158" s="34"/>
    </row>
    <row r="159" spans="1:22" ht="76.5" x14ac:dyDescent="0.2">
      <c r="A159" s="20" t="s">
        <v>734</v>
      </c>
      <c r="B159" s="21" t="s">
        <v>735</v>
      </c>
      <c r="C159" s="22">
        <v>2018</v>
      </c>
      <c r="D159" s="23" t="s">
        <v>40</v>
      </c>
      <c r="E159" s="22" t="s">
        <v>66</v>
      </c>
      <c r="F159" s="23" t="s">
        <v>30</v>
      </c>
      <c r="G159" s="24" t="s">
        <v>67</v>
      </c>
      <c r="H159" s="24" t="s">
        <v>67</v>
      </c>
      <c r="I159" s="23" t="s">
        <v>11</v>
      </c>
      <c r="J159" s="25" t="s">
        <v>736</v>
      </c>
      <c r="K159" s="23" t="s">
        <v>11</v>
      </c>
      <c r="L159" s="25" t="s">
        <v>1423</v>
      </c>
      <c r="M159" s="22" t="str">
        <f t="shared" si="9"/>
        <v>No</v>
      </c>
      <c r="N159" s="26"/>
      <c r="O159" s="27"/>
      <c r="P159" s="22"/>
      <c r="Q159" s="22"/>
      <c r="R159" s="22"/>
      <c r="S159" s="22"/>
      <c r="T159" s="22" t="str">
        <f t="shared" si="10"/>
        <v xml:space="preserve"> </v>
      </c>
      <c r="U159" s="23" t="s">
        <v>11</v>
      </c>
      <c r="V159" s="26"/>
    </row>
    <row r="160" spans="1:22" ht="89.25" x14ac:dyDescent="0.2">
      <c r="A160" s="20" t="s">
        <v>737</v>
      </c>
      <c r="B160" s="21" t="s">
        <v>738</v>
      </c>
      <c r="C160" s="22">
        <v>2015</v>
      </c>
      <c r="D160" s="23" t="s">
        <v>40</v>
      </c>
      <c r="E160" s="22" t="s">
        <v>66</v>
      </c>
      <c r="F160" s="23" t="s">
        <v>35</v>
      </c>
      <c r="G160" s="24" t="s">
        <v>11</v>
      </c>
      <c r="H160" s="24" t="s">
        <v>67</v>
      </c>
      <c r="I160" s="23" t="s">
        <v>11</v>
      </c>
      <c r="J160" s="25" t="s">
        <v>739</v>
      </c>
      <c r="K160" s="23" t="s">
        <v>11</v>
      </c>
      <c r="L160" s="25" t="s">
        <v>740</v>
      </c>
      <c r="M160" s="22" t="str">
        <f t="shared" si="9"/>
        <v>No</v>
      </c>
      <c r="N160" s="26"/>
      <c r="O160" s="26"/>
      <c r="P160" s="22"/>
      <c r="Q160" s="22"/>
      <c r="R160" s="22"/>
      <c r="S160" s="22"/>
      <c r="T160" s="22" t="str">
        <f t="shared" si="10"/>
        <v xml:space="preserve"> </v>
      </c>
      <c r="U160" s="23" t="s">
        <v>11</v>
      </c>
      <c r="V160" s="26"/>
    </row>
    <row r="161" spans="1:22" ht="102" x14ac:dyDescent="0.2">
      <c r="A161" s="20" t="s">
        <v>741</v>
      </c>
      <c r="B161" s="21" t="s">
        <v>742</v>
      </c>
      <c r="C161" s="22">
        <v>2018</v>
      </c>
      <c r="D161" s="23" t="s">
        <v>40</v>
      </c>
      <c r="E161" s="22" t="s">
        <v>66</v>
      </c>
      <c r="F161" s="23" t="s">
        <v>37</v>
      </c>
      <c r="G161" s="24" t="s">
        <v>67</v>
      </c>
      <c r="H161" s="24" t="s">
        <v>67</v>
      </c>
      <c r="I161" s="23" t="s">
        <v>11</v>
      </c>
      <c r="J161" s="25" t="s">
        <v>743</v>
      </c>
      <c r="K161" s="23" t="s">
        <v>11</v>
      </c>
      <c r="L161" s="25" t="s">
        <v>744</v>
      </c>
      <c r="M161" s="22" t="str">
        <f t="shared" si="9"/>
        <v>No</v>
      </c>
      <c r="N161" s="26"/>
      <c r="O161" s="26"/>
      <c r="P161" s="22"/>
      <c r="Q161" s="22"/>
      <c r="R161" s="22"/>
      <c r="S161" s="22"/>
      <c r="T161" s="22" t="str">
        <f t="shared" si="10"/>
        <v xml:space="preserve"> </v>
      </c>
      <c r="U161" s="23" t="s">
        <v>11</v>
      </c>
      <c r="V161" s="26"/>
    </row>
    <row r="162" spans="1:22" ht="102" x14ac:dyDescent="0.2">
      <c r="A162" s="20" t="s">
        <v>745</v>
      </c>
      <c r="B162" s="21" t="s">
        <v>746</v>
      </c>
      <c r="C162" s="22">
        <v>2005</v>
      </c>
      <c r="D162" s="23" t="s">
        <v>40</v>
      </c>
      <c r="E162" s="22" t="s">
        <v>66</v>
      </c>
      <c r="F162" s="23" t="s">
        <v>37</v>
      </c>
      <c r="G162" s="24" t="s">
        <v>67</v>
      </c>
      <c r="H162" s="24" t="s">
        <v>81</v>
      </c>
      <c r="I162" s="23" t="s">
        <v>11</v>
      </c>
      <c r="J162" s="25" t="s">
        <v>747</v>
      </c>
      <c r="K162" s="23" t="s">
        <v>11</v>
      </c>
      <c r="L162" s="25" t="s">
        <v>748</v>
      </c>
      <c r="M162" s="22" t="str">
        <f t="shared" si="9"/>
        <v>No</v>
      </c>
      <c r="N162" s="26"/>
      <c r="O162" s="26"/>
      <c r="P162" s="22"/>
      <c r="Q162" s="22"/>
      <c r="R162" s="22"/>
      <c r="S162" s="22"/>
      <c r="T162" s="22" t="str">
        <f t="shared" si="10"/>
        <v xml:space="preserve"> </v>
      </c>
      <c r="U162" s="23" t="s">
        <v>11</v>
      </c>
      <c r="V162" s="26"/>
    </row>
    <row r="163" spans="1:22" ht="76.5" x14ac:dyDescent="0.2">
      <c r="A163" s="20" t="s">
        <v>749</v>
      </c>
      <c r="B163" s="21" t="s">
        <v>750</v>
      </c>
      <c r="C163" s="22">
        <v>2010</v>
      </c>
      <c r="D163" s="23" t="s">
        <v>40</v>
      </c>
      <c r="E163" s="22" t="s">
        <v>66</v>
      </c>
      <c r="F163" s="23" t="s">
        <v>37</v>
      </c>
      <c r="G163" s="24" t="s">
        <v>67</v>
      </c>
      <c r="H163" s="24" t="s">
        <v>67</v>
      </c>
      <c r="I163" s="23" t="s">
        <v>11</v>
      </c>
      <c r="J163" s="25" t="s">
        <v>751</v>
      </c>
      <c r="K163" s="23" t="s">
        <v>11</v>
      </c>
      <c r="L163" s="25" t="s">
        <v>752</v>
      </c>
      <c r="M163" s="22" t="str">
        <f t="shared" si="9"/>
        <v>No</v>
      </c>
      <c r="N163" s="26"/>
      <c r="O163" s="26"/>
      <c r="P163" s="22"/>
      <c r="Q163" s="22"/>
      <c r="R163" s="22"/>
      <c r="S163" s="22"/>
      <c r="T163" s="22" t="str">
        <f t="shared" si="10"/>
        <v xml:space="preserve"> </v>
      </c>
      <c r="U163" s="23" t="s">
        <v>11</v>
      </c>
      <c r="V163" s="26"/>
    </row>
    <row r="164" spans="1:22" ht="89.25" x14ac:dyDescent="0.2">
      <c r="A164" s="20" t="s">
        <v>753</v>
      </c>
      <c r="B164" s="21" t="s">
        <v>750</v>
      </c>
      <c r="C164" s="22">
        <v>2010</v>
      </c>
      <c r="D164" s="23" t="s">
        <v>92</v>
      </c>
      <c r="E164" s="22" t="s">
        <v>66</v>
      </c>
      <c r="F164" s="23" t="s">
        <v>37</v>
      </c>
      <c r="G164" s="24" t="s">
        <v>67</v>
      </c>
      <c r="H164" s="24" t="s">
        <v>67</v>
      </c>
      <c r="I164" s="23" t="s">
        <v>11</v>
      </c>
      <c r="J164" s="25" t="s">
        <v>754</v>
      </c>
      <c r="K164" s="23" t="s">
        <v>11</v>
      </c>
      <c r="L164" s="25" t="s">
        <v>752</v>
      </c>
      <c r="M164" s="22" t="str">
        <f t="shared" si="9"/>
        <v>No</v>
      </c>
      <c r="N164" s="26"/>
      <c r="O164" s="26"/>
      <c r="P164" s="22"/>
      <c r="Q164" s="22"/>
      <c r="R164" s="22"/>
      <c r="S164" s="22"/>
      <c r="T164" s="22" t="str">
        <f t="shared" si="10"/>
        <v xml:space="preserve"> </v>
      </c>
      <c r="U164" s="23" t="s">
        <v>11</v>
      </c>
      <c r="V164" s="26"/>
    </row>
    <row r="165" spans="1:22" ht="89.25" x14ac:dyDescent="0.2">
      <c r="A165" s="20" t="s">
        <v>755</v>
      </c>
      <c r="B165" s="21" t="s">
        <v>756</v>
      </c>
      <c r="C165" s="22">
        <v>2011</v>
      </c>
      <c r="D165" s="23" t="s">
        <v>40</v>
      </c>
      <c r="E165" s="22" t="s">
        <v>66</v>
      </c>
      <c r="F165" s="23" t="s">
        <v>31</v>
      </c>
      <c r="G165" s="24" t="s">
        <v>67</v>
      </c>
      <c r="H165" s="24" t="s">
        <v>67</v>
      </c>
      <c r="I165" s="23" t="s">
        <v>11</v>
      </c>
      <c r="J165" s="25" t="s">
        <v>757</v>
      </c>
      <c r="K165" s="23" t="s">
        <v>11</v>
      </c>
      <c r="L165" s="25" t="s">
        <v>758</v>
      </c>
      <c r="M165" s="22" t="str">
        <f t="shared" si="9"/>
        <v>No</v>
      </c>
      <c r="N165" s="26"/>
      <c r="O165" s="26"/>
      <c r="P165" s="22"/>
      <c r="Q165" s="22"/>
      <c r="R165" s="22"/>
      <c r="S165" s="22"/>
      <c r="T165" s="22" t="str">
        <f t="shared" si="10"/>
        <v xml:space="preserve"> </v>
      </c>
      <c r="U165" s="23" t="s">
        <v>11</v>
      </c>
      <c r="V165" s="26"/>
    </row>
    <row r="166" spans="1:22" ht="102" x14ac:dyDescent="0.2">
      <c r="A166" s="20" t="s">
        <v>759</v>
      </c>
      <c r="B166" s="21" t="s">
        <v>760</v>
      </c>
      <c r="C166" s="22">
        <v>2012</v>
      </c>
      <c r="D166" s="23" t="s">
        <v>40</v>
      </c>
      <c r="E166" s="22" t="s">
        <v>66</v>
      </c>
      <c r="F166" s="23" t="s">
        <v>31</v>
      </c>
      <c r="G166" s="24" t="s">
        <v>67</v>
      </c>
      <c r="H166" s="24" t="s">
        <v>67</v>
      </c>
      <c r="I166" s="23" t="s">
        <v>11</v>
      </c>
      <c r="J166" s="25" t="s">
        <v>761</v>
      </c>
      <c r="K166" s="23" t="s">
        <v>11</v>
      </c>
      <c r="L166" s="25" t="s">
        <v>762</v>
      </c>
      <c r="M166" s="22" t="str">
        <f t="shared" si="9"/>
        <v>No</v>
      </c>
      <c r="N166" s="25"/>
      <c r="O166" s="25"/>
      <c r="P166" s="22"/>
      <c r="Q166" s="22"/>
      <c r="R166" s="22"/>
      <c r="S166" s="22"/>
      <c r="T166" s="22" t="str">
        <f t="shared" si="10"/>
        <v xml:space="preserve"> </v>
      </c>
      <c r="U166" s="23" t="s">
        <v>11</v>
      </c>
      <c r="V166" s="26"/>
    </row>
    <row r="167" spans="1:22" ht="114.75" x14ac:dyDescent="0.2">
      <c r="A167" s="20" t="s">
        <v>763</v>
      </c>
      <c r="B167" s="21" t="s">
        <v>764</v>
      </c>
      <c r="C167" s="22">
        <v>2010</v>
      </c>
      <c r="D167" s="23" t="s">
        <v>40</v>
      </c>
      <c r="E167" s="22" t="s">
        <v>66</v>
      </c>
      <c r="F167" s="23" t="s">
        <v>37</v>
      </c>
      <c r="G167" s="24" t="s">
        <v>67</v>
      </c>
      <c r="H167" s="24" t="s">
        <v>67</v>
      </c>
      <c r="I167" s="23" t="s">
        <v>11</v>
      </c>
      <c r="J167" s="25" t="s">
        <v>765</v>
      </c>
      <c r="K167" s="23" t="s">
        <v>11</v>
      </c>
      <c r="L167" s="25" t="s">
        <v>766</v>
      </c>
      <c r="M167" s="22" t="str">
        <f t="shared" si="9"/>
        <v>No</v>
      </c>
      <c r="N167" s="25"/>
      <c r="O167" s="25"/>
      <c r="P167" s="22"/>
      <c r="Q167" s="25"/>
      <c r="R167" s="22"/>
      <c r="S167" s="25"/>
      <c r="T167" s="22" t="str">
        <f t="shared" si="10"/>
        <v xml:space="preserve"> </v>
      </c>
      <c r="U167" s="23" t="s">
        <v>11</v>
      </c>
      <c r="V167" s="26"/>
    </row>
    <row r="168" spans="1:22" ht="102" x14ac:dyDescent="0.2">
      <c r="A168" s="20" t="s">
        <v>767</v>
      </c>
      <c r="B168" s="21" t="s">
        <v>768</v>
      </c>
      <c r="C168" s="22">
        <v>2008</v>
      </c>
      <c r="D168" s="23" t="s">
        <v>40</v>
      </c>
      <c r="E168" s="22" t="s">
        <v>66</v>
      </c>
      <c r="F168" s="23" t="s">
        <v>36</v>
      </c>
      <c r="G168" s="24" t="s">
        <v>67</v>
      </c>
      <c r="H168" s="24"/>
      <c r="I168" s="23" t="s">
        <v>11</v>
      </c>
      <c r="J168" s="25" t="s">
        <v>769</v>
      </c>
      <c r="K168" s="23" t="s">
        <v>11</v>
      </c>
      <c r="L168" s="25" t="s">
        <v>770</v>
      </c>
      <c r="M168" s="22" t="str">
        <f t="shared" si="9"/>
        <v>No</v>
      </c>
      <c r="N168" s="26"/>
      <c r="O168" s="26"/>
      <c r="P168" s="22"/>
      <c r="Q168" s="22"/>
      <c r="R168" s="22"/>
      <c r="S168" s="22"/>
      <c r="T168" s="22" t="str">
        <f t="shared" si="10"/>
        <v xml:space="preserve"> </v>
      </c>
      <c r="U168" s="23" t="s">
        <v>11</v>
      </c>
      <c r="V168" s="26"/>
    </row>
    <row r="169" spans="1:22" ht="51" x14ac:dyDescent="0.2">
      <c r="A169" s="28" t="s">
        <v>771</v>
      </c>
      <c r="B169" s="29" t="s">
        <v>772</v>
      </c>
      <c r="C169" s="30">
        <v>2017</v>
      </c>
      <c r="D169" s="31" t="s">
        <v>40</v>
      </c>
      <c r="E169" s="30" t="s">
        <v>66</v>
      </c>
      <c r="F169" s="31" t="s">
        <v>36</v>
      </c>
      <c r="G169" s="32" t="s">
        <v>9</v>
      </c>
      <c r="H169" s="32" t="s">
        <v>67</v>
      </c>
      <c r="I169" s="31" t="s">
        <v>9</v>
      </c>
      <c r="J169" s="33" t="s">
        <v>773</v>
      </c>
      <c r="K169" s="31" t="s">
        <v>9</v>
      </c>
      <c r="L169" s="33" t="s">
        <v>774</v>
      </c>
      <c r="M169" s="30" t="str">
        <f t="shared" si="9"/>
        <v>Yes</v>
      </c>
      <c r="N169" s="34"/>
      <c r="O169" s="34"/>
      <c r="P169" s="30"/>
      <c r="Q169" s="30"/>
      <c r="R169" s="30"/>
      <c r="S169" s="30"/>
      <c r="T169" s="30"/>
      <c r="U169" s="31" t="s">
        <v>9</v>
      </c>
      <c r="V169" s="34"/>
    </row>
    <row r="170" spans="1:22" ht="114.75" x14ac:dyDescent="0.2">
      <c r="A170" s="20" t="s">
        <v>775</v>
      </c>
      <c r="B170" s="21" t="s">
        <v>776</v>
      </c>
      <c r="C170" s="22">
        <v>2016</v>
      </c>
      <c r="D170" s="23" t="s">
        <v>40</v>
      </c>
      <c r="E170" s="22" t="s">
        <v>66</v>
      </c>
      <c r="F170" s="23" t="s">
        <v>20</v>
      </c>
      <c r="G170" s="24" t="s">
        <v>112</v>
      </c>
      <c r="H170" s="24" t="s">
        <v>9</v>
      </c>
      <c r="I170" s="23" t="s">
        <v>777</v>
      </c>
      <c r="J170" s="25" t="s">
        <v>778</v>
      </c>
      <c r="K170" s="23" t="s">
        <v>779</v>
      </c>
      <c r="L170" s="25" t="s">
        <v>780</v>
      </c>
      <c r="M170" s="22" t="str">
        <f t="shared" si="9"/>
        <v xml:space="preserve"> </v>
      </c>
      <c r="N170" s="25" t="s">
        <v>781</v>
      </c>
      <c r="O170" s="25" t="s">
        <v>782</v>
      </c>
      <c r="P170" s="22" t="s">
        <v>11</v>
      </c>
      <c r="Q170" s="25" t="s">
        <v>783</v>
      </c>
      <c r="R170" s="22" t="s">
        <v>11</v>
      </c>
      <c r="S170" s="25" t="s">
        <v>784</v>
      </c>
      <c r="T170" s="22" t="s">
        <v>11</v>
      </c>
      <c r="U170" s="23" t="s">
        <v>11</v>
      </c>
      <c r="V170" s="26" t="s">
        <v>785</v>
      </c>
    </row>
    <row r="171" spans="1:22" ht="127.5" x14ac:dyDescent="0.2">
      <c r="A171" s="20" t="s">
        <v>786</v>
      </c>
      <c r="B171" s="21" t="s">
        <v>787</v>
      </c>
      <c r="C171" s="22">
        <v>2003</v>
      </c>
      <c r="D171" s="23" t="s">
        <v>40</v>
      </c>
      <c r="E171" s="22" t="s">
        <v>66</v>
      </c>
      <c r="F171" s="23" t="s">
        <v>37</v>
      </c>
      <c r="G171" s="24" t="s">
        <v>67</v>
      </c>
      <c r="H171" s="24"/>
      <c r="I171" s="23" t="s">
        <v>11</v>
      </c>
      <c r="J171" s="25" t="s">
        <v>788</v>
      </c>
      <c r="K171" s="23" t="s">
        <v>11</v>
      </c>
      <c r="L171" s="25" t="s">
        <v>789</v>
      </c>
      <c r="M171" s="22" t="str">
        <f t="shared" si="9"/>
        <v>No</v>
      </c>
      <c r="N171" s="26"/>
      <c r="O171" s="27"/>
      <c r="P171" s="22"/>
      <c r="Q171" s="22"/>
      <c r="R171" s="22"/>
      <c r="S171" s="22"/>
      <c r="T171" s="22" t="str">
        <f>IF(AND(LEFT(P172)="Y",LEFT(R172)="Y"),"Yes",IF(AND(LEFT(P172)="M",LEFT(R172)="M"),"Maybe",IF(AND(LEFT(P172)="N",LEFT(R172)="N"),"No"," ")))</f>
        <v xml:space="preserve"> </v>
      </c>
      <c r="U171" s="23" t="s">
        <v>11</v>
      </c>
      <c r="V171" s="26"/>
    </row>
    <row r="172" spans="1:22" ht="102" x14ac:dyDescent="0.2">
      <c r="A172" s="20" t="s">
        <v>790</v>
      </c>
      <c r="B172" s="21" t="s">
        <v>791</v>
      </c>
      <c r="C172" s="22">
        <v>2011</v>
      </c>
      <c r="D172" s="23" t="s">
        <v>92</v>
      </c>
      <c r="E172" s="22" t="s">
        <v>66</v>
      </c>
      <c r="F172" s="23" t="s">
        <v>37</v>
      </c>
      <c r="G172" s="24" t="s">
        <v>11</v>
      </c>
      <c r="H172" s="24" t="s">
        <v>67</v>
      </c>
      <c r="I172" s="23" t="s">
        <v>11</v>
      </c>
      <c r="J172" s="25" t="s">
        <v>792</v>
      </c>
      <c r="K172" s="23" t="s">
        <v>11</v>
      </c>
      <c r="L172" s="25" t="s">
        <v>793</v>
      </c>
      <c r="M172" s="22" t="str">
        <f t="shared" si="9"/>
        <v>No</v>
      </c>
      <c r="N172" s="25" t="s">
        <v>690</v>
      </c>
      <c r="O172" s="25" t="s">
        <v>691</v>
      </c>
      <c r="P172" s="22"/>
      <c r="Q172" s="22"/>
      <c r="R172" s="22"/>
      <c r="S172" s="22"/>
      <c r="T172" s="22" t="str">
        <f>IF(AND(LEFT(P173)="Y",LEFT(R173)="Y"),"Yes",IF(AND(LEFT(P173)="M",LEFT(R173)="M"),"Maybe",IF(AND(LEFT(P173)="N",LEFT(R173)="N"),"No"," ")))</f>
        <v xml:space="preserve"> </v>
      </c>
      <c r="U172" s="23" t="s">
        <v>11</v>
      </c>
      <c r="V172" s="26"/>
    </row>
    <row r="173" spans="1:22" ht="76.5" x14ac:dyDescent="0.2">
      <c r="A173" s="20" t="s">
        <v>794</v>
      </c>
      <c r="B173" s="21" t="s">
        <v>795</v>
      </c>
      <c r="C173" s="22">
        <v>2004</v>
      </c>
      <c r="D173" s="23" t="s">
        <v>40</v>
      </c>
      <c r="E173" s="22" t="s">
        <v>66</v>
      </c>
      <c r="F173" s="23" t="s">
        <v>37</v>
      </c>
      <c r="G173" s="24" t="s">
        <v>67</v>
      </c>
      <c r="H173" s="24" t="s">
        <v>81</v>
      </c>
      <c r="I173" s="23" t="s">
        <v>11</v>
      </c>
      <c r="J173" s="25" t="s">
        <v>796</v>
      </c>
      <c r="K173" s="23" t="s">
        <v>11</v>
      </c>
      <c r="L173" s="25" t="s">
        <v>797</v>
      </c>
      <c r="M173" s="22" t="str">
        <f t="shared" si="9"/>
        <v>No</v>
      </c>
      <c r="N173" s="26"/>
      <c r="O173" s="26"/>
      <c r="P173" s="22"/>
      <c r="Q173" s="22"/>
      <c r="R173" s="22"/>
      <c r="S173" s="22"/>
      <c r="T173" s="22" t="str">
        <f>IF(AND(LEFT(P174)="Y",LEFT(R174)="Y"),"Yes",IF(AND(LEFT(P174)="M",LEFT(R174)="M"),"Maybe",IF(AND(LEFT(P174)="N",LEFT(R174)="N"),"No"," ")))</f>
        <v xml:space="preserve"> </v>
      </c>
      <c r="U173" s="23" t="s">
        <v>11</v>
      </c>
      <c r="V173" s="26"/>
    </row>
    <row r="174" spans="1:22" ht="102" x14ac:dyDescent="0.2">
      <c r="A174" s="20" t="s">
        <v>798</v>
      </c>
      <c r="B174" s="21" t="s">
        <v>799</v>
      </c>
      <c r="C174" s="22">
        <v>2016</v>
      </c>
      <c r="D174" s="23" t="s">
        <v>40</v>
      </c>
      <c r="E174" s="22" t="s">
        <v>66</v>
      </c>
      <c r="F174" s="23" t="s">
        <v>31</v>
      </c>
      <c r="G174" s="24" t="s">
        <v>67</v>
      </c>
      <c r="H174" s="24" t="s">
        <v>67</v>
      </c>
      <c r="I174" s="23" t="s">
        <v>11</v>
      </c>
      <c r="J174" s="25" t="s">
        <v>800</v>
      </c>
      <c r="K174" s="23" t="s">
        <v>11</v>
      </c>
      <c r="L174" s="25" t="s">
        <v>801</v>
      </c>
      <c r="M174" s="22" t="str">
        <f t="shared" si="9"/>
        <v>No</v>
      </c>
      <c r="N174" s="25"/>
      <c r="O174" s="25"/>
      <c r="P174" s="22"/>
      <c r="Q174" s="25"/>
      <c r="R174" s="22"/>
      <c r="S174" s="25"/>
      <c r="T174" s="22"/>
      <c r="U174" s="23" t="s">
        <v>11</v>
      </c>
      <c r="V174" s="26"/>
    </row>
    <row r="175" spans="1:22" ht="255" x14ac:dyDescent="0.2">
      <c r="A175" s="20" t="s">
        <v>802</v>
      </c>
      <c r="B175" s="21" t="s">
        <v>803</v>
      </c>
      <c r="C175" s="22">
        <v>2010</v>
      </c>
      <c r="D175" s="23" t="s">
        <v>43</v>
      </c>
      <c r="E175" s="22" t="s">
        <v>66</v>
      </c>
      <c r="F175" s="23" t="s">
        <v>33</v>
      </c>
      <c r="G175" s="24" t="s">
        <v>67</v>
      </c>
      <c r="H175" s="24" t="s">
        <v>81</v>
      </c>
      <c r="I175" s="23" t="s">
        <v>9</v>
      </c>
      <c r="J175" s="25" t="s">
        <v>804</v>
      </c>
      <c r="K175" s="23" t="s">
        <v>805</v>
      </c>
      <c r="L175" s="25" t="s">
        <v>806</v>
      </c>
      <c r="M175" s="22" t="str">
        <f t="shared" si="9"/>
        <v xml:space="preserve"> </v>
      </c>
      <c r="N175" s="25" t="s">
        <v>807</v>
      </c>
      <c r="O175" s="25" t="s">
        <v>808</v>
      </c>
      <c r="P175" s="22" t="s">
        <v>11</v>
      </c>
      <c r="Q175" s="25" t="s">
        <v>809</v>
      </c>
      <c r="R175" s="22" t="s">
        <v>11</v>
      </c>
      <c r="S175" s="25" t="s">
        <v>810</v>
      </c>
      <c r="T175" s="22" t="s">
        <v>11</v>
      </c>
      <c r="U175" s="23" t="s">
        <v>11</v>
      </c>
      <c r="V175" s="26" t="s">
        <v>811</v>
      </c>
    </row>
    <row r="176" spans="1:22" ht="102" x14ac:dyDescent="0.2">
      <c r="A176" s="20" t="s">
        <v>812</v>
      </c>
      <c r="B176" s="21" t="s">
        <v>813</v>
      </c>
      <c r="C176" s="22">
        <v>2016</v>
      </c>
      <c r="D176" s="23" t="s">
        <v>92</v>
      </c>
      <c r="E176" s="22" t="s">
        <v>66</v>
      </c>
      <c r="F176" s="23" t="s">
        <v>23</v>
      </c>
      <c r="G176" s="24" t="s">
        <v>67</v>
      </c>
      <c r="H176" s="24" t="s">
        <v>9</v>
      </c>
      <c r="I176" s="23" t="s">
        <v>11</v>
      </c>
      <c r="J176" s="25" t="s">
        <v>814</v>
      </c>
      <c r="K176" s="23" t="s">
        <v>11</v>
      </c>
      <c r="L176" s="25" t="s">
        <v>1413</v>
      </c>
      <c r="M176" s="22" t="str">
        <f t="shared" si="9"/>
        <v>No</v>
      </c>
      <c r="N176" s="26"/>
      <c r="O176" s="27"/>
      <c r="P176" s="22"/>
      <c r="Q176" s="22"/>
      <c r="R176" s="22"/>
      <c r="S176" s="22"/>
      <c r="T176" s="22" t="str">
        <f t="shared" ref="T176:T194" si="11">IF(AND(LEFT(P177)="Y",LEFT(R177)="Y"),"Yes",IF(AND(LEFT(P177)="M",LEFT(R177)="M"),"Maybe",IF(AND(LEFT(P177)="N",LEFT(R177)="N"),"No"," ")))</f>
        <v xml:space="preserve"> </v>
      </c>
      <c r="U176" s="23" t="s">
        <v>11</v>
      </c>
      <c r="V176" s="26"/>
    </row>
    <row r="177" spans="1:22" ht="127.5" x14ac:dyDescent="0.2">
      <c r="A177" s="20" t="s">
        <v>815</v>
      </c>
      <c r="B177" s="21" t="s">
        <v>816</v>
      </c>
      <c r="C177" s="22">
        <v>2010</v>
      </c>
      <c r="D177" s="23" t="s">
        <v>40</v>
      </c>
      <c r="E177" s="22" t="s">
        <v>66</v>
      </c>
      <c r="F177" s="23" t="s">
        <v>31</v>
      </c>
      <c r="G177" s="24" t="s">
        <v>67</v>
      </c>
      <c r="H177" s="24" t="s">
        <v>67</v>
      </c>
      <c r="I177" s="23" t="s">
        <v>11</v>
      </c>
      <c r="J177" s="25" t="s">
        <v>1407</v>
      </c>
      <c r="K177" s="23" t="s">
        <v>11</v>
      </c>
      <c r="L177" s="25" t="s">
        <v>1408</v>
      </c>
      <c r="M177" s="22" t="str">
        <f t="shared" si="9"/>
        <v>No</v>
      </c>
      <c r="N177" s="26"/>
      <c r="O177" s="27"/>
      <c r="P177" s="22"/>
      <c r="Q177" s="22"/>
      <c r="R177" s="22"/>
      <c r="S177" s="22"/>
      <c r="T177" s="22" t="str">
        <f t="shared" si="11"/>
        <v xml:space="preserve"> </v>
      </c>
      <c r="U177" s="23" t="s">
        <v>11</v>
      </c>
      <c r="V177" s="26"/>
    </row>
    <row r="178" spans="1:22" ht="114.75" x14ac:dyDescent="0.2">
      <c r="A178" s="20" t="s">
        <v>817</v>
      </c>
      <c r="B178" s="21" t="s">
        <v>818</v>
      </c>
      <c r="C178" s="22">
        <v>2013</v>
      </c>
      <c r="D178" s="23" t="s">
        <v>40</v>
      </c>
      <c r="E178" s="22" t="s">
        <v>66</v>
      </c>
      <c r="F178" s="23" t="s">
        <v>27</v>
      </c>
      <c r="G178" s="24" t="s">
        <v>11</v>
      </c>
      <c r="H178" s="24" t="s">
        <v>9</v>
      </c>
      <c r="I178" s="23" t="s">
        <v>11</v>
      </c>
      <c r="J178" s="25" t="s">
        <v>819</v>
      </c>
      <c r="K178" s="23" t="s">
        <v>11</v>
      </c>
      <c r="L178" s="25" t="s">
        <v>820</v>
      </c>
      <c r="M178" s="22" t="str">
        <f t="shared" si="9"/>
        <v>No</v>
      </c>
      <c r="N178" s="26"/>
      <c r="O178" s="26"/>
      <c r="P178" s="22"/>
      <c r="Q178" s="22"/>
      <c r="R178" s="22"/>
      <c r="S178" s="22"/>
      <c r="T178" s="22" t="str">
        <f t="shared" si="11"/>
        <v xml:space="preserve"> </v>
      </c>
      <c r="U178" s="23" t="s">
        <v>11</v>
      </c>
      <c r="V178" s="26"/>
    </row>
    <row r="179" spans="1:22" ht="51" x14ac:dyDescent="0.2">
      <c r="A179" s="20" t="s">
        <v>821</v>
      </c>
      <c r="B179" s="21" t="s">
        <v>822</v>
      </c>
      <c r="C179" s="22">
        <v>2009</v>
      </c>
      <c r="D179" s="23" t="s">
        <v>40</v>
      </c>
      <c r="E179" s="22" t="s">
        <v>66</v>
      </c>
      <c r="F179" s="23" t="s">
        <v>36</v>
      </c>
      <c r="G179" s="24" t="s">
        <v>9</v>
      </c>
      <c r="H179" s="24" t="s">
        <v>81</v>
      </c>
      <c r="I179" s="23" t="s">
        <v>11</v>
      </c>
      <c r="J179" s="25" t="s">
        <v>823</v>
      </c>
      <c r="K179" s="23" t="s">
        <v>444</v>
      </c>
      <c r="L179" s="25" t="s">
        <v>824</v>
      </c>
      <c r="M179" s="22" t="str">
        <f t="shared" si="9"/>
        <v>No</v>
      </c>
      <c r="N179" s="26"/>
      <c r="O179" s="26"/>
      <c r="P179" s="22"/>
      <c r="Q179" s="22"/>
      <c r="R179" s="22"/>
      <c r="S179" s="22"/>
      <c r="T179" s="22" t="str">
        <f t="shared" si="11"/>
        <v xml:space="preserve"> </v>
      </c>
      <c r="U179" s="23" t="s">
        <v>11</v>
      </c>
      <c r="V179" s="26"/>
    </row>
    <row r="180" spans="1:22" ht="89.25" x14ac:dyDescent="0.2">
      <c r="A180" s="20" t="s">
        <v>825</v>
      </c>
      <c r="B180" s="21" t="s">
        <v>826</v>
      </c>
      <c r="C180" s="22">
        <v>2006</v>
      </c>
      <c r="D180" s="23" t="s">
        <v>40</v>
      </c>
      <c r="E180" s="22" t="s">
        <v>66</v>
      </c>
      <c r="F180" s="23" t="s">
        <v>37</v>
      </c>
      <c r="G180" s="24" t="s">
        <v>67</v>
      </c>
      <c r="H180" s="24" t="s">
        <v>67</v>
      </c>
      <c r="I180" s="23" t="s">
        <v>11</v>
      </c>
      <c r="J180" s="25" t="s">
        <v>827</v>
      </c>
      <c r="K180" s="23" t="s">
        <v>11</v>
      </c>
      <c r="L180" s="25" t="s">
        <v>828</v>
      </c>
      <c r="M180" s="22" t="str">
        <f t="shared" si="9"/>
        <v>No</v>
      </c>
      <c r="N180" s="26"/>
      <c r="O180" s="26"/>
      <c r="P180" s="22"/>
      <c r="Q180" s="22"/>
      <c r="R180" s="22"/>
      <c r="S180" s="22"/>
      <c r="T180" s="22" t="str">
        <f t="shared" si="11"/>
        <v xml:space="preserve"> </v>
      </c>
      <c r="U180" s="23" t="s">
        <v>11</v>
      </c>
      <c r="V180" s="26"/>
    </row>
    <row r="181" spans="1:22" ht="76.5" x14ac:dyDescent="0.2">
      <c r="A181" s="20" t="s">
        <v>829</v>
      </c>
      <c r="B181" s="21" t="s">
        <v>830</v>
      </c>
      <c r="C181" s="22">
        <v>2005</v>
      </c>
      <c r="D181" s="23" t="s">
        <v>40</v>
      </c>
      <c r="E181" s="22" t="s">
        <v>66</v>
      </c>
      <c r="F181" s="23" t="s">
        <v>37</v>
      </c>
      <c r="G181" s="24" t="s">
        <v>67</v>
      </c>
      <c r="H181" s="24" t="s">
        <v>81</v>
      </c>
      <c r="I181" s="23" t="s">
        <v>11</v>
      </c>
      <c r="J181" s="25" t="s">
        <v>831</v>
      </c>
      <c r="K181" s="23" t="s">
        <v>11</v>
      </c>
      <c r="L181" s="25" t="s">
        <v>832</v>
      </c>
      <c r="M181" s="22" t="str">
        <f t="shared" si="9"/>
        <v>No</v>
      </c>
      <c r="N181" s="26"/>
      <c r="O181" s="26"/>
      <c r="P181" s="22"/>
      <c r="Q181" s="22"/>
      <c r="R181" s="22"/>
      <c r="S181" s="22"/>
      <c r="T181" s="22" t="str">
        <f t="shared" si="11"/>
        <v xml:space="preserve"> </v>
      </c>
      <c r="U181" s="23" t="s">
        <v>11</v>
      </c>
      <c r="V181" s="26"/>
    </row>
    <row r="182" spans="1:22" ht="76.5" x14ac:dyDescent="0.2">
      <c r="A182" s="20" t="s">
        <v>833</v>
      </c>
      <c r="B182" s="21" t="s">
        <v>834</v>
      </c>
      <c r="C182" s="22">
        <v>2006</v>
      </c>
      <c r="D182" s="23" t="s">
        <v>40</v>
      </c>
      <c r="E182" s="22" t="s">
        <v>66</v>
      </c>
      <c r="F182" s="23" t="s">
        <v>35</v>
      </c>
      <c r="G182" s="24" t="s">
        <v>11</v>
      </c>
      <c r="H182" s="24" t="s">
        <v>9</v>
      </c>
      <c r="I182" s="23" t="s">
        <v>11</v>
      </c>
      <c r="J182" s="25" t="s">
        <v>835</v>
      </c>
      <c r="K182" s="23" t="s">
        <v>11</v>
      </c>
      <c r="L182" s="25" t="s">
        <v>836</v>
      </c>
      <c r="M182" s="22" t="str">
        <f t="shared" si="9"/>
        <v>No</v>
      </c>
      <c r="N182" s="26"/>
      <c r="O182" s="26"/>
      <c r="P182" s="22"/>
      <c r="Q182" s="22"/>
      <c r="R182" s="22"/>
      <c r="S182" s="22"/>
      <c r="T182" s="22" t="str">
        <f t="shared" si="11"/>
        <v xml:space="preserve"> </v>
      </c>
      <c r="U182" s="23" t="s">
        <v>11</v>
      </c>
      <c r="V182" s="26"/>
    </row>
    <row r="183" spans="1:22" ht="89.25" x14ac:dyDescent="0.2">
      <c r="A183" s="20" t="s">
        <v>837</v>
      </c>
      <c r="B183" s="21" t="s">
        <v>838</v>
      </c>
      <c r="C183" s="22">
        <v>2007</v>
      </c>
      <c r="D183" s="23" t="s">
        <v>40</v>
      </c>
      <c r="E183" s="22" t="s">
        <v>66</v>
      </c>
      <c r="F183" s="23" t="s">
        <v>25</v>
      </c>
      <c r="G183" s="24" t="s">
        <v>11</v>
      </c>
      <c r="H183" s="24" t="s">
        <v>9</v>
      </c>
      <c r="I183" s="23" t="s">
        <v>11</v>
      </c>
      <c r="J183" s="25" t="s">
        <v>839</v>
      </c>
      <c r="K183" s="23" t="s">
        <v>11</v>
      </c>
      <c r="L183" s="25" t="s">
        <v>840</v>
      </c>
      <c r="M183" s="22" t="str">
        <f t="shared" si="9"/>
        <v>No</v>
      </c>
      <c r="N183" s="26"/>
      <c r="O183" s="26"/>
      <c r="P183" s="22"/>
      <c r="Q183" s="22"/>
      <c r="R183" s="22"/>
      <c r="S183" s="22"/>
      <c r="T183" s="22" t="str">
        <f t="shared" si="11"/>
        <v xml:space="preserve"> </v>
      </c>
      <c r="U183" s="23" t="s">
        <v>11</v>
      </c>
      <c r="V183" s="26"/>
    </row>
    <row r="184" spans="1:22" ht="63.75" x14ac:dyDescent="0.2">
      <c r="A184" s="20" t="s">
        <v>841</v>
      </c>
      <c r="B184" s="21" t="s">
        <v>842</v>
      </c>
      <c r="C184" s="22">
        <v>2015</v>
      </c>
      <c r="D184" s="23" t="s">
        <v>40</v>
      </c>
      <c r="E184" s="22" t="s">
        <v>66</v>
      </c>
      <c r="F184" s="23" t="s">
        <v>30</v>
      </c>
      <c r="G184" s="24" t="s">
        <v>67</v>
      </c>
      <c r="H184" s="24" t="s">
        <v>9</v>
      </c>
      <c r="I184" s="23" t="s">
        <v>11</v>
      </c>
      <c r="J184" s="25" t="s">
        <v>843</v>
      </c>
      <c r="K184" s="23" t="s">
        <v>11</v>
      </c>
      <c r="L184" s="25" t="s">
        <v>844</v>
      </c>
      <c r="M184" s="22" t="str">
        <f t="shared" si="9"/>
        <v>No</v>
      </c>
      <c r="N184" s="26"/>
      <c r="O184" s="26"/>
      <c r="P184" s="22"/>
      <c r="Q184" s="22"/>
      <c r="R184" s="22"/>
      <c r="S184" s="22"/>
      <c r="T184" s="22" t="str">
        <f t="shared" si="11"/>
        <v xml:space="preserve"> </v>
      </c>
      <c r="U184" s="23" t="s">
        <v>11</v>
      </c>
      <c r="V184" s="26"/>
    </row>
    <row r="185" spans="1:22" ht="114.75" x14ac:dyDescent="0.2">
      <c r="A185" s="20" t="s">
        <v>845</v>
      </c>
      <c r="B185" s="21" t="s">
        <v>846</v>
      </c>
      <c r="C185" s="22">
        <v>2015</v>
      </c>
      <c r="D185" s="23" t="s">
        <v>40</v>
      </c>
      <c r="E185" s="22" t="s">
        <v>66</v>
      </c>
      <c r="F185" s="23" t="s">
        <v>35</v>
      </c>
      <c r="G185" s="24" t="s">
        <v>11</v>
      </c>
      <c r="H185" s="24" t="s">
        <v>67</v>
      </c>
      <c r="I185" s="23" t="s">
        <v>11</v>
      </c>
      <c r="J185" s="25" t="s">
        <v>847</v>
      </c>
      <c r="K185" s="23" t="s">
        <v>11</v>
      </c>
      <c r="L185" s="25" t="s">
        <v>848</v>
      </c>
      <c r="M185" s="22" t="str">
        <f t="shared" si="9"/>
        <v>No</v>
      </c>
      <c r="N185" s="26"/>
      <c r="O185" s="26"/>
      <c r="P185" s="22"/>
      <c r="Q185" s="22"/>
      <c r="R185" s="22"/>
      <c r="S185" s="22"/>
      <c r="T185" s="22" t="str">
        <f t="shared" si="11"/>
        <v xml:space="preserve"> </v>
      </c>
      <c r="U185" s="23" t="s">
        <v>11</v>
      </c>
      <c r="V185" s="26"/>
    </row>
    <row r="186" spans="1:22" ht="102" x14ac:dyDescent="0.2">
      <c r="A186" s="20" t="s">
        <v>849</v>
      </c>
      <c r="B186" s="21" t="s">
        <v>850</v>
      </c>
      <c r="C186" s="22">
        <v>2012</v>
      </c>
      <c r="D186" s="23" t="s">
        <v>40</v>
      </c>
      <c r="E186" s="22" t="s">
        <v>66</v>
      </c>
      <c r="F186" s="23" t="s">
        <v>26</v>
      </c>
      <c r="G186" s="24" t="s">
        <v>9</v>
      </c>
      <c r="H186" s="24" t="s">
        <v>9</v>
      </c>
      <c r="I186" s="23" t="s">
        <v>11</v>
      </c>
      <c r="J186" s="25" t="s">
        <v>851</v>
      </c>
      <c r="K186" s="23" t="s">
        <v>11</v>
      </c>
      <c r="L186" s="25" t="s">
        <v>852</v>
      </c>
      <c r="M186" s="22" t="str">
        <f t="shared" si="9"/>
        <v>No</v>
      </c>
      <c r="N186" s="25"/>
      <c r="O186" s="25"/>
      <c r="P186" s="22"/>
      <c r="Q186" s="22"/>
      <c r="R186" s="22"/>
      <c r="S186" s="22"/>
      <c r="T186" s="22" t="str">
        <f t="shared" si="11"/>
        <v xml:space="preserve"> </v>
      </c>
      <c r="U186" s="23" t="s">
        <v>11</v>
      </c>
      <c r="V186" s="26"/>
    </row>
    <row r="187" spans="1:22" ht="63.75" x14ac:dyDescent="0.2">
      <c r="A187" s="28" t="s">
        <v>853</v>
      </c>
      <c r="B187" s="29" t="s">
        <v>854</v>
      </c>
      <c r="C187" s="30">
        <v>2005</v>
      </c>
      <c r="D187" s="31" t="s">
        <v>92</v>
      </c>
      <c r="E187" s="30" t="s">
        <v>66</v>
      </c>
      <c r="F187" s="31" t="s">
        <v>36</v>
      </c>
      <c r="G187" s="32" t="s">
        <v>9</v>
      </c>
      <c r="H187" s="32" t="s">
        <v>9</v>
      </c>
      <c r="I187" s="31" t="s">
        <v>9</v>
      </c>
      <c r="J187" s="33" t="s">
        <v>855</v>
      </c>
      <c r="K187" s="31" t="s">
        <v>9</v>
      </c>
      <c r="L187" s="33" t="s">
        <v>856</v>
      </c>
      <c r="M187" s="30" t="str">
        <f t="shared" si="9"/>
        <v>Yes</v>
      </c>
      <c r="N187" s="34"/>
      <c r="O187" s="34"/>
      <c r="P187" s="30"/>
      <c r="Q187" s="30"/>
      <c r="R187" s="30"/>
      <c r="S187" s="30"/>
      <c r="T187" s="30" t="str">
        <f t="shared" si="11"/>
        <v xml:space="preserve"> </v>
      </c>
      <c r="U187" s="31" t="s">
        <v>9</v>
      </c>
      <c r="V187" s="34"/>
    </row>
    <row r="188" spans="1:22" ht="153" x14ac:dyDescent="0.2">
      <c r="A188" s="20" t="s">
        <v>857</v>
      </c>
      <c r="B188" s="21" t="s">
        <v>858</v>
      </c>
      <c r="C188" s="22">
        <v>2013</v>
      </c>
      <c r="D188" s="23" t="s">
        <v>40</v>
      </c>
      <c r="E188" s="22" t="s">
        <v>66</v>
      </c>
      <c r="F188" s="23" t="s">
        <v>33</v>
      </c>
      <c r="G188" s="24" t="s">
        <v>67</v>
      </c>
      <c r="H188" s="24" t="s">
        <v>81</v>
      </c>
      <c r="I188" s="23" t="s">
        <v>11</v>
      </c>
      <c r="J188" s="25" t="s">
        <v>859</v>
      </c>
      <c r="K188" s="23" t="s">
        <v>11</v>
      </c>
      <c r="L188" s="25" t="s">
        <v>860</v>
      </c>
      <c r="M188" s="22" t="str">
        <f t="shared" si="9"/>
        <v>No</v>
      </c>
      <c r="N188" s="26"/>
      <c r="O188" s="27"/>
      <c r="P188" s="22"/>
      <c r="Q188" s="22"/>
      <c r="R188" s="22"/>
      <c r="S188" s="22"/>
      <c r="T188" s="22" t="str">
        <f t="shared" si="11"/>
        <v xml:space="preserve"> </v>
      </c>
      <c r="U188" s="23" t="s">
        <v>11</v>
      </c>
      <c r="V188" s="26"/>
    </row>
    <row r="189" spans="1:22" ht="165.75" x14ac:dyDescent="0.2">
      <c r="A189" s="20" t="s">
        <v>861</v>
      </c>
      <c r="B189" s="21" t="s">
        <v>862</v>
      </c>
      <c r="C189" s="22">
        <v>2016</v>
      </c>
      <c r="D189" s="23" t="s">
        <v>41</v>
      </c>
      <c r="E189" s="22" t="s">
        <v>66</v>
      </c>
      <c r="F189" s="23" t="s">
        <v>36</v>
      </c>
      <c r="G189" s="24" t="s">
        <v>112</v>
      </c>
      <c r="H189" s="24" t="s">
        <v>81</v>
      </c>
      <c r="I189" s="23" t="s">
        <v>604</v>
      </c>
      <c r="J189" s="25" t="s">
        <v>863</v>
      </c>
      <c r="K189" s="23" t="s">
        <v>864</v>
      </c>
      <c r="L189" s="25" t="s">
        <v>865</v>
      </c>
      <c r="M189" s="22" t="str">
        <f t="shared" si="9"/>
        <v>No</v>
      </c>
      <c r="N189" s="26"/>
      <c r="O189" s="26"/>
      <c r="P189" s="22"/>
      <c r="Q189" s="22"/>
      <c r="R189" s="22"/>
      <c r="S189" s="22"/>
      <c r="T189" s="22" t="str">
        <f t="shared" si="11"/>
        <v xml:space="preserve"> </v>
      </c>
      <c r="U189" s="23" t="s">
        <v>11</v>
      </c>
      <c r="V189" s="26" t="s">
        <v>608</v>
      </c>
    </row>
    <row r="190" spans="1:22" ht="102" x14ac:dyDescent="0.2">
      <c r="A190" s="20" t="s">
        <v>866</v>
      </c>
      <c r="B190" s="21" t="s">
        <v>867</v>
      </c>
      <c r="C190" s="22">
        <v>2013</v>
      </c>
      <c r="D190" s="23" t="s">
        <v>40</v>
      </c>
      <c r="E190" s="22" t="s">
        <v>66</v>
      </c>
      <c r="F190" s="23" t="s">
        <v>36</v>
      </c>
      <c r="G190" s="24" t="s">
        <v>112</v>
      </c>
      <c r="H190" s="24" t="s">
        <v>9</v>
      </c>
      <c r="I190" s="23" t="s">
        <v>868</v>
      </c>
      <c r="J190" s="25" t="s">
        <v>869</v>
      </c>
      <c r="K190" s="23" t="s">
        <v>11</v>
      </c>
      <c r="L190" s="25" t="s">
        <v>870</v>
      </c>
      <c r="M190" s="22" t="str">
        <f t="shared" si="9"/>
        <v>No</v>
      </c>
      <c r="N190" s="25" t="s">
        <v>871</v>
      </c>
      <c r="O190" s="25" t="s">
        <v>872</v>
      </c>
      <c r="P190" s="22"/>
      <c r="Q190" s="22"/>
      <c r="R190" s="22"/>
      <c r="S190" s="22"/>
      <c r="T190" s="22" t="str">
        <f t="shared" si="11"/>
        <v xml:space="preserve"> </v>
      </c>
      <c r="U190" s="22" t="s">
        <v>11</v>
      </c>
      <c r="V190" s="26" t="s">
        <v>174</v>
      </c>
    </row>
    <row r="191" spans="1:22" ht="102" x14ac:dyDescent="0.2">
      <c r="A191" s="20" t="s">
        <v>873</v>
      </c>
      <c r="B191" s="21" t="s">
        <v>874</v>
      </c>
      <c r="C191" s="22">
        <v>2010</v>
      </c>
      <c r="D191" s="23" t="s">
        <v>40</v>
      </c>
      <c r="E191" s="22" t="s">
        <v>66</v>
      </c>
      <c r="F191" s="23" t="s">
        <v>37</v>
      </c>
      <c r="G191" s="24" t="s">
        <v>67</v>
      </c>
      <c r="H191" s="24" t="s">
        <v>67</v>
      </c>
      <c r="I191" s="23" t="s">
        <v>11</v>
      </c>
      <c r="J191" s="25" t="s">
        <v>875</v>
      </c>
      <c r="K191" s="23" t="s">
        <v>11</v>
      </c>
      <c r="L191" s="25" t="s">
        <v>876</v>
      </c>
      <c r="M191" s="22" t="str">
        <f t="shared" si="9"/>
        <v>No</v>
      </c>
      <c r="N191" s="25"/>
      <c r="O191" s="25"/>
      <c r="P191" s="22"/>
      <c r="Q191" s="22"/>
      <c r="R191" s="22"/>
      <c r="S191" s="22"/>
      <c r="T191" s="22" t="str">
        <f t="shared" si="11"/>
        <v xml:space="preserve"> </v>
      </c>
      <c r="U191" s="23" t="s">
        <v>11</v>
      </c>
      <c r="V191" s="26"/>
    </row>
    <row r="192" spans="1:22" ht="114.75" x14ac:dyDescent="0.2">
      <c r="A192" s="20" t="s">
        <v>877</v>
      </c>
      <c r="B192" s="21" t="s">
        <v>878</v>
      </c>
      <c r="C192" s="22">
        <v>2010</v>
      </c>
      <c r="D192" s="23" t="s">
        <v>40</v>
      </c>
      <c r="E192" s="22" t="s">
        <v>66</v>
      </c>
      <c r="F192" s="23" t="s">
        <v>24</v>
      </c>
      <c r="G192" s="24" t="s">
        <v>11</v>
      </c>
      <c r="H192" s="24" t="s">
        <v>9</v>
      </c>
      <c r="I192" s="23" t="s">
        <v>11</v>
      </c>
      <c r="J192" s="25" t="s">
        <v>879</v>
      </c>
      <c r="K192" s="23" t="s">
        <v>880</v>
      </c>
      <c r="L192" s="25" t="s">
        <v>881</v>
      </c>
      <c r="M192" s="22" t="str">
        <f t="shared" si="9"/>
        <v>No</v>
      </c>
      <c r="N192" s="25" t="s">
        <v>882</v>
      </c>
      <c r="O192" s="25" t="s">
        <v>883</v>
      </c>
      <c r="P192" s="22"/>
      <c r="Q192" s="22"/>
      <c r="R192" s="22"/>
      <c r="S192" s="22"/>
      <c r="T192" s="22" t="str">
        <f t="shared" si="11"/>
        <v xml:space="preserve"> </v>
      </c>
      <c r="U192" s="23" t="s">
        <v>11</v>
      </c>
      <c r="V192" s="26" t="s">
        <v>884</v>
      </c>
    </row>
    <row r="193" spans="1:22" ht="127.5" x14ac:dyDescent="0.2">
      <c r="A193" s="20" t="s">
        <v>885</v>
      </c>
      <c r="B193" s="21" t="s">
        <v>886</v>
      </c>
      <c r="C193" s="22">
        <v>2014</v>
      </c>
      <c r="D193" s="23" t="s">
        <v>40</v>
      </c>
      <c r="E193" s="22" t="s">
        <v>66</v>
      </c>
      <c r="F193" s="23" t="s">
        <v>32</v>
      </c>
      <c r="G193" s="24" t="s">
        <v>112</v>
      </c>
      <c r="H193" s="24" t="s">
        <v>81</v>
      </c>
      <c r="I193" s="23" t="s">
        <v>93</v>
      </c>
      <c r="J193" s="25" t="s">
        <v>887</v>
      </c>
      <c r="K193" s="23" t="s">
        <v>95</v>
      </c>
      <c r="L193" s="25" t="s">
        <v>888</v>
      </c>
      <c r="M193" s="22" t="str">
        <f t="shared" si="9"/>
        <v>No</v>
      </c>
      <c r="N193" s="26"/>
      <c r="O193" s="26"/>
      <c r="P193" s="22"/>
      <c r="Q193" s="22"/>
      <c r="R193" s="22"/>
      <c r="S193" s="22"/>
      <c r="T193" s="22" t="str">
        <f t="shared" si="11"/>
        <v xml:space="preserve"> </v>
      </c>
      <c r="U193" s="23" t="s">
        <v>11</v>
      </c>
      <c r="V193" s="26"/>
    </row>
    <row r="194" spans="1:22" ht="63.75" x14ac:dyDescent="0.2">
      <c r="A194" s="20" t="s">
        <v>889</v>
      </c>
      <c r="B194" s="21" t="s">
        <v>890</v>
      </c>
      <c r="C194" s="22">
        <v>2016</v>
      </c>
      <c r="D194" s="23" t="s">
        <v>40</v>
      </c>
      <c r="E194" s="22" t="s">
        <v>66</v>
      </c>
      <c r="F194" s="23" t="s">
        <v>37</v>
      </c>
      <c r="G194" s="24" t="s">
        <v>67</v>
      </c>
      <c r="H194" s="24" t="s">
        <v>81</v>
      </c>
      <c r="I194" s="23" t="s">
        <v>11</v>
      </c>
      <c r="J194" s="25" t="s">
        <v>891</v>
      </c>
      <c r="K194" s="23" t="s">
        <v>11</v>
      </c>
      <c r="L194" s="25" t="s">
        <v>892</v>
      </c>
      <c r="M194" s="22" t="str">
        <f t="shared" si="9"/>
        <v>No</v>
      </c>
      <c r="N194" s="26"/>
      <c r="O194" s="26"/>
      <c r="P194" s="22"/>
      <c r="Q194" s="22"/>
      <c r="R194" s="22"/>
      <c r="S194" s="22"/>
      <c r="T194" s="22" t="str">
        <f t="shared" si="11"/>
        <v xml:space="preserve"> </v>
      </c>
      <c r="U194" s="23" t="s">
        <v>11</v>
      </c>
      <c r="V194" s="26"/>
    </row>
    <row r="195" spans="1:22" ht="89.25" x14ac:dyDescent="0.2">
      <c r="A195" s="20" t="s">
        <v>893</v>
      </c>
      <c r="B195" s="21" t="s">
        <v>894</v>
      </c>
      <c r="C195" s="22">
        <v>2004</v>
      </c>
      <c r="D195" s="23" t="s">
        <v>40</v>
      </c>
      <c r="E195" s="22" t="s">
        <v>66</v>
      </c>
      <c r="F195" s="23" t="s">
        <v>35</v>
      </c>
      <c r="G195" s="24" t="s">
        <v>11</v>
      </c>
      <c r="H195" s="24" t="s">
        <v>9</v>
      </c>
      <c r="I195" s="23" t="s">
        <v>11</v>
      </c>
      <c r="J195" s="25" t="s">
        <v>895</v>
      </c>
      <c r="K195" s="23" t="s">
        <v>11</v>
      </c>
      <c r="L195" s="25" t="s">
        <v>896</v>
      </c>
      <c r="M195" s="22" t="str">
        <f t="shared" si="9"/>
        <v>No</v>
      </c>
      <c r="N195" s="26"/>
      <c r="O195" s="26"/>
      <c r="P195" s="22"/>
      <c r="Q195" s="22"/>
      <c r="R195" s="22"/>
      <c r="S195" s="22"/>
      <c r="T195" s="22"/>
      <c r="U195" s="23" t="s">
        <v>11</v>
      </c>
      <c r="V195" s="26"/>
    </row>
    <row r="196" spans="1:22" ht="102" x14ac:dyDescent="0.2">
      <c r="A196" s="28" t="s">
        <v>897</v>
      </c>
      <c r="B196" s="29" t="s">
        <v>898</v>
      </c>
      <c r="C196" s="30">
        <v>2006</v>
      </c>
      <c r="D196" s="31" t="s">
        <v>40</v>
      </c>
      <c r="E196" s="30" t="s">
        <v>66</v>
      </c>
      <c r="F196" s="31" t="s">
        <v>33</v>
      </c>
      <c r="G196" s="32" t="s">
        <v>67</v>
      </c>
      <c r="H196" s="32" t="s">
        <v>67</v>
      </c>
      <c r="I196" s="31" t="s">
        <v>9</v>
      </c>
      <c r="J196" s="33" t="s">
        <v>899</v>
      </c>
      <c r="K196" s="31" t="s">
        <v>9</v>
      </c>
      <c r="L196" s="33" t="s">
        <v>900</v>
      </c>
      <c r="M196" s="30" t="str">
        <f t="shared" si="9"/>
        <v>Yes</v>
      </c>
      <c r="N196" s="34"/>
      <c r="O196" s="34"/>
      <c r="P196" s="30"/>
      <c r="Q196" s="30"/>
      <c r="R196" s="30"/>
      <c r="S196" s="30"/>
      <c r="T196" s="30" t="str">
        <f t="shared" ref="T196:T213" si="12">IF(AND(LEFT(P197)="Y",LEFT(R197)="Y"),"Yes",IF(AND(LEFT(P197)="M",LEFT(R197)="M"),"Maybe",IF(AND(LEFT(P197)="N",LEFT(R197)="N"),"No"," ")))</f>
        <v xml:space="preserve"> </v>
      </c>
      <c r="U196" s="31" t="s">
        <v>9</v>
      </c>
      <c r="V196" s="34"/>
    </row>
    <row r="197" spans="1:22" ht="102" x14ac:dyDescent="0.2">
      <c r="A197" s="20" t="s">
        <v>901</v>
      </c>
      <c r="B197" s="21" t="s">
        <v>902</v>
      </c>
      <c r="C197" s="22">
        <v>2016</v>
      </c>
      <c r="D197" s="23" t="s">
        <v>40</v>
      </c>
      <c r="E197" s="22" t="s">
        <v>66</v>
      </c>
      <c r="F197" s="23" t="s">
        <v>36</v>
      </c>
      <c r="G197" s="24" t="s">
        <v>9</v>
      </c>
      <c r="H197" s="24" t="s">
        <v>81</v>
      </c>
      <c r="I197" s="23" t="s">
        <v>442</v>
      </c>
      <c r="J197" s="25" t="s">
        <v>903</v>
      </c>
      <c r="K197" s="23" t="s">
        <v>444</v>
      </c>
      <c r="L197" s="25" t="s">
        <v>904</v>
      </c>
      <c r="M197" s="22" t="str">
        <f t="shared" si="9"/>
        <v>No</v>
      </c>
      <c r="N197" s="26"/>
      <c r="O197" s="26"/>
      <c r="P197" s="22"/>
      <c r="Q197" s="22"/>
      <c r="R197" s="22"/>
      <c r="S197" s="22"/>
      <c r="T197" s="22" t="str">
        <f t="shared" si="12"/>
        <v xml:space="preserve"> </v>
      </c>
      <c r="U197" s="23" t="s">
        <v>11</v>
      </c>
      <c r="V197" s="26" t="s">
        <v>446</v>
      </c>
    </row>
    <row r="198" spans="1:22" ht="102" x14ac:dyDescent="0.2">
      <c r="A198" s="20" t="s">
        <v>905</v>
      </c>
      <c r="B198" s="21" t="s">
        <v>906</v>
      </c>
      <c r="C198" s="22">
        <v>2008</v>
      </c>
      <c r="D198" s="23" t="s">
        <v>40</v>
      </c>
      <c r="E198" s="22" t="s">
        <v>66</v>
      </c>
      <c r="F198" s="23" t="s">
        <v>37</v>
      </c>
      <c r="G198" s="24" t="s">
        <v>67</v>
      </c>
      <c r="H198" s="24" t="s">
        <v>67</v>
      </c>
      <c r="I198" s="23" t="s">
        <v>11</v>
      </c>
      <c r="J198" s="25" t="s">
        <v>907</v>
      </c>
      <c r="K198" s="23" t="s">
        <v>11</v>
      </c>
      <c r="L198" s="25" t="s">
        <v>908</v>
      </c>
      <c r="M198" s="22" t="str">
        <f t="shared" si="9"/>
        <v>No</v>
      </c>
      <c r="N198" s="26"/>
      <c r="O198" s="26"/>
      <c r="P198" s="22"/>
      <c r="Q198" s="22"/>
      <c r="R198" s="22"/>
      <c r="S198" s="22"/>
      <c r="T198" s="22" t="str">
        <f t="shared" si="12"/>
        <v xml:space="preserve"> </v>
      </c>
      <c r="U198" s="23" t="s">
        <v>11</v>
      </c>
      <c r="V198" s="26"/>
    </row>
    <row r="199" spans="1:22" ht="114.75" x14ac:dyDescent="0.2">
      <c r="A199" s="20" t="s">
        <v>909</v>
      </c>
      <c r="B199" s="21" t="s">
        <v>910</v>
      </c>
      <c r="C199" s="22">
        <v>2004</v>
      </c>
      <c r="D199" s="23" t="s">
        <v>40</v>
      </c>
      <c r="E199" s="22" t="s">
        <v>66</v>
      </c>
      <c r="F199" s="23" t="s">
        <v>33</v>
      </c>
      <c r="G199" s="24" t="s">
        <v>67</v>
      </c>
      <c r="H199" s="24" t="s">
        <v>67</v>
      </c>
      <c r="I199" s="23" t="s">
        <v>11</v>
      </c>
      <c r="J199" s="25" t="s">
        <v>911</v>
      </c>
      <c r="K199" s="23" t="s">
        <v>11</v>
      </c>
      <c r="L199" s="25" t="s">
        <v>912</v>
      </c>
      <c r="M199" s="22" t="str">
        <f t="shared" si="9"/>
        <v>No</v>
      </c>
      <c r="N199" s="26"/>
      <c r="O199" s="26"/>
      <c r="P199" s="22"/>
      <c r="Q199" s="22"/>
      <c r="R199" s="22"/>
      <c r="S199" s="22"/>
      <c r="T199" s="22" t="str">
        <f t="shared" si="12"/>
        <v xml:space="preserve"> </v>
      </c>
      <c r="U199" s="23" t="s">
        <v>11</v>
      </c>
      <c r="V199" s="26"/>
    </row>
    <row r="200" spans="1:22" ht="89.25" x14ac:dyDescent="0.2">
      <c r="A200" s="20" t="s">
        <v>913</v>
      </c>
      <c r="B200" s="21" t="s">
        <v>914</v>
      </c>
      <c r="C200" s="22">
        <v>2012</v>
      </c>
      <c r="D200" s="23" t="s">
        <v>40</v>
      </c>
      <c r="E200" s="22" t="s">
        <v>66</v>
      </c>
      <c r="F200" s="23" t="s">
        <v>26</v>
      </c>
      <c r="G200" s="24" t="s">
        <v>9</v>
      </c>
      <c r="H200" s="24" t="s">
        <v>11</v>
      </c>
      <c r="I200" s="23" t="s">
        <v>11</v>
      </c>
      <c r="J200" s="25" t="s">
        <v>915</v>
      </c>
      <c r="K200" s="23" t="s">
        <v>11</v>
      </c>
      <c r="L200" s="25" t="s">
        <v>916</v>
      </c>
      <c r="M200" s="22" t="str">
        <f t="shared" si="9"/>
        <v>No</v>
      </c>
      <c r="N200" s="26"/>
      <c r="O200" s="27"/>
      <c r="P200" s="22"/>
      <c r="Q200" s="22"/>
      <c r="R200" s="22"/>
      <c r="S200" s="22"/>
      <c r="T200" s="22" t="str">
        <f t="shared" si="12"/>
        <v xml:space="preserve"> </v>
      </c>
      <c r="U200" s="23" t="s">
        <v>11</v>
      </c>
      <c r="V200" s="26"/>
    </row>
    <row r="201" spans="1:22" ht="89.25" x14ac:dyDescent="0.2">
      <c r="A201" s="20" t="s">
        <v>917</v>
      </c>
      <c r="B201" s="21" t="s">
        <v>918</v>
      </c>
      <c r="C201" s="22">
        <v>2017</v>
      </c>
      <c r="D201" s="23" t="s">
        <v>40</v>
      </c>
      <c r="E201" s="22" t="s">
        <v>66</v>
      </c>
      <c r="F201" s="23" t="s">
        <v>37</v>
      </c>
      <c r="G201" s="24" t="s">
        <v>67</v>
      </c>
      <c r="H201" s="24" t="s">
        <v>67</v>
      </c>
      <c r="I201" s="23" t="s">
        <v>11</v>
      </c>
      <c r="J201" s="25" t="s">
        <v>919</v>
      </c>
      <c r="K201" s="23" t="s">
        <v>11</v>
      </c>
      <c r="L201" s="25" t="s">
        <v>920</v>
      </c>
      <c r="M201" s="22" t="str">
        <f t="shared" si="9"/>
        <v>No</v>
      </c>
      <c r="N201" s="26"/>
      <c r="O201" s="26"/>
      <c r="P201" s="22"/>
      <c r="Q201" s="22"/>
      <c r="R201" s="22"/>
      <c r="S201" s="22"/>
      <c r="T201" s="22" t="str">
        <f t="shared" si="12"/>
        <v xml:space="preserve"> </v>
      </c>
      <c r="U201" s="23" t="s">
        <v>11</v>
      </c>
      <c r="V201" s="26"/>
    </row>
    <row r="202" spans="1:22" ht="89.25" x14ac:dyDescent="0.2">
      <c r="A202" s="20" t="s">
        <v>921</v>
      </c>
      <c r="B202" s="21" t="s">
        <v>922</v>
      </c>
      <c r="C202" s="22">
        <v>2002</v>
      </c>
      <c r="D202" s="23" t="s">
        <v>40</v>
      </c>
      <c r="E202" s="22" t="s">
        <v>66</v>
      </c>
      <c r="F202" s="23" t="s">
        <v>37</v>
      </c>
      <c r="G202" s="24" t="s">
        <v>67</v>
      </c>
      <c r="H202" s="24" t="s">
        <v>9</v>
      </c>
      <c r="I202" s="23" t="s">
        <v>11</v>
      </c>
      <c r="J202" s="25" t="s">
        <v>923</v>
      </c>
      <c r="K202" s="23" t="s">
        <v>11</v>
      </c>
      <c r="L202" s="25" t="s">
        <v>924</v>
      </c>
      <c r="M202" s="22" t="str">
        <f t="shared" si="9"/>
        <v>No</v>
      </c>
      <c r="N202" s="26"/>
      <c r="O202" s="27"/>
      <c r="P202" s="22"/>
      <c r="Q202" s="22"/>
      <c r="R202" s="22"/>
      <c r="S202" s="22"/>
      <c r="T202" s="22" t="str">
        <f t="shared" si="12"/>
        <v xml:space="preserve"> </v>
      </c>
      <c r="U202" s="23" t="s">
        <v>11</v>
      </c>
      <c r="V202" s="26"/>
    </row>
    <row r="203" spans="1:22" ht="63.75" x14ac:dyDescent="0.2">
      <c r="A203" s="20" t="s">
        <v>925</v>
      </c>
      <c r="B203" s="21" t="s">
        <v>926</v>
      </c>
      <c r="C203" s="22">
        <v>1980</v>
      </c>
      <c r="D203" s="23" t="s">
        <v>92</v>
      </c>
      <c r="E203" s="22" t="s">
        <v>66</v>
      </c>
      <c r="F203" s="23" t="s">
        <v>37</v>
      </c>
      <c r="G203" s="24" t="s">
        <v>67</v>
      </c>
      <c r="H203" s="24" t="s">
        <v>81</v>
      </c>
      <c r="I203" s="23" t="s">
        <v>11</v>
      </c>
      <c r="J203" s="25" t="s">
        <v>1398</v>
      </c>
      <c r="K203" s="23" t="s">
        <v>11</v>
      </c>
      <c r="L203" s="25" t="s">
        <v>927</v>
      </c>
      <c r="M203" s="22" t="str">
        <f t="shared" si="9"/>
        <v>No</v>
      </c>
      <c r="N203" s="26"/>
      <c r="O203" s="27"/>
      <c r="P203" s="22"/>
      <c r="Q203" s="22"/>
      <c r="R203" s="22"/>
      <c r="S203" s="22"/>
      <c r="T203" s="22" t="str">
        <f t="shared" si="12"/>
        <v xml:space="preserve"> </v>
      </c>
      <c r="U203" s="23" t="s">
        <v>11</v>
      </c>
      <c r="V203" s="26"/>
    </row>
    <row r="204" spans="1:22" ht="140.25" x14ac:dyDescent="0.2">
      <c r="A204" s="28" t="s">
        <v>928</v>
      </c>
      <c r="B204" s="29" t="s">
        <v>929</v>
      </c>
      <c r="C204" s="30">
        <v>1999</v>
      </c>
      <c r="D204" s="31" t="s">
        <v>40</v>
      </c>
      <c r="E204" s="30" t="s">
        <v>66</v>
      </c>
      <c r="F204" s="31" t="s">
        <v>36</v>
      </c>
      <c r="G204" s="32" t="s">
        <v>9</v>
      </c>
      <c r="H204" s="32" t="s">
        <v>11</v>
      </c>
      <c r="I204" s="31" t="s">
        <v>9</v>
      </c>
      <c r="J204" s="33" t="s">
        <v>930</v>
      </c>
      <c r="K204" s="31" t="s">
        <v>9</v>
      </c>
      <c r="L204" s="33" t="s">
        <v>931</v>
      </c>
      <c r="M204" s="30" t="str">
        <f t="shared" si="9"/>
        <v>Yes</v>
      </c>
      <c r="N204" s="33" t="s">
        <v>932</v>
      </c>
      <c r="O204" s="33" t="s">
        <v>933</v>
      </c>
      <c r="P204" s="30"/>
      <c r="Q204" s="30"/>
      <c r="R204" s="30"/>
      <c r="S204" s="30"/>
      <c r="T204" s="30" t="str">
        <f t="shared" si="12"/>
        <v xml:space="preserve"> </v>
      </c>
      <c r="U204" s="31" t="s">
        <v>9</v>
      </c>
      <c r="V204" s="34"/>
    </row>
    <row r="205" spans="1:22" ht="63.75" x14ac:dyDescent="0.2">
      <c r="A205" s="20" t="s">
        <v>934</v>
      </c>
      <c r="B205" s="21" t="s">
        <v>935</v>
      </c>
      <c r="C205" s="22">
        <v>2014</v>
      </c>
      <c r="D205" s="23" t="s">
        <v>92</v>
      </c>
      <c r="E205" s="22" t="s">
        <v>66</v>
      </c>
      <c r="F205" s="23" t="s">
        <v>31</v>
      </c>
      <c r="G205" s="24" t="s">
        <v>67</v>
      </c>
      <c r="H205" s="24" t="s">
        <v>67</v>
      </c>
      <c r="I205" s="23" t="s">
        <v>11</v>
      </c>
      <c r="J205" s="25" t="s">
        <v>936</v>
      </c>
      <c r="K205" s="23" t="s">
        <v>11</v>
      </c>
      <c r="L205" s="25" t="s">
        <v>1410</v>
      </c>
      <c r="M205" s="22" t="str">
        <f t="shared" si="9"/>
        <v>No</v>
      </c>
      <c r="N205" s="26"/>
      <c r="O205" s="26"/>
      <c r="P205" s="22"/>
      <c r="Q205" s="22"/>
      <c r="R205" s="22"/>
      <c r="S205" s="22"/>
      <c r="T205" s="22" t="str">
        <f t="shared" si="12"/>
        <v xml:space="preserve"> </v>
      </c>
      <c r="U205" s="23" t="s">
        <v>11</v>
      </c>
      <c r="V205" s="26"/>
    </row>
    <row r="206" spans="1:22" ht="114.75" x14ac:dyDescent="0.2">
      <c r="A206" s="20" t="s">
        <v>937</v>
      </c>
      <c r="B206" s="21" t="s">
        <v>938</v>
      </c>
      <c r="C206" s="22">
        <v>2014</v>
      </c>
      <c r="D206" s="23" t="s">
        <v>40</v>
      </c>
      <c r="E206" s="22" t="s">
        <v>66</v>
      </c>
      <c r="F206" s="23" t="s">
        <v>34</v>
      </c>
      <c r="G206" s="24" t="s">
        <v>11</v>
      </c>
      <c r="H206" s="24" t="s">
        <v>67</v>
      </c>
      <c r="I206" s="23" t="s">
        <v>11</v>
      </c>
      <c r="J206" s="25" t="s">
        <v>939</v>
      </c>
      <c r="K206" s="23" t="s">
        <v>69</v>
      </c>
      <c r="L206" s="25" t="s">
        <v>940</v>
      </c>
      <c r="M206" s="22" t="str">
        <f t="shared" si="9"/>
        <v>No</v>
      </c>
      <c r="N206" s="26"/>
      <c r="O206" s="26"/>
      <c r="P206" s="22"/>
      <c r="Q206" s="22"/>
      <c r="R206" s="22"/>
      <c r="S206" s="22"/>
      <c r="T206" s="22" t="str">
        <f t="shared" si="12"/>
        <v xml:space="preserve"> </v>
      </c>
      <c r="U206" s="23" t="s">
        <v>11</v>
      </c>
      <c r="V206" s="26"/>
    </row>
    <row r="207" spans="1:22" ht="89.25" x14ac:dyDescent="0.2">
      <c r="A207" s="20" t="s">
        <v>1238</v>
      </c>
      <c r="B207" s="21" t="s">
        <v>1239</v>
      </c>
      <c r="C207" s="22">
        <v>2014</v>
      </c>
      <c r="D207" s="23" t="s">
        <v>40</v>
      </c>
      <c r="E207" s="22" t="s">
        <v>66</v>
      </c>
      <c r="F207" s="23" t="s">
        <v>36</v>
      </c>
      <c r="G207" s="24" t="s">
        <v>67</v>
      </c>
      <c r="H207" s="24"/>
      <c r="I207" s="23" t="s">
        <v>11</v>
      </c>
      <c r="J207" s="25" t="s">
        <v>1240</v>
      </c>
      <c r="K207" s="23" t="s">
        <v>11</v>
      </c>
      <c r="L207" s="25" t="s">
        <v>1241</v>
      </c>
      <c r="M207" s="22" t="str">
        <f t="shared" si="9"/>
        <v>No</v>
      </c>
      <c r="N207" s="26"/>
      <c r="O207" s="26"/>
      <c r="P207" s="22"/>
      <c r="Q207" s="22"/>
      <c r="R207" s="22"/>
      <c r="S207" s="22"/>
      <c r="T207" s="22" t="str">
        <f t="shared" si="12"/>
        <v xml:space="preserve"> </v>
      </c>
      <c r="U207" s="23" t="s">
        <v>11</v>
      </c>
      <c r="V207" s="26"/>
    </row>
    <row r="208" spans="1:22" ht="76.5" x14ac:dyDescent="0.2">
      <c r="A208" s="20" t="s">
        <v>945</v>
      </c>
      <c r="B208" s="21" t="s">
        <v>946</v>
      </c>
      <c r="C208" s="22">
        <v>2013</v>
      </c>
      <c r="D208" s="23" t="s">
        <v>40</v>
      </c>
      <c r="E208" s="22" t="s">
        <v>66</v>
      </c>
      <c r="F208" s="23" t="s">
        <v>37</v>
      </c>
      <c r="G208" s="24" t="s">
        <v>67</v>
      </c>
      <c r="H208" s="24" t="s">
        <v>67</v>
      </c>
      <c r="I208" s="23" t="s">
        <v>11</v>
      </c>
      <c r="J208" s="25" t="s">
        <v>947</v>
      </c>
      <c r="K208" s="23" t="s">
        <v>11</v>
      </c>
      <c r="L208" s="25" t="s">
        <v>948</v>
      </c>
      <c r="M208" s="22" t="str">
        <f t="shared" si="9"/>
        <v>No</v>
      </c>
      <c r="N208" s="25"/>
      <c r="O208" s="25"/>
      <c r="P208" s="22"/>
      <c r="Q208" s="22"/>
      <c r="R208" s="22"/>
      <c r="S208" s="22"/>
      <c r="T208" s="22" t="str">
        <f t="shared" si="12"/>
        <v xml:space="preserve"> </v>
      </c>
      <c r="U208" s="22" t="s">
        <v>11</v>
      </c>
      <c r="V208" s="26"/>
    </row>
    <row r="209" spans="1:22" ht="63.75" x14ac:dyDescent="0.2">
      <c r="A209" s="20" t="s">
        <v>949</v>
      </c>
      <c r="B209" s="21" t="s">
        <v>950</v>
      </c>
      <c r="C209" s="22">
        <v>2005</v>
      </c>
      <c r="D209" s="23" t="s">
        <v>40</v>
      </c>
      <c r="E209" s="22" t="s">
        <v>66</v>
      </c>
      <c r="F209" s="23" t="s">
        <v>37</v>
      </c>
      <c r="G209" s="24" t="s">
        <v>67</v>
      </c>
      <c r="H209" s="24" t="s">
        <v>81</v>
      </c>
      <c r="I209" s="23" t="s">
        <v>11</v>
      </c>
      <c r="J209" s="25" t="s">
        <v>951</v>
      </c>
      <c r="K209" s="23" t="s">
        <v>11</v>
      </c>
      <c r="L209" s="25" t="s">
        <v>952</v>
      </c>
      <c r="M209" s="22" t="str">
        <f t="shared" si="9"/>
        <v>No</v>
      </c>
      <c r="N209" s="26"/>
      <c r="O209" s="26"/>
      <c r="P209" s="22"/>
      <c r="Q209" s="22"/>
      <c r="R209" s="22"/>
      <c r="S209" s="22"/>
      <c r="T209" s="22" t="str">
        <f t="shared" si="12"/>
        <v xml:space="preserve"> </v>
      </c>
      <c r="U209" s="23" t="s">
        <v>11</v>
      </c>
      <c r="V209" s="26"/>
    </row>
    <row r="210" spans="1:22" ht="153" x14ac:dyDescent="0.2">
      <c r="A210" s="28" t="s">
        <v>953</v>
      </c>
      <c r="B210" s="29" t="s">
        <v>954</v>
      </c>
      <c r="C210" s="30">
        <v>2007</v>
      </c>
      <c r="D210" s="31" t="s">
        <v>40</v>
      </c>
      <c r="E210" s="30" t="s">
        <v>66</v>
      </c>
      <c r="F210" s="31" t="s">
        <v>33</v>
      </c>
      <c r="G210" s="32" t="s">
        <v>67</v>
      </c>
      <c r="H210" s="32" t="s">
        <v>67</v>
      </c>
      <c r="I210" s="31" t="s">
        <v>9</v>
      </c>
      <c r="J210" s="33" t="s">
        <v>955</v>
      </c>
      <c r="K210" s="31" t="s">
        <v>9</v>
      </c>
      <c r="L210" s="33" t="s">
        <v>956</v>
      </c>
      <c r="M210" s="30" t="str">
        <f t="shared" si="9"/>
        <v>Yes</v>
      </c>
      <c r="N210" s="34"/>
      <c r="O210" s="34"/>
      <c r="P210" s="30"/>
      <c r="Q210" s="30"/>
      <c r="R210" s="30"/>
      <c r="S210" s="30"/>
      <c r="T210" s="30" t="str">
        <f t="shared" si="12"/>
        <v xml:space="preserve"> </v>
      </c>
      <c r="U210" s="31" t="s">
        <v>9</v>
      </c>
      <c r="V210" s="34"/>
    </row>
    <row r="211" spans="1:22" ht="127.5" x14ac:dyDescent="0.2">
      <c r="A211" s="20" t="s">
        <v>957</v>
      </c>
      <c r="B211" s="21" t="s">
        <v>958</v>
      </c>
      <c r="C211" s="22">
        <v>2008</v>
      </c>
      <c r="D211" s="23" t="s">
        <v>40</v>
      </c>
      <c r="E211" s="22" t="s">
        <v>66</v>
      </c>
      <c r="F211" s="23" t="s">
        <v>37</v>
      </c>
      <c r="G211" s="24" t="s">
        <v>67</v>
      </c>
      <c r="H211" s="24" t="s">
        <v>67</v>
      </c>
      <c r="I211" s="23" t="s">
        <v>11</v>
      </c>
      <c r="J211" s="25" t="s">
        <v>959</v>
      </c>
      <c r="K211" s="23" t="s">
        <v>11</v>
      </c>
      <c r="L211" s="25" t="s">
        <v>960</v>
      </c>
      <c r="M211" s="22" t="str">
        <f t="shared" si="9"/>
        <v>No</v>
      </c>
      <c r="N211" s="26"/>
      <c r="O211" s="26"/>
      <c r="P211" s="22"/>
      <c r="Q211" s="22"/>
      <c r="R211" s="22"/>
      <c r="S211" s="22"/>
      <c r="T211" s="22" t="str">
        <f t="shared" si="12"/>
        <v xml:space="preserve"> </v>
      </c>
      <c r="U211" s="23" t="s">
        <v>11</v>
      </c>
      <c r="V211" s="26"/>
    </row>
    <row r="212" spans="1:22" ht="114.75" x14ac:dyDescent="0.2">
      <c r="A212" s="20" t="s">
        <v>961</v>
      </c>
      <c r="B212" s="21" t="s">
        <v>962</v>
      </c>
      <c r="C212" s="22">
        <v>2012</v>
      </c>
      <c r="D212" s="23" t="s">
        <v>92</v>
      </c>
      <c r="E212" s="22" t="s">
        <v>66</v>
      </c>
      <c r="F212" s="23" t="s">
        <v>32</v>
      </c>
      <c r="G212" s="24" t="s">
        <v>112</v>
      </c>
      <c r="H212" s="24" t="s">
        <v>81</v>
      </c>
      <c r="I212" s="23" t="s">
        <v>93</v>
      </c>
      <c r="J212" s="25" t="s">
        <v>963</v>
      </c>
      <c r="K212" s="23" t="s">
        <v>95</v>
      </c>
      <c r="L212" s="25" t="s">
        <v>964</v>
      </c>
      <c r="M212" s="22" t="str">
        <f t="shared" si="9"/>
        <v>No</v>
      </c>
      <c r="N212" s="26"/>
      <c r="O212" s="26"/>
      <c r="P212" s="22"/>
      <c r="Q212" s="22"/>
      <c r="R212" s="22"/>
      <c r="S212" s="22"/>
      <c r="T212" s="22" t="str">
        <f t="shared" si="12"/>
        <v xml:space="preserve"> </v>
      </c>
      <c r="U212" s="23" t="s">
        <v>11</v>
      </c>
      <c r="V212" s="26"/>
    </row>
    <row r="213" spans="1:22" ht="89.25" x14ac:dyDescent="0.2">
      <c r="A213" s="20" t="s">
        <v>965</v>
      </c>
      <c r="B213" s="21" t="s">
        <v>966</v>
      </c>
      <c r="C213" s="22">
        <v>2006</v>
      </c>
      <c r="D213" s="23" t="s">
        <v>40</v>
      </c>
      <c r="E213" s="22" t="s">
        <v>66</v>
      </c>
      <c r="F213" s="23" t="s">
        <v>35</v>
      </c>
      <c r="G213" s="24" t="s">
        <v>11</v>
      </c>
      <c r="H213" s="24" t="s">
        <v>67</v>
      </c>
      <c r="I213" s="23" t="s">
        <v>11</v>
      </c>
      <c r="J213" s="25" t="s">
        <v>967</v>
      </c>
      <c r="K213" s="23" t="s">
        <v>11</v>
      </c>
      <c r="L213" s="25" t="s">
        <v>968</v>
      </c>
      <c r="M213" s="22" t="str">
        <f t="shared" si="9"/>
        <v>No</v>
      </c>
      <c r="N213" s="26"/>
      <c r="O213" s="26"/>
      <c r="P213" s="22"/>
      <c r="Q213" s="22"/>
      <c r="R213" s="22"/>
      <c r="S213" s="22"/>
      <c r="T213" s="22" t="str">
        <f t="shared" si="12"/>
        <v xml:space="preserve"> </v>
      </c>
      <c r="U213" s="23" t="s">
        <v>11</v>
      </c>
      <c r="V213" s="26"/>
    </row>
    <row r="214" spans="1:22" ht="89.25" x14ac:dyDescent="0.2">
      <c r="A214" s="20" t="s">
        <v>969</v>
      </c>
      <c r="B214" s="21" t="s">
        <v>970</v>
      </c>
      <c r="C214" s="22">
        <v>2007</v>
      </c>
      <c r="D214" s="23" t="s">
        <v>40</v>
      </c>
      <c r="E214" s="22" t="s">
        <v>66</v>
      </c>
      <c r="F214" s="23" t="s">
        <v>34</v>
      </c>
      <c r="G214" s="24" t="s">
        <v>11</v>
      </c>
      <c r="H214" s="24" t="s">
        <v>67</v>
      </c>
      <c r="I214" s="23" t="s">
        <v>11</v>
      </c>
      <c r="J214" s="25" t="s">
        <v>971</v>
      </c>
      <c r="K214" s="23" t="s">
        <v>11</v>
      </c>
      <c r="L214" s="25" t="s">
        <v>972</v>
      </c>
      <c r="M214" s="22" t="str">
        <f t="shared" si="9"/>
        <v>No</v>
      </c>
      <c r="N214" s="26"/>
      <c r="O214" s="26"/>
      <c r="P214" s="22"/>
      <c r="Q214" s="22"/>
      <c r="R214" s="22"/>
      <c r="S214" s="22"/>
      <c r="T214" s="22"/>
      <c r="U214" s="23" t="s">
        <v>11</v>
      </c>
      <c r="V214" s="26"/>
    </row>
    <row r="215" spans="1:22" ht="102" x14ac:dyDescent="0.2">
      <c r="A215" s="28" t="s">
        <v>973</v>
      </c>
      <c r="B215" s="29" t="s">
        <v>974</v>
      </c>
      <c r="C215" s="30">
        <v>2012</v>
      </c>
      <c r="D215" s="31" t="s">
        <v>40</v>
      </c>
      <c r="E215" s="30" t="s">
        <v>66</v>
      </c>
      <c r="F215" s="31" t="s">
        <v>36</v>
      </c>
      <c r="G215" s="32" t="s">
        <v>9</v>
      </c>
      <c r="H215" s="32" t="s">
        <v>67</v>
      </c>
      <c r="I215" s="31" t="s">
        <v>9</v>
      </c>
      <c r="J215" s="33" t="s">
        <v>975</v>
      </c>
      <c r="K215" s="31" t="s">
        <v>976</v>
      </c>
      <c r="L215" s="33" t="s">
        <v>977</v>
      </c>
      <c r="M215" s="30" t="str">
        <f t="shared" si="9"/>
        <v xml:space="preserve"> </v>
      </c>
      <c r="N215" s="33" t="s">
        <v>978</v>
      </c>
      <c r="O215" s="33" t="s">
        <v>979</v>
      </c>
      <c r="P215" s="30" t="s">
        <v>9</v>
      </c>
      <c r="Q215" s="33" t="s">
        <v>980</v>
      </c>
      <c r="R215" s="30" t="s">
        <v>9</v>
      </c>
      <c r="S215" s="33" t="s">
        <v>981</v>
      </c>
      <c r="T215" s="30" t="s">
        <v>9</v>
      </c>
      <c r="U215" s="31" t="s">
        <v>9</v>
      </c>
      <c r="V215" s="34" t="s">
        <v>982</v>
      </c>
    </row>
    <row r="216" spans="1:22" ht="102" x14ac:dyDescent="0.2">
      <c r="A216" s="20" t="s">
        <v>175</v>
      </c>
      <c r="B216" s="21" t="s">
        <v>176</v>
      </c>
      <c r="C216" s="22">
        <v>2014</v>
      </c>
      <c r="D216" s="23" t="s">
        <v>92</v>
      </c>
      <c r="E216" s="22" t="s">
        <v>66</v>
      </c>
      <c r="F216" s="23" t="s">
        <v>37</v>
      </c>
      <c r="G216" s="24" t="s">
        <v>67</v>
      </c>
      <c r="H216" s="24" t="s">
        <v>67</v>
      </c>
      <c r="I216" s="23" t="s">
        <v>11</v>
      </c>
      <c r="J216" s="25" t="s">
        <v>177</v>
      </c>
      <c r="K216" s="23" t="s">
        <v>11</v>
      </c>
      <c r="L216" s="25" t="s">
        <v>178</v>
      </c>
      <c r="M216" s="22" t="str">
        <f t="shared" si="9"/>
        <v>No</v>
      </c>
      <c r="N216" s="26"/>
      <c r="O216" s="26"/>
      <c r="P216" s="22"/>
      <c r="Q216" s="22"/>
      <c r="R216" s="22"/>
      <c r="S216" s="22"/>
      <c r="T216" s="22" t="str">
        <f t="shared" ref="T216:T247" si="13">IF(AND(LEFT(P217)="Y",LEFT(R217)="Y"),"Yes",IF(AND(LEFT(P217)="M",LEFT(R217)="M"),"Maybe",IF(AND(LEFT(P217)="N",LEFT(R217)="N"),"No"," ")))</f>
        <v xml:space="preserve"> </v>
      </c>
      <c r="U216" s="23" t="s">
        <v>11</v>
      </c>
      <c r="V216" s="26"/>
    </row>
    <row r="217" spans="1:22" ht="140.25" x14ac:dyDescent="0.2">
      <c r="A217" s="28" t="s">
        <v>315</v>
      </c>
      <c r="B217" s="29" t="s">
        <v>986</v>
      </c>
      <c r="C217" s="30">
        <v>2007</v>
      </c>
      <c r="D217" s="31" t="s">
        <v>40</v>
      </c>
      <c r="E217" s="30" t="s">
        <v>66</v>
      </c>
      <c r="F217" s="31" t="s">
        <v>32</v>
      </c>
      <c r="G217" s="32" t="s">
        <v>112</v>
      </c>
      <c r="H217" s="32" t="s">
        <v>81</v>
      </c>
      <c r="I217" s="31" t="s">
        <v>317</v>
      </c>
      <c r="J217" s="33" t="s">
        <v>987</v>
      </c>
      <c r="K217" s="31" t="s">
        <v>87</v>
      </c>
      <c r="L217" s="33" t="s">
        <v>988</v>
      </c>
      <c r="M217" s="30" t="str">
        <f t="shared" ref="M217:M280" si="14">IF(AND(LEFT(I217)="Y",LEFT(K217)="Y"),"Yes",IF(AND(LEFT(I217)="M",LEFT(K217)="M"),"Maybe",IF(AND(LEFT(I217)="N",LEFT(K217)="N"),"No"," ")))</f>
        <v>Yes</v>
      </c>
      <c r="N217" s="34"/>
      <c r="O217" s="34"/>
      <c r="P217" s="30"/>
      <c r="Q217" s="30"/>
      <c r="R217" s="30"/>
      <c r="S217" s="30"/>
      <c r="T217" s="30" t="str">
        <f t="shared" si="13"/>
        <v xml:space="preserve"> </v>
      </c>
      <c r="U217" s="31" t="s">
        <v>9</v>
      </c>
      <c r="V217" s="34"/>
    </row>
    <row r="218" spans="1:22" ht="102" x14ac:dyDescent="0.2">
      <c r="A218" s="20" t="s">
        <v>989</v>
      </c>
      <c r="B218" s="21" t="s">
        <v>990</v>
      </c>
      <c r="C218" s="22">
        <v>2016</v>
      </c>
      <c r="D218" s="23" t="s">
        <v>92</v>
      </c>
      <c r="E218" s="22" t="s">
        <v>66</v>
      </c>
      <c r="F218" s="23" t="s">
        <v>36</v>
      </c>
      <c r="G218" s="24" t="s">
        <v>9</v>
      </c>
      <c r="H218" s="24" t="s">
        <v>81</v>
      </c>
      <c r="I218" s="23" t="s">
        <v>11</v>
      </c>
      <c r="J218" s="25" t="s">
        <v>991</v>
      </c>
      <c r="K218" s="23" t="s">
        <v>11</v>
      </c>
      <c r="L218" s="25" t="s">
        <v>992</v>
      </c>
      <c r="M218" s="22" t="str">
        <f t="shared" si="14"/>
        <v>No</v>
      </c>
      <c r="N218" s="26"/>
      <c r="O218" s="27"/>
      <c r="P218" s="22"/>
      <c r="Q218" s="22"/>
      <c r="R218" s="22"/>
      <c r="S218" s="22"/>
      <c r="T218" s="22" t="str">
        <f t="shared" si="13"/>
        <v xml:space="preserve"> </v>
      </c>
      <c r="U218" s="23" t="s">
        <v>11</v>
      </c>
      <c r="V218" s="26"/>
    </row>
    <row r="219" spans="1:22" ht="76.5" x14ac:dyDescent="0.2">
      <c r="A219" s="20" t="s">
        <v>993</v>
      </c>
      <c r="B219" s="21" t="s">
        <v>994</v>
      </c>
      <c r="C219" s="22">
        <v>2005</v>
      </c>
      <c r="D219" s="23" t="s">
        <v>40</v>
      </c>
      <c r="E219" s="22" t="s">
        <v>66</v>
      </c>
      <c r="F219" s="23" t="s">
        <v>35</v>
      </c>
      <c r="G219" s="24" t="s">
        <v>11</v>
      </c>
      <c r="H219" s="24" t="s">
        <v>67</v>
      </c>
      <c r="I219" s="23" t="s">
        <v>11</v>
      </c>
      <c r="J219" s="25" t="s">
        <v>995</v>
      </c>
      <c r="K219" s="23" t="s">
        <v>127</v>
      </c>
      <c r="L219" s="25" t="s">
        <v>996</v>
      </c>
      <c r="M219" s="22" t="str">
        <f t="shared" si="14"/>
        <v>No</v>
      </c>
      <c r="N219" s="26"/>
      <c r="O219" s="26"/>
      <c r="P219" s="22"/>
      <c r="Q219" s="22"/>
      <c r="R219" s="22"/>
      <c r="S219" s="22"/>
      <c r="T219" s="22" t="str">
        <f t="shared" si="13"/>
        <v xml:space="preserve"> </v>
      </c>
      <c r="U219" s="23" t="s">
        <v>11</v>
      </c>
      <c r="V219" s="26"/>
    </row>
    <row r="220" spans="1:22" ht="114.75" x14ac:dyDescent="0.2">
      <c r="A220" s="20" t="s">
        <v>997</v>
      </c>
      <c r="B220" s="21" t="s">
        <v>998</v>
      </c>
      <c r="C220" s="22">
        <v>2006</v>
      </c>
      <c r="D220" s="23" t="s">
        <v>40</v>
      </c>
      <c r="E220" s="22" t="s">
        <v>66</v>
      </c>
      <c r="F220" s="23" t="s">
        <v>36</v>
      </c>
      <c r="G220" s="24" t="s">
        <v>112</v>
      </c>
      <c r="H220" s="24"/>
      <c r="I220" s="23" t="s">
        <v>442</v>
      </c>
      <c r="J220" s="25" t="s">
        <v>999</v>
      </c>
      <c r="K220" s="23" t="s">
        <v>1000</v>
      </c>
      <c r="L220" s="25" t="s">
        <v>1001</v>
      </c>
      <c r="M220" s="22" t="str">
        <f t="shared" si="14"/>
        <v>No</v>
      </c>
      <c r="N220" s="26"/>
      <c r="O220" s="26"/>
      <c r="P220" s="22"/>
      <c r="Q220" s="22"/>
      <c r="R220" s="22"/>
      <c r="S220" s="22"/>
      <c r="T220" s="22" t="str">
        <f t="shared" si="13"/>
        <v xml:space="preserve"> </v>
      </c>
      <c r="U220" s="23" t="s">
        <v>11</v>
      </c>
      <c r="V220" s="26" t="s">
        <v>446</v>
      </c>
    </row>
    <row r="221" spans="1:22" ht="114.75" x14ac:dyDescent="0.2">
      <c r="A221" s="20" t="s">
        <v>1002</v>
      </c>
      <c r="B221" s="21" t="s">
        <v>1003</v>
      </c>
      <c r="C221" s="22">
        <v>2019</v>
      </c>
      <c r="D221" s="23" t="s">
        <v>40</v>
      </c>
      <c r="E221" s="22" t="s">
        <v>66</v>
      </c>
      <c r="F221" s="23" t="s">
        <v>37</v>
      </c>
      <c r="G221" s="24" t="s">
        <v>67</v>
      </c>
      <c r="H221" s="24" t="s">
        <v>67</v>
      </c>
      <c r="I221" s="23" t="s">
        <v>11</v>
      </c>
      <c r="J221" s="25" t="s">
        <v>1004</v>
      </c>
      <c r="K221" s="23" t="s">
        <v>11</v>
      </c>
      <c r="L221" s="25" t="s">
        <v>1005</v>
      </c>
      <c r="M221" s="22" t="str">
        <f t="shared" si="14"/>
        <v>No</v>
      </c>
      <c r="N221" s="26"/>
      <c r="O221" s="27"/>
      <c r="P221" s="22"/>
      <c r="Q221" s="22"/>
      <c r="R221" s="22"/>
      <c r="S221" s="22"/>
      <c r="T221" s="22" t="str">
        <f t="shared" si="13"/>
        <v xml:space="preserve"> </v>
      </c>
      <c r="U221" s="23" t="s">
        <v>11</v>
      </c>
      <c r="V221" s="26"/>
    </row>
    <row r="222" spans="1:22" ht="102" x14ac:dyDescent="0.2">
      <c r="A222" s="20" t="s">
        <v>1006</v>
      </c>
      <c r="B222" s="21" t="s">
        <v>1007</v>
      </c>
      <c r="C222" s="22">
        <v>2015</v>
      </c>
      <c r="D222" s="23" t="s">
        <v>92</v>
      </c>
      <c r="E222" s="22" t="s">
        <v>66</v>
      </c>
      <c r="F222" s="23" t="s">
        <v>34</v>
      </c>
      <c r="G222" s="24" t="s">
        <v>11</v>
      </c>
      <c r="H222" s="24" t="s">
        <v>67</v>
      </c>
      <c r="I222" s="23" t="s">
        <v>11</v>
      </c>
      <c r="J222" s="25" t="s">
        <v>1008</v>
      </c>
      <c r="K222" s="23" t="s">
        <v>69</v>
      </c>
      <c r="L222" s="25" t="s">
        <v>1009</v>
      </c>
      <c r="M222" s="22" t="str">
        <f t="shared" si="14"/>
        <v>No</v>
      </c>
      <c r="N222" s="26"/>
      <c r="O222" s="26"/>
      <c r="P222" s="22"/>
      <c r="Q222" s="22"/>
      <c r="R222" s="22"/>
      <c r="S222" s="22"/>
      <c r="T222" s="22" t="str">
        <f t="shared" si="13"/>
        <v xml:space="preserve"> </v>
      </c>
      <c r="U222" s="23" t="s">
        <v>11</v>
      </c>
      <c r="V222" s="26"/>
    </row>
    <row r="223" spans="1:22" ht="89.25" x14ac:dyDescent="0.2">
      <c r="A223" s="20" t="s">
        <v>1010</v>
      </c>
      <c r="B223" s="21" t="s">
        <v>1011</v>
      </c>
      <c r="C223" s="22">
        <v>2014</v>
      </c>
      <c r="D223" s="23" t="s">
        <v>92</v>
      </c>
      <c r="E223" s="22" t="s">
        <v>66</v>
      </c>
      <c r="F223" s="23" t="s">
        <v>35</v>
      </c>
      <c r="G223" s="24" t="s">
        <v>11</v>
      </c>
      <c r="H223" s="24" t="s">
        <v>67</v>
      </c>
      <c r="I223" s="23" t="s">
        <v>11</v>
      </c>
      <c r="J223" s="25" t="s">
        <v>1012</v>
      </c>
      <c r="K223" s="23" t="s">
        <v>127</v>
      </c>
      <c r="L223" s="25" t="s">
        <v>1013</v>
      </c>
      <c r="M223" s="22" t="str">
        <f t="shared" si="14"/>
        <v>No</v>
      </c>
      <c r="N223" s="26"/>
      <c r="O223" s="26"/>
      <c r="P223" s="22"/>
      <c r="Q223" s="22"/>
      <c r="R223" s="22"/>
      <c r="S223" s="22"/>
      <c r="T223" s="22" t="str">
        <f t="shared" si="13"/>
        <v xml:space="preserve"> </v>
      </c>
      <c r="U223" s="23" t="s">
        <v>11</v>
      </c>
      <c r="V223" s="26"/>
    </row>
    <row r="224" spans="1:22" ht="76.5" x14ac:dyDescent="0.2">
      <c r="A224" s="20" t="s">
        <v>1014</v>
      </c>
      <c r="B224" s="21" t="s">
        <v>1015</v>
      </c>
      <c r="C224" s="22">
        <v>2005</v>
      </c>
      <c r="D224" s="23" t="s">
        <v>40</v>
      </c>
      <c r="E224" s="22" t="s">
        <v>66</v>
      </c>
      <c r="F224" s="23" t="s">
        <v>37</v>
      </c>
      <c r="G224" s="24" t="s">
        <v>11</v>
      </c>
      <c r="H224" s="24" t="s">
        <v>9</v>
      </c>
      <c r="I224" s="23" t="s">
        <v>11</v>
      </c>
      <c r="J224" s="25" t="s">
        <v>1016</v>
      </c>
      <c r="K224" s="23" t="s">
        <v>11</v>
      </c>
      <c r="L224" s="25" t="s">
        <v>1017</v>
      </c>
      <c r="M224" s="22" t="str">
        <f t="shared" si="14"/>
        <v>No</v>
      </c>
      <c r="N224" s="26"/>
      <c r="O224" s="26"/>
      <c r="P224" s="22"/>
      <c r="Q224" s="22"/>
      <c r="R224" s="22"/>
      <c r="S224" s="22"/>
      <c r="T224" s="22" t="str">
        <f t="shared" si="13"/>
        <v xml:space="preserve"> </v>
      </c>
      <c r="U224" s="23" t="s">
        <v>11</v>
      </c>
      <c r="V224" s="26"/>
    </row>
    <row r="225" spans="1:22" ht="102" x14ac:dyDescent="0.2">
      <c r="A225" s="20" t="s">
        <v>1018</v>
      </c>
      <c r="B225" s="21" t="s">
        <v>1019</v>
      </c>
      <c r="C225" s="22">
        <v>2012</v>
      </c>
      <c r="D225" s="23" t="s">
        <v>40</v>
      </c>
      <c r="E225" s="22" t="s">
        <v>66</v>
      </c>
      <c r="F225" s="23" t="s">
        <v>36</v>
      </c>
      <c r="G225" s="24" t="s">
        <v>112</v>
      </c>
      <c r="H225" s="24" t="s">
        <v>81</v>
      </c>
      <c r="I225" s="23" t="s">
        <v>113</v>
      </c>
      <c r="J225" s="25" t="s">
        <v>1020</v>
      </c>
      <c r="K225" s="23" t="s">
        <v>479</v>
      </c>
      <c r="L225" s="25" t="s">
        <v>1021</v>
      </c>
      <c r="M225" s="22" t="str">
        <f t="shared" si="14"/>
        <v>No</v>
      </c>
      <c r="N225" s="26"/>
      <c r="O225" s="26"/>
      <c r="P225" s="22"/>
      <c r="Q225" s="22"/>
      <c r="R225" s="22"/>
      <c r="S225" s="22"/>
      <c r="T225" s="22" t="str">
        <f t="shared" si="13"/>
        <v xml:space="preserve"> </v>
      </c>
      <c r="U225" s="23" t="s">
        <v>11</v>
      </c>
      <c r="V225" s="26" t="s">
        <v>174</v>
      </c>
    </row>
    <row r="226" spans="1:22" ht="89.25" x14ac:dyDescent="0.2">
      <c r="A226" s="20" t="s">
        <v>1022</v>
      </c>
      <c r="B226" s="21" t="s">
        <v>1023</v>
      </c>
      <c r="C226" s="22">
        <v>2012</v>
      </c>
      <c r="D226" s="23" t="s">
        <v>92</v>
      </c>
      <c r="E226" s="22" t="s">
        <v>66</v>
      </c>
      <c r="F226" s="23" t="s">
        <v>37</v>
      </c>
      <c r="G226" s="24" t="s">
        <v>67</v>
      </c>
      <c r="H226" s="24" t="s">
        <v>67</v>
      </c>
      <c r="I226" s="23" t="s">
        <v>11</v>
      </c>
      <c r="J226" s="25" t="s">
        <v>1024</v>
      </c>
      <c r="K226" s="23" t="s">
        <v>11</v>
      </c>
      <c r="L226" s="25" t="s">
        <v>1025</v>
      </c>
      <c r="M226" s="22" t="str">
        <f t="shared" si="14"/>
        <v>No</v>
      </c>
      <c r="N226" s="26"/>
      <c r="O226" s="26"/>
      <c r="P226" s="22"/>
      <c r="Q226" s="22"/>
      <c r="R226" s="22"/>
      <c r="S226" s="22"/>
      <c r="T226" s="22" t="str">
        <f t="shared" si="13"/>
        <v xml:space="preserve"> </v>
      </c>
      <c r="U226" s="23" t="s">
        <v>11</v>
      </c>
      <c r="V226" s="26"/>
    </row>
    <row r="227" spans="1:22" ht="102" x14ac:dyDescent="0.2">
      <c r="A227" s="20" t="s">
        <v>1026</v>
      </c>
      <c r="B227" s="21" t="s">
        <v>1027</v>
      </c>
      <c r="C227" s="22">
        <v>2014</v>
      </c>
      <c r="D227" s="23" t="s">
        <v>40</v>
      </c>
      <c r="E227" s="22" t="s">
        <v>66</v>
      </c>
      <c r="F227" s="23" t="s">
        <v>36</v>
      </c>
      <c r="G227" s="24" t="s">
        <v>112</v>
      </c>
      <c r="H227" s="24" t="s">
        <v>81</v>
      </c>
      <c r="I227" s="23" t="s">
        <v>442</v>
      </c>
      <c r="J227" s="25" t="s">
        <v>1028</v>
      </c>
      <c r="K227" s="23" t="s">
        <v>1000</v>
      </c>
      <c r="L227" s="25" t="s">
        <v>1029</v>
      </c>
      <c r="M227" s="22" t="str">
        <f t="shared" si="14"/>
        <v>No</v>
      </c>
      <c r="N227" s="26"/>
      <c r="O227" s="26"/>
      <c r="P227" s="22"/>
      <c r="Q227" s="22"/>
      <c r="R227" s="22"/>
      <c r="S227" s="22"/>
      <c r="T227" s="22" t="str">
        <f t="shared" si="13"/>
        <v xml:space="preserve"> </v>
      </c>
      <c r="U227" s="23" t="s">
        <v>11</v>
      </c>
      <c r="V227" s="26" t="s">
        <v>446</v>
      </c>
    </row>
    <row r="228" spans="1:22" ht="114.75" x14ac:dyDescent="0.2">
      <c r="A228" s="20" t="s">
        <v>1030</v>
      </c>
      <c r="B228" s="21" t="s">
        <v>1031</v>
      </c>
      <c r="C228" s="22">
        <v>2012</v>
      </c>
      <c r="D228" s="23" t="s">
        <v>40</v>
      </c>
      <c r="E228" s="22" t="s">
        <v>66</v>
      </c>
      <c r="F228" s="23" t="s">
        <v>26</v>
      </c>
      <c r="G228" s="24" t="s">
        <v>67</v>
      </c>
      <c r="H228" s="24"/>
      <c r="I228" s="23" t="s">
        <v>11</v>
      </c>
      <c r="J228" s="25" t="s">
        <v>1032</v>
      </c>
      <c r="K228" s="23" t="s">
        <v>11</v>
      </c>
      <c r="L228" s="25" t="s">
        <v>1033</v>
      </c>
      <c r="M228" s="22" t="str">
        <f t="shared" si="14"/>
        <v>No</v>
      </c>
      <c r="N228" s="26"/>
      <c r="O228" s="27"/>
      <c r="P228" s="22"/>
      <c r="Q228" s="22"/>
      <c r="R228" s="22"/>
      <c r="S228" s="22"/>
      <c r="T228" s="22" t="str">
        <f t="shared" si="13"/>
        <v xml:space="preserve"> </v>
      </c>
      <c r="U228" s="23" t="s">
        <v>11</v>
      </c>
      <c r="V228" s="26" t="s">
        <v>641</v>
      </c>
    </row>
    <row r="229" spans="1:22" ht="63.75" x14ac:dyDescent="0.2">
      <c r="A229" s="20" t="s">
        <v>1034</v>
      </c>
      <c r="B229" s="21" t="s">
        <v>1035</v>
      </c>
      <c r="C229" s="22">
        <v>2014</v>
      </c>
      <c r="D229" s="23" t="s">
        <v>40</v>
      </c>
      <c r="E229" s="22" t="s">
        <v>66</v>
      </c>
      <c r="F229" s="23" t="s">
        <v>37</v>
      </c>
      <c r="G229" s="24" t="s">
        <v>11</v>
      </c>
      <c r="H229" s="24" t="s">
        <v>67</v>
      </c>
      <c r="I229" s="23" t="s">
        <v>11</v>
      </c>
      <c r="J229" s="25" t="s">
        <v>1036</v>
      </c>
      <c r="K229" s="23" t="s">
        <v>11</v>
      </c>
      <c r="L229" s="25" t="s">
        <v>1037</v>
      </c>
      <c r="M229" s="22" t="str">
        <f t="shared" si="14"/>
        <v>No</v>
      </c>
      <c r="N229" s="25" t="s">
        <v>1038</v>
      </c>
      <c r="O229" s="25" t="s">
        <v>1039</v>
      </c>
      <c r="P229" s="22"/>
      <c r="Q229" s="22"/>
      <c r="R229" s="22"/>
      <c r="S229" s="22"/>
      <c r="T229" s="22" t="str">
        <f t="shared" si="13"/>
        <v xml:space="preserve"> </v>
      </c>
      <c r="U229" s="23" t="s">
        <v>11</v>
      </c>
      <c r="V229" s="26"/>
    </row>
    <row r="230" spans="1:22" ht="114.75" x14ac:dyDescent="0.2">
      <c r="A230" s="28" t="s">
        <v>613</v>
      </c>
      <c r="B230" s="29" t="s">
        <v>614</v>
      </c>
      <c r="C230" s="30">
        <v>2018</v>
      </c>
      <c r="D230" s="31" t="s">
        <v>40</v>
      </c>
      <c r="E230" s="30" t="s">
        <v>66</v>
      </c>
      <c r="F230" s="31" t="s">
        <v>36</v>
      </c>
      <c r="G230" s="32" t="s">
        <v>112</v>
      </c>
      <c r="H230" s="32" t="s">
        <v>9</v>
      </c>
      <c r="I230" s="31" t="s">
        <v>9</v>
      </c>
      <c r="J230" s="33" t="s">
        <v>615</v>
      </c>
      <c r="K230" s="31" t="s">
        <v>9</v>
      </c>
      <c r="L230" s="33" t="s">
        <v>616</v>
      </c>
      <c r="M230" s="30" t="str">
        <f t="shared" si="14"/>
        <v>Yes</v>
      </c>
      <c r="N230" s="34"/>
      <c r="O230" s="34"/>
      <c r="P230" s="30"/>
      <c r="Q230" s="30"/>
      <c r="R230" s="30"/>
      <c r="S230" s="30"/>
      <c r="T230" s="30" t="str">
        <f t="shared" si="13"/>
        <v xml:space="preserve"> </v>
      </c>
      <c r="U230" s="31" t="s">
        <v>9</v>
      </c>
      <c r="V230" s="34"/>
    </row>
    <row r="231" spans="1:22" ht="63.75" x14ac:dyDescent="0.2">
      <c r="A231" s="20" t="s">
        <v>1045</v>
      </c>
      <c r="B231" s="21" t="s">
        <v>1046</v>
      </c>
      <c r="C231" s="22">
        <v>2008</v>
      </c>
      <c r="D231" s="23" t="s">
        <v>40</v>
      </c>
      <c r="E231" s="22" t="s">
        <v>66</v>
      </c>
      <c r="F231" s="23" t="s">
        <v>36</v>
      </c>
      <c r="G231" s="24" t="s">
        <v>9</v>
      </c>
      <c r="H231" s="24" t="s">
        <v>81</v>
      </c>
      <c r="I231" s="23" t="s">
        <v>11</v>
      </c>
      <c r="J231" s="25" t="s">
        <v>1414</v>
      </c>
      <c r="K231" s="23" t="s">
        <v>11</v>
      </c>
      <c r="L231" s="25" t="s">
        <v>1415</v>
      </c>
      <c r="M231" s="22" t="str">
        <f t="shared" si="14"/>
        <v>No</v>
      </c>
      <c r="N231" s="26"/>
      <c r="O231" s="27"/>
      <c r="P231" s="22"/>
      <c r="Q231" s="22"/>
      <c r="R231" s="22"/>
      <c r="S231" s="22"/>
      <c r="T231" s="22" t="str">
        <f t="shared" si="13"/>
        <v xml:space="preserve"> </v>
      </c>
      <c r="U231" s="23" t="s">
        <v>11</v>
      </c>
      <c r="V231" s="26"/>
    </row>
    <row r="232" spans="1:22" ht="76.5" x14ac:dyDescent="0.2">
      <c r="A232" s="20" t="s">
        <v>1047</v>
      </c>
      <c r="B232" s="21" t="s">
        <v>1048</v>
      </c>
      <c r="C232" s="22">
        <v>2015</v>
      </c>
      <c r="D232" s="23" t="s">
        <v>40</v>
      </c>
      <c r="E232" s="22" t="s">
        <v>66</v>
      </c>
      <c r="F232" s="23" t="s">
        <v>35</v>
      </c>
      <c r="G232" s="24" t="s">
        <v>11</v>
      </c>
      <c r="H232" s="24" t="s">
        <v>67</v>
      </c>
      <c r="I232" s="23" t="s">
        <v>11</v>
      </c>
      <c r="J232" s="25" t="s">
        <v>1049</v>
      </c>
      <c r="K232" s="23" t="s">
        <v>127</v>
      </c>
      <c r="L232" s="25" t="s">
        <v>1050</v>
      </c>
      <c r="M232" s="22" t="str">
        <f t="shared" si="14"/>
        <v>No</v>
      </c>
      <c r="N232" s="26"/>
      <c r="O232" s="26"/>
      <c r="P232" s="22"/>
      <c r="Q232" s="22"/>
      <c r="R232" s="22"/>
      <c r="S232" s="22"/>
      <c r="T232" s="22" t="str">
        <f t="shared" si="13"/>
        <v xml:space="preserve"> </v>
      </c>
      <c r="U232" s="23" t="s">
        <v>11</v>
      </c>
      <c r="V232" s="26"/>
    </row>
    <row r="233" spans="1:22" ht="89.25" x14ac:dyDescent="0.2">
      <c r="A233" s="20" t="s">
        <v>162</v>
      </c>
      <c r="B233" s="21" t="s">
        <v>1051</v>
      </c>
      <c r="C233" s="22">
        <v>2018</v>
      </c>
      <c r="D233" s="23" t="s">
        <v>40</v>
      </c>
      <c r="E233" s="22" t="s">
        <v>66</v>
      </c>
      <c r="F233" s="23" t="s">
        <v>37</v>
      </c>
      <c r="G233" s="24" t="s">
        <v>11</v>
      </c>
      <c r="H233" s="24" t="s">
        <v>67</v>
      </c>
      <c r="I233" s="23" t="s">
        <v>11</v>
      </c>
      <c r="J233" s="25" t="s">
        <v>1052</v>
      </c>
      <c r="K233" s="23" t="s">
        <v>11</v>
      </c>
      <c r="L233" s="25" t="s">
        <v>1053</v>
      </c>
      <c r="M233" s="22" t="str">
        <f t="shared" si="14"/>
        <v>No</v>
      </c>
      <c r="N233" s="26"/>
      <c r="O233" s="26"/>
      <c r="P233" s="22"/>
      <c r="Q233" s="22"/>
      <c r="R233" s="22"/>
      <c r="S233" s="22"/>
      <c r="T233" s="22" t="str">
        <f t="shared" si="13"/>
        <v xml:space="preserve"> </v>
      </c>
      <c r="U233" s="23" t="s">
        <v>11</v>
      </c>
      <c r="V233" s="26"/>
    </row>
    <row r="234" spans="1:22" ht="89.25" x14ac:dyDescent="0.2">
      <c r="A234" s="20" t="s">
        <v>1054</v>
      </c>
      <c r="B234" s="21" t="s">
        <v>1055</v>
      </c>
      <c r="C234" s="22">
        <v>2015</v>
      </c>
      <c r="D234" s="23" t="s">
        <v>40</v>
      </c>
      <c r="E234" s="22" t="s">
        <v>66</v>
      </c>
      <c r="F234" s="23" t="s">
        <v>33</v>
      </c>
      <c r="G234" s="24" t="s">
        <v>67</v>
      </c>
      <c r="H234" s="24" t="s">
        <v>9</v>
      </c>
      <c r="I234" s="23" t="s">
        <v>11</v>
      </c>
      <c r="J234" s="25" t="s">
        <v>1056</v>
      </c>
      <c r="K234" s="23" t="s">
        <v>11</v>
      </c>
      <c r="L234" s="25" t="s">
        <v>1402</v>
      </c>
      <c r="M234" s="22" t="str">
        <f t="shared" si="14"/>
        <v>No</v>
      </c>
      <c r="N234" s="26"/>
      <c r="O234" s="26"/>
      <c r="P234" s="22"/>
      <c r="Q234" s="22"/>
      <c r="R234" s="22"/>
      <c r="S234" s="22"/>
      <c r="T234" s="22" t="str">
        <f t="shared" si="13"/>
        <v xml:space="preserve"> </v>
      </c>
      <c r="U234" s="23" t="s">
        <v>11</v>
      </c>
      <c r="V234" s="26"/>
    </row>
    <row r="235" spans="1:22" ht="102" x14ac:dyDescent="0.2">
      <c r="A235" s="28" t="s">
        <v>1057</v>
      </c>
      <c r="B235" s="29" t="s">
        <v>1058</v>
      </c>
      <c r="C235" s="30">
        <v>2018</v>
      </c>
      <c r="D235" s="31" t="s">
        <v>40</v>
      </c>
      <c r="E235" s="30" t="s">
        <v>66</v>
      </c>
      <c r="F235" s="31" t="s">
        <v>36</v>
      </c>
      <c r="G235" s="32" t="s">
        <v>9</v>
      </c>
      <c r="H235" s="32" t="s">
        <v>9</v>
      </c>
      <c r="I235" s="31" t="s">
        <v>9</v>
      </c>
      <c r="J235" s="33" t="s">
        <v>1059</v>
      </c>
      <c r="K235" s="31" t="s">
        <v>9</v>
      </c>
      <c r="L235" s="33" t="s">
        <v>1060</v>
      </c>
      <c r="M235" s="30" t="str">
        <f t="shared" si="14"/>
        <v>Yes</v>
      </c>
      <c r="N235" s="34"/>
      <c r="O235" s="34"/>
      <c r="P235" s="30"/>
      <c r="Q235" s="30"/>
      <c r="R235" s="30"/>
      <c r="S235" s="30"/>
      <c r="T235" s="30" t="str">
        <f t="shared" si="13"/>
        <v xml:space="preserve"> </v>
      </c>
      <c r="U235" s="31" t="s">
        <v>9</v>
      </c>
      <c r="V235" s="34"/>
    </row>
    <row r="236" spans="1:22" ht="114.75" x14ac:dyDescent="0.2">
      <c r="A236" s="20" t="s">
        <v>1061</v>
      </c>
      <c r="B236" s="21" t="s">
        <v>1062</v>
      </c>
      <c r="C236" s="22">
        <v>2014</v>
      </c>
      <c r="D236" s="23" t="s">
        <v>40</v>
      </c>
      <c r="E236" s="22" t="s">
        <v>66</v>
      </c>
      <c r="F236" s="23" t="s">
        <v>31</v>
      </c>
      <c r="G236" s="24" t="s">
        <v>67</v>
      </c>
      <c r="H236" s="24" t="s">
        <v>81</v>
      </c>
      <c r="I236" s="23" t="s">
        <v>11</v>
      </c>
      <c r="J236" s="25" t="s">
        <v>1063</v>
      </c>
      <c r="K236" s="23" t="s">
        <v>11</v>
      </c>
      <c r="L236" s="25" t="s">
        <v>1409</v>
      </c>
      <c r="M236" s="22" t="str">
        <f t="shared" si="14"/>
        <v>No</v>
      </c>
      <c r="N236" s="26"/>
      <c r="O236" s="26"/>
      <c r="P236" s="22"/>
      <c r="Q236" s="22"/>
      <c r="R236" s="22"/>
      <c r="S236" s="22"/>
      <c r="T236" s="22" t="str">
        <f t="shared" si="13"/>
        <v xml:space="preserve"> </v>
      </c>
      <c r="U236" s="23" t="s">
        <v>11</v>
      </c>
      <c r="V236" s="26"/>
    </row>
    <row r="237" spans="1:22" ht="89.25" x14ac:dyDescent="0.2">
      <c r="A237" s="20" t="s">
        <v>1064</v>
      </c>
      <c r="B237" s="21" t="s">
        <v>1065</v>
      </c>
      <c r="C237" s="22">
        <v>2018</v>
      </c>
      <c r="D237" s="23" t="s">
        <v>40</v>
      </c>
      <c r="E237" s="22" t="s">
        <v>66</v>
      </c>
      <c r="F237" s="23" t="s">
        <v>37</v>
      </c>
      <c r="G237" s="24" t="s">
        <v>67</v>
      </c>
      <c r="H237" s="24" t="s">
        <v>67</v>
      </c>
      <c r="I237" s="23" t="s">
        <v>11</v>
      </c>
      <c r="J237" s="25" t="s">
        <v>1066</v>
      </c>
      <c r="K237" s="23" t="s">
        <v>11</v>
      </c>
      <c r="L237" s="25" t="s">
        <v>1067</v>
      </c>
      <c r="M237" s="22" t="str">
        <f t="shared" si="14"/>
        <v>No</v>
      </c>
      <c r="N237" s="26"/>
      <c r="O237" s="26"/>
      <c r="P237" s="22"/>
      <c r="Q237" s="22"/>
      <c r="R237" s="22"/>
      <c r="S237" s="22"/>
      <c r="T237" s="22" t="str">
        <f t="shared" si="13"/>
        <v xml:space="preserve"> </v>
      </c>
      <c r="U237" s="23" t="s">
        <v>11</v>
      </c>
      <c r="V237" s="26"/>
    </row>
    <row r="238" spans="1:22" ht="102" x14ac:dyDescent="0.2">
      <c r="A238" s="28" t="s">
        <v>1068</v>
      </c>
      <c r="B238" s="29" t="s">
        <v>1069</v>
      </c>
      <c r="C238" s="30">
        <v>2017</v>
      </c>
      <c r="D238" s="31" t="s">
        <v>40</v>
      </c>
      <c r="E238" s="30" t="s">
        <v>66</v>
      </c>
      <c r="F238" s="31" t="s">
        <v>21</v>
      </c>
      <c r="G238" s="32" t="s">
        <v>11</v>
      </c>
      <c r="H238" s="32" t="s">
        <v>67</v>
      </c>
      <c r="I238" s="31" t="s">
        <v>9</v>
      </c>
      <c r="J238" s="33" t="s">
        <v>1070</v>
      </c>
      <c r="K238" s="31" t="s">
        <v>9</v>
      </c>
      <c r="L238" s="33" t="s">
        <v>1071</v>
      </c>
      <c r="M238" s="30" t="str">
        <f t="shared" si="14"/>
        <v>Yes</v>
      </c>
      <c r="N238" s="34"/>
      <c r="O238" s="34"/>
      <c r="P238" s="30"/>
      <c r="Q238" s="30"/>
      <c r="R238" s="30"/>
      <c r="S238" s="30"/>
      <c r="T238" s="30" t="str">
        <f t="shared" si="13"/>
        <v xml:space="preserve"> </v>
      </c>
      <c r="U238" s="31" t="s">
        <v>9</v>
      </c>
      <c r="V238" s="34"/>
    </row>
    <row r="239" spans="1:22" ht="153" x14ac:dyDescent="0.2">
      <c r="A239" s="20" t="s">
        <v>1072</v>
      </c>
      <c r="B239" s="21" t="s">
        <v>1073</v>
      </c>
      <c r="C239" s="22">
        <v>2018</v>
      </c>
      <c r="D239" s="23" t="s">
        <v>40</v>
      </c>
      <c r="E239" s="22" t="s">
        <v>66</v>
      </c>
      <c r="F239" s="23" t="s">
        <v>17</v>
      </c>
      <c r="G239" s="24" t="s">
        <v>11</v>
      </c>
      <c r="H239" s="24" t="s">
        <v>9</v>
      </c>
      <c r="I239" s="23" t="s">
        <v>11</v>
      </c>
      <c r="J239" s="25" t="s">
        <v>1419</v>
      </c>
      <c r="K239" s="23" t="s">
        <v>11</v>
      </c>
      <c r="L239" s="25" t="s">
        <v>1418</v>
      </c>
      <c r="M239" s="22" t="str">
        <f t="shared" si="14"/>
        <v>No</v>
      </c>
      <c r="N239" s="26"/>
      <c r="O239" s="27"/>
      <c r="P239" s="22"/>
      <c r="Q239" s="22"/>
      <c r="R239" s="22"/>
      <c r="S239" s="22"/>
      <c r="T239" s="22" t="str">
        <f t="shared" si="13"/>
        <v xml:space="preserve"> </v>
      </c>
      <c r="U239" s="23" t="s">
        <v>11</v>
      </c>
      <c r="V239" s="26"/>
    </row>
    <row r="240" spans="1:22" ht="102" x14ac:dyDescent="0.2">
      <c r="A240" s="20" t="s">
        <v>1074</v>
      </c>
      <c r="B240" s="21" t="s">
        <v>1075</v>
      </c>
      <c r="C240" s="22">
        <v>2018</v>
      </c>
      <c r="D240" s="23" t="s">
        <v>40</v>
      </c>
      <c r="E240" s="22" t="s">
        <v>66</v>
      </c>
      <c r="F240" s="23" t="s">
        <v>27</v>
      </c>
      <c r="G240" s="24" t="s">
        <v>11</v>
      </c>
      <c r="H240" s="24" t="s">
        <v>9</v>
      </c>
      <c r="I240" s="23" t="s">
        <v>11</v>
      </c>
      <c r="J240" s="25" t="s">
        <v>1076</v>
      </c>
      <c r="K240" s="23" t="s">
        <v>11</v>
      </c>
      <c r="L240" s="25" t="s">
        <v>1077</v>
      </c>
      <c r="M240" s="22" t="str">
        <f t="shared" si="14"/>
        <v>No</v>
      </c>
      <c r="N240" s="26"/>
      <c r="O240" s="26"/>
      <c r="P240" s="22"/>
      <c r="Q240" s="22"/>
      <c r="R240" s="22"/>
      <c r="S240" s="22"/>
      <c r="T240" s="22" t="str">
        <f t="shared" si="13"/>
        <v xml:space="preserve"> </v>
      </c>
      <c r="U240" s="23" t="s">
        <v>11</v>
      </c>
      <c r="V240" s="26"/>
    </row>
    <row r="241" spans="1:22" ht="76.5" x14ac:dyDescent="0.2">
      <c r="A241" s="20" t="s">
        <v>1078</v>
      </c>
      <c r="B241" s="21" t="s">
        <v>1079</v>
      </c>
      <c r="C241" s="22">
        <v>2017</v>
      </c>
      <c r="D241" s="23" t="s">
        <v>40</v>
      </c>
      <c r="E241" s="22" t="s">
        <v>66</v>
      </c>
      <c r="F241" s="23" t="s">
        <v>35</v>
      </c>
      <c r="G241" s="24" t="s">
        <v>11</v>
      </c>
      <c r="H241" s="24" t="s">
        <v>9</v>
      </c>
      <c r="I241" s="23" t="s">
        <v>11</v>
      </c>
      <c r="J241" s="25" t="s">
        <v>1080</v>
      </c>
      <c r="K241" s="23" t="s">
        <v>11</v>
      </c>
      <c r="L241" s="25" t="s">
        <v>1081</v>
      </c>
      <c r="M241" s="22" t="str">
        <f t="shared" si="14"/>
        <v>No</v>
      </c>
      <c r="N241" s="26"/>
      <c r="O241" s="26"/>
      <c r="P241" s="22"/>
      <c r="Q241" s="22"/>
      <c r="R241" s="22"/>
      <c r="S241" s="22"/>
      <c r="T241" s="22" t="str">
        <f t="shared" si="13"/>
        <v xml:space="preserve"> </v>
      </c>
      <c r="U241" s="23" t="s">
        <v>11</v>
      </c>
      <c r="V241" s="26"/>
    </row>
    <row r="242" spans="1:22" ht="89.25" x14ac:dyDescent="0.2">
      <c r="A242" s="20" t="s">
        <v>84</v>
      </c>
      <c r="B242" s="21" t="s">
        <v>1082</v>
      </c>
      <c r="C242" s="22">
        <v>2014</v>
      </c>
      <c r="D242" s="23" t="s">
        <v>40</v>
      </c>
      <c r="E242" s="22" t="s">
        <v>66</v>
      </c>
      <c r="F242" s="23" t="s">
        <v>28</v>
      </c>
      <c r="G242" s="24" t="s">
        <v>11</v>
      </c>
      <c r="H242" s="24" t="s">
        <v>67</v>
      </c>
      <c r="I242" s="23" t="s">
        <v>11</v>
      </c>
      <c r="J242" s="25" t="s">
        <v>1083</v>
      </c>
      <c r="K242" s="23" t="s">
        <v>11</v>
      </c>
      <c r="L242" s="25" t="s">
        <v>1084</v>
      </c>
      <c r="M242" s="22" t="str">
        <f t="shared" si="14"/>
        <v>No</v>
      </c>
      <c r="N242" s="26"/>
      <c r="O242" s="26"/>
      <c r="P242" s="22"/>
      <c r="Q242" s="22"/>
      <c r="R242" s="22"/>
      <c r="S242" s="22"/>
      <c r="T242" s="22" t="str">
        <f t="shared" si="13"/>
        <v xml:space="preserve"> </v>
      </c>
      <c r="U242" s="23" t="s">
        <v>11</v>
      </c>
      <c r="V242" s="26"/>
    </row>
    <row r="243" spans="1:22" ht="76.5" x14ac:dyDescent="0.2">
      <c r="A243" s="20" t="s">
        <v>1085</v>
      </c>
      <c r="B243" s="21" t="s">
        <v>1086</v>
      </c>
      <c r="C243" s="22">
        <v>2008</v>
      </c>
      <c r="D243" s="23" t="s">
        <v>40</v>
      </c>
      <c r="E243" s="22" t="s">
        <v>66</v>
      </c>
      <c r="F243" s="23" t="s">
        <v>34</v>
      </c>
      <c r="G243" s="24" t="s">
        <v>11</v>
      </c>
      <c r="H243" s="24" t="s">
        <v>67</v>
      </c>
      <c r="I243" s="23" t="s">
        <v>11</v>
      </c>
      <c r="J243" s="25" t="s">
        <v>1087</v>
      </c>
      <c r="K243" s="23" t="s">
        <v>127</v>
      </c>
      <c r="L243" s="25" t="s">
        <v>1088</v>
      </c>
      <c r="M243" s="22" t="str">
        <f t="shared" si="14"/>
        <v>No</v>
      </c>
      <c r="N243" s="26"/>
      <c r="O243" s="26"/>
      <c r="P243" s="22"/>
      <c r="Q243" s="22"/>
      <c r="R243" s="22"/>
      <c r="S243" s="22"/>
      <c r="T243" s="22" t="str">
        <f t="shared" si="13"/>
        <v xml:space="preserve"> </v>
      </c>
      <c r="U243" s="23" t="s">
        <v>11</v>
      </c>
      <c r="V243" s="26"/>
    </row>
    <row r="244" spans="1:22" ht="191.25" x14ac:dyDescent="0.2">
      <c r="A244" s="20" t="s">
        <v>1089</v>
      </c>
      <c r="B244" s="21" t="s">
        <v>1090</v>
      </c>
      <c r="C244" s="22">
        <v>2014</v>
      </c>
      <c r="D244" s="23" t="s">
        <v>40</v>
      </c>
      <c r="E244" s="22" t="s">
        <v>66</v>
      </c>
      <c r="F244" s="23" t="s">
        <v>36</v>
      </c>
      <c r="G244" s="24" t="s">
        <v>112</v>
      </c>
      <c r="H244" s="24" t="s">
        <v>81</v>
      </c>
      <c r="I244" s="23" t="s">
        <v>113</v>
      </c>
      <c r="J244" s="25" t="s">
        <v>1091</v>
      </c>
      <c r="K244" s="23" t="s">
        <v>1092</v>
      </c>
      <c r="L244" s="25" t="s">
        <v>1093</v>
      </c>
      <c r="M244" s="22" t="str">
        <f t="shared" si="14"/>
        <v>No</v>
      </c>
      <c r="N244" s="25" t="s">
        <v>1094</v>
      </c>
      <c r="O244" s="25" t="s">
        <v>1095</v>
      </c>
      <c r="P244" s="22"/>
      <c r="Q244" s="22"/>
      <c r="R244" s="22"/>
      <c r="S244" s="22"/>
      <c r="T244" s="22" t="str">
        <f t="shared" si="13"/>
        <v xml:space="preserve"> </v>
      </c>
      <c r="U244" s="23" t="s">
        <v>11</v>
      </c>
      <c r="V244" s="26" t="s">
        <v>1096</v>
      </c>
    </row>
    <row r="245" spans="1:22" ht="76.5" x14ac:dyDescent="0.2">
      <c r="A245" s="20" t="s">
        <v>1097</v>
      </c>
      <c r="B245" s="21" t="s">
        <v>1098</v>
      </c>
      <c r="C245" s="22">
        <v>2012</v>
      </c>
      <c r="D245" s="23" t="s">
        <v>40</v>
      </c>
      <c r="E245" s="22" t="s">
        <v>66</v>
      </c>
      <c r="F245" s="23" t="s">
        <v>37</v>
      </c>
      <c r="G245" s="24" t="s">
        <v>67</v>
      </c>
      <c r="H245" s="24" t="s">
        <v>81</v>
      </c>
      <c r="I245" s="23" t="s">
        <v>11</v>
      </c>
      <c r="J245" s="25" t="s">
        <v>1099</v>
      </c>
      <c r="K245" s="23" t="s">
        <v>11</v>
      </c>
      <c r="L245" s="25" t="s">
        <v>1100</v>
      </c>
      <c r="M245" s="22" t="str">
        <f t="shared" si="14"/>
        <v>No</v>
      </c>
      <c r="N245" s="26"/>
      <c r="O245" s="26"/>
      <c r="P245" s="22"/>
      <c r="Q245" s="22"/>
      <c r="R245" s="22"/>
      <c r="S245" s="22"/>
      <c r="T245" s="22" t="str">
        <f t="shared" si="13"/>
        <v xml:space="preserve"> </v>
      </c>
      <c r="U245" s="23" t="s">
        <v>11</v>
      </c>
      <c r="V245" s="26"/>
    </row>
    <row r="246" spans="1:22" ht="102" x14ac:dyDescent="0.2">
      <c r="A246" s="20" t="s">
        <v>1101</v>
      </c>
      <c r="B246" s="21" t="s">
        <v>1102</v>
      </c>
      <c r="C246" s="22">
        <v>2008</v>
      </c>
      <c r="D246" s="23" t="s">
        <v>40</v>
      </c>
      <c r="E246" s="22" t="s">
        <v>66</v>
      </c>
      <c r="F246" s="23" t="s">
        <v>36</v>
      </c>
      <c r="G246" s="24" t="s">
        <v>112</v>
      </c>
      <c r="H246" s="24"/>
      <c r="I246" s="23" t="s">
        <v>113</v>
      </c>
      <c r="J246" s="25" t="s">
        <v>1103</v>
      </c>
      <c r="K246" s="23" t="s">
        <v>864</v>
      </c>
      <c r="L246" s="25" t="s">
        <v>1104</v>
      </c>
      <c r="M246" s="22" t="str">
        <f t="shared" si="14"/>
        <v>No</v>
      </c>
      <c r="N246" s="26"/>
      <c r="O246" s="26"/>
      <c r="P246" s="22"/>
      <c r="Q246" s="22"/>
      <c r="R246" s="22"/>
      <c r="S246" s="22"/>
      <c r="T246" s="22" t="str">
        <f t="shared" si="13"/>
        <v xml:space="preserve"> </v>
      </c>
      <c r="U246" s="23" t="s">
        <v>11</v>
      </c>
      <c r="V246" s="26" t="s">
        <v>174</v>
      </c>
    </row>
    <row r="247" spans="1:22" ht="76.5" x14ac:dyDescent="0.2">
      <c r="A247" s="20" t="s">
        <v>1105</v>
      </c>
      <c r="B247" s="21" t="s">
        <v>1106</v>
      </c>
      <c r="C247" s="22">
        <v>2011</v>
      </c>
      <c r="D247" s="23" t="s">
        <v>40</v>
      </c>
      <c r="E247" s="22" t="s">
        <v>66</v>
      </c>
      <c r="F247" s="23" t="s">
        <v>37</v>
      </c>
      <c r="G247" s="24" t="s">
        <v>67</v>
      </c>
      <c r="H247" s="24" t="s">
        <v>81</v>
      </c>
      <c r="I247" s="23" t="s">
        <v>11</v>
      </c>
      <c r="J247" s="25" t="s">
        <v>1107</v>
      </c>
      <c r="K247" s="23" t="s">
        <v>11</v>
      </c>
      <c r="L247" s="25" t="s">
        <v>1108</v>
      </c>
      <c r="M247" s="22" t="str">
        <f t="shared" si="14"/>
        <v>No</v>
      </c>
      <c r="N247" s="25"/>
      <c r="O247" s="25"/>
      <c r="P247" s="22"/>
      <c r="Q247" s="22"/>
      <c r="R247" s="22"/>
      <c r="S247" s="22"/>
      <c r="T247" s="22" t="str">
        <f t="shared" si="13"/>
        <v xml:space="preserve"> </v>
      </c>
      <c r="U247" s="23" t="s">
        <v>11</v>
      </c>
      <c r="V247" s="26"/>
    </row>
    <row r="248" spans="1:22" ht="89.25" x14ac:dyDescent="0.2">
      <c r="A248" s="20" t="s">
        <v>1109</v>
      </c>
      <c r="B248" s="21" t="s">
        <v>1110</v>
      </c>
      <c r="C248" s="22">
        <v>2011</v>
      </c>
      <c r="D248" s="23" t="s">
        <v>40</v>
      </c>
      <c r="E248" s="22" t="s">
        <v>66</v>
      </c>
      <c r="F248" s="23" t="s">
        <v>37</v>
      </c>
      <c r="G248" s="24" t="s">
        <v>67</v>
      </c>
      <c r="H248" s="24" t="s">
        <v>81</v>
      </c>
      <c r="I248" s="23" t="s">
        <v>11</v>
      </c>
      <c r="J248" s="25" t="s">
        <v>1111</v>
      </c>
      <c r="K248" s="23" t="s">
        <v>11</v>
      </c>
      <c r="L248" s="25" t="s">
        <v>1112</v>
      </c>
      <c r="M248" s="22" t="str">
        <f t="shared" si="14"/>
        <v>No</v>
      </c>
      <c r="N248" s="25"/>
      <c r="O248" s="25"/>
      <c r="P248" s="22"/>
      <c r="Q248" s="22"/>
      <c r="R248" s="22"/>
      <c r="S248" s="22"/>
      <c r="T248" s="22" t="str">
        <f t="shared" ref="T248:T280" si="15">IF(AND(LEFT(P249)="Y",LEFT(R249)="Y"),"Yes",IF(AND(LEFT(P249)="M",LEFT(R249)="M"),"Maybe",IF(AND(LEFT(P249)="N",LEFT(R249)="N"),"No"," ")))</f>
        <v xml:space="preserve"> </v>
      </c>
      <c r="U248" s="23" t="s">
        <v>11</v>
      </c>
      <c r="V248" s="26"/>
    </row>
    <row r="249" spans="1:22" ht="76.5" x14ac:dyDescent="0.2">
      <c r="A249" s="20" t="s">
        <v>1113</v>
      </c>
      <c r="B249" s="21" t="s">
        <v>1114</v>
      </c>
      <c r="C249" s="22">
        <v>2012</v>
      </c>
      <c r="D249" s="23" t="s">
        <v>92</v>
      </c>
      <c r="E249" s="22" t="s">
        <v>66</v>
      </c>
      <c r="F249" s="23" t="s">
        <v>34</v>
      </c>
      <c r="G249" s="24" t="s">
        <v>11</v>
      </c>
      <c r="H249" s="24" t="s">
        <v>67</v>
      </c>
      <c r="I249" s="23" t="s">
        <v>11</v>
      </c>
      <c r="J249" s="25" t="s">
        <v>1115</v>
      </c>
      <c r="K249" s="23" t="s">
        <v>69</v>
      </c>
      <c r="L249" s="25" t="s">
        <v>1116</v>
      </c>
      <c r="M249" s="22" t="str">
        <f t="shared" si="14"/>
        <v>No</v>
      </c>
      <c r="N249" s="26"/>
      <c r="O249" s="26"/>
      <c r="P249" s="22"/>
      <c r="Q249" s="22"/>
      <c r="R249" s="22"/>
      <c r="S249" s="22"/>
      <c r="T249" s="22" t="str">
        <f t="shared" si="15"/>
        <v xml:space="preserve"> </v>
      </c>
      <c r="U249" s="23" t="s">
        <v>11</v>
      </c>
      <c r="V249" s="26"/>
    </row>
    <row r="250" spans="1:22" ht="102" x14ac:dyDescent="0.2">
      <c r="A250" s="20" t="s">
        <v>1117</v>
      </c>
      <c r="B250" s="21" t="s">
        <v>1118</v>
      </c>
      <c r="C250" s="22">
        <v>2013</v>
      </c>
      <c r="D250" s="23" t="s">
        <v>40</v>
      </c>
      <c r="E250" s="22" t="s">
        <v>66</v>
      </c>
      <c r="F250" s="23" t="s">
        <v>37</v>
      </c>
      <c r="G250" s="24" t="s">
        <v>67</v>
      </c>
      <c r="H250" s="24" t="s">
        <v>67</v>
      </c>
      <c r="I250" s="23" t="s">
        <v>11</v>
      </c>
      <c r="J250" s="25" t="s">
        <v>1119</v>
      </c>
      <c r="K250" s="23" t="s">
        <v>11</v>
      </c>
      <c r="L250" s="25" t="s">
        <v>1120</v>
      </c>
      <c r="M250" s="22" t="str">
        <f t="shared" si="14"/>
        <v>No</v>
      </c>
      <c r="N250" s="25"/>
      <c r="O250" s="25"/>
      <c r="P250" s="22"/>
      <c r="Q250" s="22"/>
      <c r="R250" s="22"/>
      <c r="S250" s="22"/>
      <c r="T250" s="22" t="str">
        <f t="shared" si="15"/>
        <v xml:space="preserve"> </v>
      </c>
      <c r="U250" s="22" t="s">
        <v>11</v>
      </c>
      <c r="V250" s="26"/>
    </row>
    <row r="251" spans="1:22" ht="114.75" x14ac:dyDescent="0.2">
      <c r="A251" s="20" t="s">
        <v>1121</v>
      </c>
      <c r="B251" s="21" t="s">
        <v>1122</v>
      </c>
      <c r="C251" s="22">
        <v>2010</v>
      </c>
      <c r="D251" s="23" t="s">
        <v>40</v>
      </c>
      <c r="E251" s="22" t="s">
        <v>66</v>
      </c>
      <c r="F251" s="23" t="s">
        <v>36</v>
      </c>
      <c r="G251" s="24" t="s">
        <v>112</v>
      </c>
      <c r="H251" s="24" t="s">
        <v>9</v>
      </c>
      <c r="I251" s="23" t="s">
        <v>113</v>
      </c>
      <c r="J251" s="25" t="s">
        <v>1123</v>
      </c>
      <c r="K251" s="23" t="s">
        <v>11</v>
      </c>
      <c r="L251" s="25" t="s">
        <v>1124</v>
      </c>
      <c r="M251" s="22" t="str">
        <f t="shared" si="14"/>
        <v>No</v>
      </c>
      <c r="N251" s="25" t="s">
        <v>871</v>
      </c>
      <c r="O251" s="25" t="s">
        <v>1125</v>
      </c>
      <c r="P251" s="22"/>
      <c r="Q251" s="22"/>
      <c r="R251" s="22"/>
      <c r="S251" s="22"/>
      <c r="T251" s="22" t="str">
        <f t="shared" si="15"/>
        <v xml:space="preserve"> </v>
      </c>
      <c r="U251" s="23" t="s">
        <v>11</v>
      </c>
      <c r="V251" s="26" t="s">
        <v>1126</v>
      </c>
    </row>
    <row r="252" spans="1:22" ht="76.5" x14ac:dyDescent="0.2">
      <c r="A252" s="20" t="s">
        <v>1127</v>
      </c>
      <c r="B252" s="21" t="s">
        <v>1128</v>
      </c>
      <c r="C252" s="22">
        <v>2010</v>
      </c>
      <c r="D252" s="23" t="s">
        <v>40</v>
      </c>
      <c r="E252" s="22" t="s">
        <v>66</v>
      </c>
      <c r="F252" s="23" t="s">
        <v>35</v>
      </c>
      <c r="G252" s="24" t="s">
        <v>11</v>
      </c>
      <c r="H252" s="24" t="s">
        <v>9</v>
      </c>
      <c r="I252" s="23" t="s">
        <v>11</v>
      </c>
      <c r="J252" s="25" t="s">
        <v>1129</v>
      </c>
      <c r="K252" s="23" t="s">
        <v>127</v>
      </c>
      <c r="L252" s="25" t="s">
        <v>1130</v>
      </c>
      <c r="M252" s="22" t="str">
        <f t="shared" si="14"/>
        <v>No</v>
      </c>
      <c r="N252" s="26"/>
      <c r="O252" s="27"/>
      <c r="P252" s="22"/>
      <c r="Q252" s="22"/>
      <c r="R252" s="22"/>
      <c r="S252" s="22"/>
      <c r="T252" s="22" t="str">
        <f t="shared" si="15"/>
        <v xml:space="preserve"> </v>
      </c>
      <c r="U252" s="23" t="s">
        <v>11</v>
      </c>
      <c r="V252" s="26"/>
    </row>
    <row r="253" spans="1:22" ht="63.75" x14ac:dyDescent="0.2">
      <c r="A253" s="28" t="s">
        <v>1131</v>
      </c>
      <c r="B253" s="29" t="s">
        <v>1132</v>
      </c>
      <c r="C253" s="30">
        <v>2015</v>
      </c>
      <c r="D253" s="31" t="s">
        <v>40</v>
      </c>
      <c r="E253" s="30" t="s">
        <v>66</v>
      </c>
      <c r="F253" s="31" t="s">
        <v>36</v>
      </c>
      <c r="G253" s="32" t="s">
        <v>9</v>
      </c>
      <c r="H253" s="32" t="s">
        <v>9</v>
      </c>
      <c r="I253" s="31" t="s">
        <v>9</v>
      </c>
      <c r="J253" s="33" t="s">
        <v>1133</v>
      </c>
      <c r="K253" s="31" t="s">
        <v>9</v>
      </c>
      <c r="L253" s="33" t="s">
        <v>1134</v>
      </c>
      <c r="M253" s="30" t="str">
        <f t="shared" si="14"/>
        <v>Yes</v>
      </c>
      <c r="N253" s="34"/>
      <c r="O253" s="35"/>
      <c r="P253" s="30"/>
      <c r="Q253" s="30"/>
      <c r="R253" s="30"/>
      <c r="S253" s="30"/>
      <c r="T253" s="30" t="str">
        <f t="shared" si="15"/>
        <v xml:space="preserve"> </v>
      </c>
      <c r="U253" s="31" t="s">
        <v>9</v>
      </c>
      <c r="V253" s="34"/>
    </row>
    <row r="254" spans="1:22" ht="89.25" x14ac:dyDescent="0.2">
      <c r="A254" s="20" t="s">
        <v>1135</v>
      </c>
      <c r="B254" s="21" t="s">
        <v>1136</v>
      </c>
      <c r="C254" s="22">
        <v>2011</v>
      </c>
      <c r="D254" s="23" t="s">
        <v>40</v>
      </c>
      <c r="E254" s="22" t="s">
        <v>66</v>
      </c>
      <c r="F254" s="23" t="s">
        <v>37</v>
      </c>
      <c r="G254" s="24" t="s">
        <v>67</v>
      </c>
      <c r="H254" s="24" t="s">
        <v>81</v>
      </c>
      <c r="I254" s="23" t="s">
        <v>11</v>
      </c>
      <c r="J254" s="25" t="s">
        <v>1137</v>
      </c>
      <c r="K254" s="23" t="s">
        <v>11</v>
      </c>
      <c r="L254" s="25" t="s">
        <v>1138</v>
      </c>
      <c r="M254" s="22" t="str">
        <f t="shared" si="14"/>
        <v>No</v>
      </c>
      <c r="N254" s="25"/>
      <c r="O254" s="25"/>
      <c r="P254" s="22"/>
      <c r="Q254" s="22"/>
      <c r="R254" s="22"/>
      <c r="S254" s="22"/>
      <c r="T254" s="22" t="str">
        <f t="shared" si="15"/>
        <v xml:space="preserve"> </v>
      </c>
      <c r="U254" s="23" t="s">
        <v>11</v>
      </c>
      <c r="V254" s="26"/>
    </row>
    <row r="255" spans="1:22" ht="102" x14ac:dyDescent="0.2">
      <c r="A255" s="20" t="s">
        <v>1139</v>
      </c>
      <c r="B255" s="21" t="s">
        <v>1140</v>
      </c>
      <c r="C255" s="22">
        <v>2009</v>
      </c>
      <c r="D255" s="23" t="s">
        <v>40</v>
      </c>
      <c r="E255" s="22" t="s">
        <v>66</v>
      </c>
      <c r="F255" s="23" t="s">
        <v>34</v>
      </c>
      <c r="G255" s="24" t="s">
        <v>11</v>
      </c>
      <c r="H255" s="24" t="s">
        <v>9</v>
      </c>
      <c r="I255" s="23" t="s">
        <v>11</v>
      </c>
      <c r="J255" s="25" t="s">
        <v>1141</v>
      </c>
      <c r="K255" s="23" t="s">
        <v>11</v>
      </c>
      <c r="L255" s="25" t="s">
        <v>1142</v>
      </c>
      <c r="M255" s="22" t="str">
        <f t="shared" si="14"/>
        <v>No</v>
      </c>
      <c r="N255" s="26"/>
      <c r="O255" s="27"/>
      <c r="P255" s="22"/>
      <c r="Q255" s="22"/>
      <c r="R255" s="22"/>
      <c r="S255" s="22"/>
      <c r="T255" s="22" t="str">
        <f t="shared" si="15"/>
        <v xml:space="preserve"> </v>
      </c>
      <c r="U255" s="23" t="s">
        <v>11</v>
      </c>
      <c r="V255" s="26"/>
    </row>
    <row r="256" spans="1:22" ht="76.5" x14ac:dyDescent="0.2">
      <c r="A256" s="20" t="s">
        <v>1143</v>
      </c>
      <c r="B256" s="21" t="s">
        <v>1144</v>
      </c>
      <c r="C256" s="22">
        <v>2011</v>
      </c>
      <c r="D256" s="23" t="s">
        <v>40</v>
      </c>
      <c r="E256" s="22" t="s">
        <v>66</v>
      </c>
      <c r="F256" s="23" t="s">
        <v>34</v>
      </c>
      <c r="G256" s="24" t="s">
        <v>11</v>
      </c>
      <c r="H256" s="24" t="s">
        <v>67</v>
      </c>
      <c r="I256" s="23" t="s">
        <v>11</v>
      </c>
      <c r="J256" s="25" t="s">
        <v>1145</v>
      </c>
      <c r="K256" s="23" t="s">
        <v>69</v>
      </c>
      <c r="L256" s="25" t="s">
        <v>1146</v>
      </c>
      <c r="M256" s="22" t="str">
        <f t="shared" si="14"/>
        <v>No</v>
      </c>
      <c r="N256" s="26"/>
      <c r="O256" s="27"/>
      <c r="P256" s="22"/>
      <c r="Q256" s="22"/>
      <c r="R256" s="22"/>
      <c r="S256" s="22"/>
      <c r="T256" s="22" t="str">
        <f t="shared" si="15"/>
        <v xml:space="preserve"> </v>
      </c>
      <c r="U256" s="23" t="s">
        <v>11</v>
      </c>
      <c r="V256" s="26"/>
    </row>
    <row r="257" spans="1:22" ht="114.75" x14ac:dyDescent="0.2">
      <c r="A257" s="20" t="s">
        <v>1147</v>
      </c>
      <c r="B257" s="21" t="s">
        <v>1148</v>
      </c>
      <c r="C257" s="22">
        <v>2003</v>
      </c>
      <c r="D257" s="23" t="s">
        <v>92</v>
      </c>
      <c r="E257" s="22" t="s">
        <v>66</v>
      </c>
      <c r="F257" s="23" t="s">
        <v>36</v>
      </c>
      <c r="G257" s="24" t="s">
        <v>11</v>
      </c>
      <c r="H257" s="24" t="s">
        <v>9</v>
      </c>
      <c r="I257" s="23" t="s">
        <v>113</v>
      </c>
      <c r="J257" s="25" t="s">
        <v>1149</v>
      </c>
      <c r="K257" s="23" t="s">
        <v>1150</v>
      </c>
      <c r="L257" s="25" t="s">
        <v>1151</v>
      </c>
      <c r="M257" s="22" t="str">
        <f t="shared" si="14"/>
        <v>No</v>
      </c>
      <c r="N257" s="26"/>
      <c r="O257" s="27"/>
      <c r="P257" s="22"/>
      <c r="Q257" s="22"/>
      <c r="R257" s="22"/>
      <c r="S257" s="22"/>
      <c r="T257" s="22" t="str">
        <f t="shared" si="15"/>
        <v xml:space="preserve"> </v>
      </c>
      <c r="U257" s="23" t="s">
        <v>11</v>
      </c>
      <c r="V257" s="26" t="s">
        <v>174</v>
      </c>
    </row>
    <row r="258" spans="1:22" ht="89.25" x14ac:dyDescent="0.2">
      <c r="A258" s="20" t="s">
        <v>1152</v>
      </c>
      <c r="B258" s="21" t="s">
        <v>1153</v>
      </c>
      <c r="C258" s="22">
        <v>2009</v>
      </c>
      <c r="D258" s="23" t="s">
        <v>40</v>
      </c>
      <c r="E258" s="22" t="s">
        <v>66</v>
      </c>
      <c r="F258" s="23" t="s">
        <v>37</v>
      </c>
      <c r="G258" s="24" t="s">
        <v>67</v>
      </c>
      <c r="H258" s="24" t="s">
        <v>81</v>
      </c>
      <c r="I258" s="23" t="s">
        <v>11</v>
      </c>
      <c r="J258" s="25" t="s">
        <v>1154</v>
      </c>
      <c r="K258" s="23" t="s">
        <v>11</v>
      </c>
      <c r="L258" s="25" t="s">
        <v>1155</v>
      </c>
      <c r="M258" s="22" t="str">
        <f t="shared" si="14"/>
        <v>No</v>
      </c>
      <c r="N258" s="26"/>
      <c r="O258" s="27"/>
      <c r="P258" s="22"/>
      <c r="Q258" s="22"/>
      <c r="R258" s="22"/>
      <c r="S258" s="22"/>
      <c r="T258" s="22" t="str">
        <f t="shared" si="15"/>
        <v xml:space="preserve"> </v>
      </c>
      <c r="U258" s="23" t="s">
        <v>11</v>
      </c>
      <c r="V258" s="26"/>
    </row>
    <row r="259" spans="1:22" ht="89.25" x14ac:dyDescent="0.2">
      <c r="A259" s="20" t="s">
        <v>1156</v>
      </c>
      <c r="B259" s="21" t="s">
        <v>1157</v>
      </c>
      <c r="C259" s="22">
        <v>2016</v>
      </c>
      <c r="D259" s="23" t="s">
        <v>40</v>
      </c>
      <c r="E259" s="22" t="s">
        <v>66</v>
      </c>
      <c r="F259" s="23" t="s">
        <v>36</v>
      </c>
      <c r="G259" s="24" t="s">
        <v>67</v>
      </c>
      <c r="H259" s="24" t="s">
        <v>9</v>
      </c>
      <c r="I259" s="23" t="s">
        <v>11</v>
      </c>
      <c r="J259" s="25" t="s">
        <v>1158</v>
      </c>
      <c r="K259" s="23" t="s">
        <v>11</v>
      </c>
      <c r="L259" s="25" t="s">
        <v>1159</v>
      </c>
      <c r="M259" s="22" t="str">
        <f t="shared" si="14"/>
        <v>No</v>
      </c>
      <c r="N259" s="26"/>
      <c r="O259" s="27"/>
      <c r="P259" s="22"/>
      <c r="Q259" s="22"/>
      <c r="R259" s="22"/>
      <c r="S259" s="22"/>
      <c r="T259" s="22" t="str">
        <f t="shared" si="15"/>
        <v xml:space="preserve"> </v>
      </c>
      <c r="U259" s="23" t="s">
        <v>11</v>
      </c>
      <c r="V259" s="26"/>
    </row>
    <row r="260" spans="1:22" ht="76.5" x14ac:dyDescent="0.2">
      <c r="A260" s="20" t="s">
        <v>1160</v>
      </c>
      <c r="B260" s="21" t="s">
        <v>1161</v>
      </c>
      <c r="C260" s="22">
        <v>2007</v>
      </c>
      <c r="D260" s="23" t="s">
        <v>40</v>
      </c>
      <c r="E260" s="22" t="s">
        <v>66</v>
      </c>
      <c r="F260" s="23" t="s">
        <v>37</v>
      </c>
      <c r="G260" s="24" t="s">
        <v>67</v>
      </c>
      <c r="H260" s="24" t="s">
        <v>67</v>
      </c>
      <c r="I260" s="23" t="s">
        <v>11</v>
      </c>
      <c r="J260" s="25" t="s">
        <v>1162</v>
      </c>
      <c r="K260" s="23" t="s">
        <v>11</v>
      </c>
      <c r="L260" s="25" t="s">
        <v>1163</v>
      </c>
      <c r="M260" s="22" t="str">
        <f t="shared" si="14"/>
        <v>No</v>
      </c>
      <c r="N260" s="26"/>
      <c r="O260" s="27"/>
      <c r="P260" s="22"/>
      <c r="Q260" s="22"/>
      <c r="R260" s="22"/>
      <c r="S260" s="22"/>
      <c r="T260" s="22" t="str">
        <f t="shared" si="15"/>
        <v xml:space="preserve"> </v>
      </c>
      <c r="U260" s="23" t="s">
        <v>11</v>
      </c>
      <c r="V260" s="26"/>
    </row>
    <row r="261" spans="1:22" ht="102" x14ac:dyDescent="0.2">
      <c r="A261" s="20" t="s">
        <v>1164</v>
      </c>
      <c r="B261" s="21" t="s">
        <v>1165</v>
      </c>
      <c r="C261" s="22">
        <v>2005</v>
      </c>
      <c r="D261" s="23" t="s">
        <v>40</v>
      </c>
      <c r="E261" s="22" t="s">
        <v>66</v>
      </c>
      <c r="F261" s="23" t="s">
        <v>34</v>
      </c>
      <c r="G261" s="24" t="s">
        <v>11</v>
      </c>
      <c r="H261" s="24" t="s">
        <v>67</v>
      </c>
      <c r="I261" s="23" t="s">
        <v>11</v>
      </c>
      <c r="J261" s="25" t="s">
        <v>1166</v>
      </c>
      <c r="K261" s="23" t="s">
        <v>127</v>
      </c>
      <c r="L261" s="25" t="s">
        <v>1167</v>
      </c>
      <c r="M261" s="22" t="str">
        <f t="shared" si="14"/>
        <v>No</v>
      </c>
      <c r="N261" s="26"/>
      <c r="O261" s="27"/>
      <c r="P261" s="22"/>
      <c r="Q261" s="22"/>
      <c r="R261" s="22"/>
      <c r="S261" s="22"/>
      <c r="T261" s="22" t="str">
        <f t="shared" si="15"/>
        <v xml:space="preserve"> </v>
      </c>
      <c r="U261" s="23" t="s">
        <v>11</v>
      </c>
      <c r="V261" s="26"/>
    </row>
    <row r="262" spans="1:22" ht="102" x14ac:dyDescent="0.2">
      <c r="A262" s="20" t="s">
        <v>1168</v>
      </c>
      <c r="B262" s="21" t="s">
        <v>1169</v>
      </c>
      <c r="C262" s="22">
        <v>2010</v>
      </c>
      <c r="D262" s="23" t="s">
        <v>40</v>
      </c>
      <c r="E262" s="22" t="s">
        <v>66</v>
      </c>
      <c r="F262" s="23" t="s">
        <v>37</v>
      </c>
      <c r="G262" s="24" t="s">
        <v>67</v>
      </c>
      <c r="H262" s="24"/>
      <c r="I262" s="23" t="s">
        <v>11</v>
      </c>
      <c r="J262" s="25" t="s">
        <v>1170</v>
      </c>
      <c r="K262" s="23" t="s">
        <v>11</v>
      </c>
      <c r="L262" s="25" t="s">
        <v>1171</v>
      </c>
      <c r="M262" s="22" t="str">
        <f t="shared" si="14"/>
        <v>No</v>
      </c>
      <c r="N262" s="26"/>
      <c r="O262" s="27"/>
      <c r="P262" s="22"/>
      <c r="Q262" s="22"/>
      <c r="R262" s="22"/>
      <c r="S262" s="22"/>
      <c r="T262" s="22" t="str">
        <f t="shared" si="15"/>
        <v xml:space="preserve"> </v>
      </c>
      <c r="U262" s="23" t="s">
        <v>11</v>
      </c>
      <c r="V262" s="26"/>
    </row>
    <row r="263" spans="1:22" ht="63.75" x14ac:dyDescent="0.2">
      <c r="A263" s="28" t="s">
        <v>1172</v>
      </c>
      <c r="B263" s="29" t="s">
        <v>1173</v>
      </c>
      <c r="C263" s="30">
        <v>2013</v>
      </c>
      <c r="D263" s="31" t="s">
        <v>40</v>
      </c>
      <c r="E263" s="30" t="s">
        <v>66</v>
      </c>
      <c r="F263" s="31" t="s">
        <v>36</v>
      </c>
      <c r="G263" s="32" t="s">
        <v>9</v>
      </c>
      <c r="H263" s="32" t="s">
        <v>9</v>
      </c>
      <c r="I263" s="31" t="s">
        <v>9</v>
      </c>
      <c r="J263" s="33" t="s">
        <v>1174</v>
      </c>
      <c r="K263" s="31" t="s">
        <v>9</v>
      </c>
      <c r="L263" s="33" t="s">
        <v>1175</v>
      </c>
      <c r="M263" s="30" t="str">
        <f t="shared" si="14"/>
        <v>Yes</v>
      </c>
      <c r="N263" s="34"/>
      <c r="O263" s="35"/>
      <c r="P263" s="30"/>
      <c r="Q263" s="30"/>
      <c r="R263" s="30"/>
      <c r="S263" s="30"/>
      <c r="T263" s="30" t="str">
        <f t="shared" si="15"/>
        <v xml:space="preserve"> </v>
      </c>
      <c r="U263" s="31" t="s">
        <v>9</v>
      </c>
      <c r="V263" s="34"/>
    </row>
    <row r="264" spans="1:22" ht="153" x14ac:dyDescent="0.2">
      <c r="A264" s="20" t="s">
        <v>1176</v>
      </c>
      <c r="B264" s="21" t="s">
        <v>1177</v>
      </c>
      <c r="C264" s="22">
        <v>2010</v>
      </c>
      <c r="D264" s="23" t="s">
        <v>40</v>
      </c>
      <c r="E264" s="22" t="s">
        <v>66</v>
      </c>
      <c r="F264" s="23" t="s">
        <v>36</v>
      </c>
      <c r="G264" s="24" t="s">
        <v>112</v>
      </c>
      <c r="H264" s="24" t="s">
        <v>81</v>
      </c>
      <c r="I264" s="23" t="s">
        <v>442</v>
      </c>
      <c r="J264" s="25" t="s">
        <v>1178</v>
      </c>
      <c r="K264" s="23" t="s">
        <v>444</v>
      </c>
      <c r="L264" s="25" t="s">
        <v>1179</v>
      </c>
      <c r="M264" s="22" t="str">
        <f t="shared" si="14"/>
        <v>No</v>
      </c>
      <c r="N264" s="26"/>
      <c r="O264" s="27"/>
      <c r="P264" s="22"/>
      <c r="Q264" s="22"/>
      <c r="R264" s="22"/>
      <c r="S264" s="22"/>
      <c r="T264" s="22" t="str">
        <f t="shared" si="15"/>
        <v xml:space="preserve"> </v>
      </c>
      <c r="U264" s="23" t="s">
        <v>11</v>
      </c>
      <c r="V264" s="26" t="s">
        <v>446</v>
      </c>
    </row>
    <row r="265" spans="1:22" ht="102" x14ac:dyDescent="0.2">
      <c r="A265" s="20" t="s">
        <v>1180</v>
      </c>
      <c r="B265" s="21" t="s">
        <v>1181</v>
      </c>
      <c r="C265" s="22">
        <v>2012</v>
      </c>
      <c r="D265" s="23" t="s">
        <v>40</v>
      </c>
      <c r="E265" s="22" t="s">
        <v>66</v>
      </c>
      <c r="F265" s="23" t="s">
        <v>37</v>
      </c>
      <c r="G265" s="24" t="s">
        <v>67</v>
      </c>
      <c r="H265" s="24"/>
      <c r="I265" s="23" t="s">
        <v>11</v>
      </c>
      <c r="J265" s="25" t="s">
        <v>1182</v>
      </c>
      <c r="K265" s="23" t="s">
        <v>11</v>
      </c>
      <c r="L265" s="25" t="s">
        <v>1183</v>
      </c>
      <c r="M265" s="22" t="str">
        <f t="shared" si="14"/>
        <v>No</v>
      </c>
      <c r="N265" s="26"/>
      <c r="O265" s="26"/>
      <c r="P265" s="22"/>
      <c r="Q265" s="22"/>
      <c r="R265" s="22"/>
      <c r="S265" s="22"/>
      <c r="T265" s="22" t="str">
        <f t="shared" si="15"/>
        <v xml:space="preserve"> </v>
      </c>
      <c r="U265" s="23" t="s">
        <v>11</v>
      </c>
      <c r="V265" s="26"/>
    </row>
    <row r="266" spans="1:22" ht="89.25" x14ac:dyDescent="0.2">
      <c r="A266" s="20" t="s">
        <v>1184</v>
      </c>
      <c r="B266" s="21" t="s">
        <v>1185</v>
      </c>
      <c r="C266" s="22">
        <v>2020</v>
      </c>
      <c r="D266" s="23" t="s">
        <v>92</v>
      </c>
      <c r="E266" s="22" t="s">
        <v>66</v>
      </c>
      <c r="F266" s="23" t="s">
        <v>35</v>
      </c>
      <c r="G266" s="24" t="s">
        <v>11</v>
      </c>
      <c r="H266" s="24" t="s">
        <v>67</v>
      </c>
      <c r="I266" s="23" t="s">
        <v>11</v>
      </c>
      <c r="J266" s="25" t="s">
        <v>1186</v>
      </c>
      <c r="K266" s="23" t="s">
        <v>11</v>
      </c>
      <c r="L266" s="25" t="s">
        <v>1187</v>
      </c>
      <c r="M266" s="22" t="str">
        <f t="shared" si="14"/>
        <v>No</v>
      </c>
      <c r="N266" s="26"/>
      <c r="O266" s="27"/>
      <c r="P266" s="22"/>
      <c r="Q266" s="22"/>
      <c r="R266" s="22"/>
      <c r="S266" s="22"/>
      <c r="T266" s="22" t="str">
        <f t="shared" si="15"/>
        <v xml:space="preserve"> </v>
      </c>
      <c r="U266" s="23" t="s">
        <v>11</v>
      </c>
      <c r="V266" s="26"/>
    </row>
    <row r="267" spans="1:22" ht="127.5" x14ac:dyDescent="0.2">
      <c r="A267" s="20" t="s">
        <v>1188</v>
      </c>
      <c r="B267" s="21" t="s">
        <v>1189</v>
      </c>
      <c r="C267" s="22">
        <v>2013</v>
      </c>
      <c r="D267" s="23" t="s">
        <v>40</v>
      </c>
      <c r="E267" s="22" t="s">
        <v>66</v>
      </c>
      <c r="F267" s="23" t="s">
        <v>37</v>
      </c>
      <c r="G267" s="24" t="s">
        <v>67</v>
      </c>
      <c r="H267" s="24" t="s">
        <v>81</v>
      </c>
      <c r="I267" s="23" t="s">
        <v>11</v>
      </c>
      <c r="J267" s="25" t="s">
        <v>1190</v>
      </c>
      <c r="K267" s="23" t="s">
        <v>11</v>
      </c>
      <c r="L267" s="25" t="s">
        <v>1191</v>
      </c>
      <c r="M267" s="22" t="str">
        <f t="shared" si="14"/>
        <v>No</v>
      </c>
      <c r="N267" s="25"/>
      <c r="O267" s="25"/>
      <c r="P267" s="22"/>
      <c r="Q267" s="22"/>
      <c r="R267" s="22"/>
      <c r="S267" s="22"/>
      <c r="T267" s="22" t="str">
        <f t="shared" si="15"/>
        <v xml:space="preserve"> </v>
      </c>
      <c r="U267" s="22" t="s">
        <v>11</v>
      </c>
      <c r="V267" s="26"/>
    </row>
    <row r="268" spans="1:22" ht="89.25" x14ac:dyDescent="0.2">
      <c r="A268" s="20" t="s">
        <v>1192</v>
      </c>
      <c r="B268" s="21" t="s">
        <v>1193</v>
      </c>
      <c r="C268" s="22">
        <v>2015</v>
      </c>
      <c r="D268" s="23" t="s">
        <v>40</v>
      </c>
      <c r="E268" s="22" t="s">
        <v>66</v>
      </c>
      <c r="F268" s="23" t="s">
        <v>37</v>
      </c>
      <c r="G268" s="24" t="s">
        <v>67</v>
      </c>
      <c r="H268" s="24" t="s">
        <v>81</v>
      </c>
      <c r="I268" s="23" t="s">
        <v>11</v>
      </c>
      <c r="J268" s="25" t="s">
        <v>1194</v>
      </c>
      <c r="K268" s="23" t="s">
        <v>11</v>
      </c>
      <c r="L268" s="25" t="s">
        <v>1195</v>
      </c>
      <c r="M268" s="22" t="str">
        <f t="shared" si="14"/>
        <v>No</v>
      </c>
      <c r="N268" s="26"/>
      <c r="O268" s="26"/>
      <c r="P268" s="22"/>
      <c r="Q268" s="22"/>
      <c r="R268" s="22"/>
      <c r="S268" s="22"/>
      <c r="T268" s="22" t="str">
        <f t="shared" si="15"/>
        <v xml:space="preserve"> </v>
      </c>
      <c r="U268" s="23" t="s">
        <v>11</v>
      </c>
      <c r="V268" s="26"/>
    </row>
    <row r="269" spans="1:22" ht="51" x14ac:dyDescent="0.2">
      <c r="A269" s="20" t="s">
        <v>1196</v>
      </c>
      <c r="B269" s="21" t="s">
        <v>1197</v>
      </c>
      <c r="C269" s="22">
        <v>2011</v>
      </c>
      <c r="D269" s="23" t="s">
        <v>40</v>
      </c>
      <c r="E269" s="22" t="s">
        <v>66</v>
      </c>
      <c r="F269" s="23" t="s">
        <v>33</v>
      </c>
      <c r="G269" s="24" t="s">
        <v>9</v>
      </c>
      <c r="H269" s="24" t="s">
        <v>81</v>
      </c>
      <c r="I269" s="23" t="s">
        <v>11</v>
      </c>
      <c r="J269" s="25" t="s">
        <v>1198</v>
      </c>
      <c r="K269" s="23" t="s">
        <v>11</v>
      </c>
      <c r="L269" s="25" t="s">
        <v>1199</v>
      </c>
      <c r="M269" s="22" t="str">
        <f t="shared" si="14"/>
        <v>No</v>
      </c>
      <c r="N269" s="26"/>
      <c r="O269" s="27"/>
      <c r="P269" s="22"/>
      <c r="Q269" s="22"/>
      <c r="R269" s="22"/>
      <c r="S269" s="22"/>
      <c r="T269" s="22" t="str">
        <f t="shared" si="15"/>
        <v xml:space="preserve"> </v>
      </c>
      <c r="U269" s="23" t="s">
        <v>11</v>
      </c>
      <c r="V269" s="26"/>
    </row>
    <row r="270" spans="1:22" ht="89.25" x14ac:dyDescent="0.2">
      <c r="A270" s="20" t="s">
        <v>1200</v>
      </c>
      <c r="B270" s="21" t="s">
        <v>1201</v>
      </c>
      <c r="C270" s="22">
        <v>2010</v>
      </c>
      <c r="D270" s="23" t="s">
        <v>40</v>
      </c>
      <c r="E270" s="22" t="s">
        <v>66</v>
      </c>
      <c r="F270" s="23" t="s">
        <v>37</v>
      </c>
      <c r="G270" s="24" t="s">
        <v>67</v>
      </c>
      <c r="H270" s="24"/>
      <c r="I270" s="23" t="s">
        <v>93</v>
      </c>
      <c r="J270" s="25" t="s">
        <v>1202</v>
      </c>
      <c r="K270" s="23" t="s">
        <v>95</v>
      </c>
      <c r="L270" s="25" t="s">
        <v>1203</v>
      </c>
      <c r="M270" s="22" t="str">
        <f t="shared" si="14"/>
        <v>No</v>
      </c>
      <c r="N270" s="26"/>
      <c r="O270" s="27"/>
      <c r="P270" s="22"/>
      <c r="Q270" s="22"/>
      <c r="R270" s="22"/>
      <c r="S270" s="22"/>
      <c r="T270" s="22" t="str">
        <f t="shared" si="15"/>
        <v xml:space="preserve"> </v>
      </c>
      <c r="U270" s="23" t="s">
        <v>11</v>
      </c>
      <c r="V270" s="26"/>
    </row>
    <row r="271" spans="1:22" ht="89.25" x14ac:dyDescent="0.2">
      <c r="A271" s="20" t="s">
        <v>1204</v>
      </c>
      <c r="B271" s="21" t="s">
        <v>1205</v>
      </c>
      <c r="C271" s="22">
        <v>2011</v>
      </c>
      <c r="D271" s="23" t="s">
        <v>92</v>
      </c>
      <c r="E271" s="22" t="s">
        <v>66</v>
      </c>
      <c r="F271" s="23" t="s">
        <v>37</v>
      </c>
      <c r="G271" s="24" t="s">
        <v>67</v>
      </c>
      <c r="H271" s="24"/>
      <c r="I271" s="23" t="s">
        <v>11</v>
      </c>
      <c r="J271" s="25" t="s">
        <v>1206</v>
      </c>
      <c r="K271" s="23" t="s">
        <v>11</v>
      </c>
      <c r="L271" s="25" t="s">
        <v>1207</v>
      </c>
      <c r="M271" s="22" t="str">
        <f t="shared" si="14"/>
        <v>No</v>
      </c>
      <c r="N271" s="26"/>
      <c r="O271" s="27"/>
      <c r="P271" s="22"/>
      <c r="Q271" s="22"/>
      <c r="R271" s="22"/>
      <c r="S271" s="22"/>
      <c r="T271" s="22" t="str">
        <f t="shared" si="15"/>
        <v xml:space="preserve"> </v>
      </c>
      <c r="U271" s="23" t="s">
        <v>11</v>
      </c>
      <c r="V271" s="26"/>
    </row>
    <row r="272" spans="1:22" ht="89.25" x14ac:dyDescent="0.2">
      <c r="A272" s="20" t="s">
        <v>1208</v>
      </c>
      <c r="B272" s="21" t="s">
        <v>1209</v>
      </c>
      <c r="C272" s="22">
        <v>2019</v>
      </c>
      <c r="D272" s="23" t="s">
        <v>40</v>
      </c>
      <c r="E272" s="22" t="s">
        <v>66</v>
      </c>
      <c r="F272" s="23" t="s">
        <v>22</v>
      </c>
      <c r="G272" s="24" t="s">
        <v>11</v>
      </c>
      <c r="H272" s="24" t="s">
        <v>67</v>
      </c>
      <c r="I272" s="23" t="s">
        <v>11</v>
      </c>
      <c r="J272" s="25" t="s">
        <v>1210</v>
      </c>
      <c r="K272" s="23" t="s">
        <v>11</v>
      </c>
      <c r="L272" s="25" t="s">
        <v>1211</v>
      </c>
      <c r="M272" s="22" t="str">
        <f t="shared" si="14"/>
        <v>No</v>
      </c>
      <c r="N272" s="26"/>
      <c r="O272" s="27"/>
      <c r="P272" s="22"/>
      <c r="Q272" s="22"/>
      <c r="R272" s="22"/>
      <c r="S272" s="22"/>
      <c r="T272" s="22" t="str">
        <f t="shared" si="15"/>
        <v xml:space="preserve"> </v>
      </c>
      <c r="U272" s="23" t="s">
        <v>11</v>
      </c>
      <c r="V272" s="26"/>
    </row>
    <row r="273" spans="1:22" ht="165.75" x14ac:dyDescent="0.2">
      <c r="A273" s="20" t="s">
        <v>1212</v>
      </c>
      <c r="B273" s="21" t="s">
        <v>1213</v>
      </c>
      <c r="C273" s="22">
        <v>2012</v>
      </c>
      <c r="D273" s="23" t="s">
        <v>92</v>
      </c>
      <c r="E273" s="22" t="s">
        <v>66</v>
      </c>
      <c r="F273" s="23" t="s">
        <v>36</v>
      </c>
      <c r="G273" s="24" t="s">
        <v>9</v>
      </c>
      <c r="H273" s="24" t="s">
        <v>67</v>
      </c>
      <c r="I273" s="23" t="s">
        <v>11</v>
      </c>
      <c r="J273" s="25" t="s">
        <v>1400</v>
      </c>
      <c r="K273" s="23" t="s">
        <v>11</v>
      </c>
      <c r="L273" s="25" t="s">
        <v>1401</v>
      </c>
      <c r="M273" s="22" t="str">
        <f t="shared" si="14"/>
        <v>No</v>
      </c>
      <c r="N273" s="26"/>
      <c r="O273" s="27"/>
      <c r="P273" s="22"/>
      <c r="Q273" s="22"/>
      <c r="R273" s="22"/>
      <c r="S273" s="22"/>
      <c r="T273" s="22" t="str">
        <f t="shared" si="15"/>
        <v xml:space="preserve"> </v>
      </c>
      <c r="U273" s="23" t="s">
        <v>11</v>
      </c>
      <c r="V273" s="26"/>
    </row>
    <row r="274" spans="1:22" ht="89.25" x14ac:dyDescent="0.2">
      <c r="A274" s="20" t="s">
        <v>1214</v>
      </c>
      <c r="B274" s="21" t="s">
        <v>1215</v>
      </c>
      <c r="C274" s="22">
        <v>2008</v>
      </c>
      <c r="D274" s="23" t="s">
        <v>40</v>
      </c>
      <c r="E274" s="22" t="s">
        <v>66</v>
      </c>
      <c r="F274" s="23" t="s">
        <v>27</v>
      </c>
      <c r="G274" s="24" t="s">
        <v>11</v>
      </c>
      <c r="H274" s="24" t="s">
        <v>67</v>
      </c>
      <c r="I274" s="23" t="s">
        <v>11</v>
      </c>
      <c r="J274" s="25" t="s">
        <v>1216</v>
      </c>
      <c r="K274" s="23" t="s">
        <v>11</v>
      </c>
      <c r="L274" s="25" t="s">
        <v>1217</v>
      </c>
      <c r="M274" s="22" t="str">
        <f t="shared" si="14"/>
        <v>No</v>
      </c>
      <c r="N274" s="26"/>
      <c r="O274" s="27"/>
      <c r="P274" s="22"/>
      <c r="Q274" s="22"/>
      <c r="R274" s="22"/>
      <c r="S274" s="22"/>
      <c r="T274" s="22" t="str">
        <f t="shared" si="15"/>
        <v xml:space="preserve"> </v>
      </c>
      <c r="U274" s="23" t="s">
        <v>11</v>
      </c>
      <c r="V274" s="26"/>
    </row>
    <row r="275" spans="1:22" ht="76.5" x14ac:dyDescent="0.2">
      <c r="A275" s="20" t="s">
        <v>1218</v>
      </c>
      <c r="B275" s="21" t="s">
        <v>1219</v>
      </c>
      <c r="C275" s="22">
        <v>2007</v>
      </c>
      <c r="D275" s="23" t="s">
        <v>40</v>
      </c>
      <c r="E275" s="22" t="s">
        <v>66</v>
      </c>
      <c r="F275" s="23" t="s">
        <v>34</v>
      </c>
      <c r="G275" s="24" t="s">
        <v>11</v>
      </c>
      <c r="H275" s="24" t="s">
        <v>67</v>
      </c>
      <c r="I275" s="23" t="s">
        <v>11</v>
      </c>
      <c r="J275" s="25" t="s">
        <v>1220</v>
      </c>
      <c r="K275" s="23" t="s">
        <v>69</v>
      </c>
      <c r="L275" s="25" t="s">
        <v>1221</v>
      </c>
      <c r="M275" s="22" t="str">
        <f t="shared" si="14"/>
        <v>No</v>
      </c>
      <c r="N275" s="26"/>
      <c r="O275" s="27"/>
      <c r="P275" s="22"/>
      <c r="Q275" s="22"/>
      <c r="R275" s="22"/>
      <c r="S275" s="22"/>
      <c r="T275" s="22" t="str">
        <f t="shared" si="15"/>
        <v xml:space="preserve"> </v>
      </c>
      <c r="U275" s="23" t="s">
        <v>11</v>
      </c>
      <c r="V275" s="26"/>
    </row>
    <row r="276" spans="1:22" ht="127.5" x14ac:dyDescent="0.2">
      <c r="A276" s="20" t="s">
        <v>1222</v>
      </c>
      <c r="B276" s="21" t="s">
        <v>1223</v>
      </c>
      <c r="C276" s="22">
        <v>2014</v>
      </c>
      <c r="D276" s="23" t="s">
        <v>40</v>
      </c>
      <c r="E276" s="22" t="s">
        <v>66</v>
      </c>
      <c r="F276" s="23" t="s">
        <v>36</v>
      </c>
      <c r="G276" s="24" t="s">
        <v>9</v>
      </c>
      <c r="H276" s="24" t="s">
        <v>11</v>
      </c>
      <c r="I276" s="23" t="s">
        <v>11</v>
      </c>
      <c r="J276" s="25" t="s">
        <v>1224</v>
      </c>
      <c r="K276" s="23" t="s">
        <v>11</v>
      </c>
      <c r="L276" s="25" t="s">
        <v>1225</v>
      </c>
      <c r="M276" s="22" t="str">
        <f t="shared" si="14"/>
        <v>No</v>
      </c>
      <c r="N276" s="25"/>
      <c r="O276" s="25"/>
      <c r="P276" s="22"/>
      <c r="Q276" s="22"/>
      <c r="R276" s="22"/>
      <c r="S276" s="22"/>
      <c r="T276" s="22" t="str">
        <f t="shared" si="15"/>
        <v xml:space="preserve"> </v>
      </c>
      <c r="U276" s="23" t="s">
        <v>11</v>
      </c>
      <c r="V276" s="26"/>
    </row>
    <row r="277" spans="1:22" ht="76.5" x14ac:dyDescent="0.2">
      <c r="A277" s="20" t="s">
        <v>1226</v>
      </c>
      <c r="B277" s="21" t="s">
        <v>1227</v>
      </c>
      <c r="C277" s="22">
        <v>2009</v>
      </c>
      <c r="D277" s="23" t="s">
        <v>40</v>
      </c>
      <c r="E277" s="22" t="s">
        <v>66</v>
      </c>
      <c r="F277" s="23" t="s">
        <v>37</v>
      </c>
      <c r="G277" s="24" t="s">
        <v>67</v>
      </c>
      <c r="H277" s="24" t="s">
        <v>67</v>
      </c>
      <c r="I277" s="23" t="s">
        <v>11</v>
      </c>
      <c r="J277" s="25" t="s">
        <v>1228</v>
      </c>
      <c r="K277" s="23" t="s">
        <v>11</v>
      </c>
      <c r="L277" s="25" t="s">
        <v>1229</v>
      </c>
      <c r="M277" s="22" t="str">
        <f t="shared" si="14"/>
        <v>No</v>
      </c>
      <c r="N277" s="26"/>
      <c r="O277" s="27"/>
      <c r="P277" s="22"/>
      <c r="Q277" s="22"/>
      <c r="R277" s="22"/>
      <c r="S277" s="22"/>
      <c r="T277" s="22" t="str">
        <f t="shared" si="15"/>
        <v xml:space="preserve"> </v>
      </c>
      <c r="U277" s="23" t="s">
        <v>11</v>
      </c>
      <c r="V277" s="26"/>
    </row>
    <row r="278" spans="1:22" ht="89.25" x14ac:dyDescent="0.2">
      <c r="A278" s="20" t="s">
        <v>1230</v>
      </c>
      <c r="B278" s="21" t="s">
        <v>1231</v>
      </c>
      <c r="C278" s="22">
        <v>2009</v>
      </c>
      <c r="D278" s="23" t="s">
        <v>40</v>
      </c>
      <c r="E278" s="22" t="s">
        <v>66</v>
      </c>
      <c r="F278" s="23" t="s">
        <v>37</v>
      </c>
      <c r="G278" s="24" t="s">
        <v>67</v>
      </c>
      <c r="H278" s="24" t="s">
        <v>81</v>
      </c>
      <c r="I278" s="23" t="s">
        <v>11</v>
      </c>
      <c r="J278" s="25" t="s">
        <v>1232</v>
      </c>
      <c r="K278" s="23" t="s">
        <v>11</v>
      </c>
      <c r="L278" s="25" t="s">
        <v>1233</v>
      </c>
      <c r="M278" s="22" t="str">
        <f t="shared" si="14"/>
        <v>No</v>
      </c>
      <c r="N278" s="26"/>
      <c r="O278" s="27"/>
      <c r="P278" s="22"/>
      <c r="Q278" s="22"/>
      <c r="R278" s="22"/>
      <c r="S278" s="22"/>
      <c r="T278" s="22" t="str">
        <f t="shared" si="15"/>
        <v xml:space="preserve"> </v>
      </c>
      <c r="U278" s="23" t="s">
        <v>11</v>
      </c>
      <c r="V278" s="26"/>
    </row>
    <row r="279" spans="1:22" ht="89.25" x14ac:dyDescent="0.2">
      <c r="A279" s="20" t="s">
        <v>1234</v>
      </c>
      <c r="B279" s="21" t="s">
        <v>1235</v>
      </c>
      <c r="C279" s="22">
        <v>2008</v>
      </c>
      <c r="D279" s="23" t="s">
        <v>40</v>
      </c>
      <c r="E279" s="22" t="s">
        <v>66</v>
      </c>
      <c r="F279" s="23" t="s">
        <v>37</v>
      </c>
      <c r="G279" s="24" t="s">
        <v>67</v>
      </c>
      <c r="H279" s="24"/>
      <c r="I279" s="23" t="s">
        <v>11</v>
      </c>
      <c r="J279" s="25" t="s">
        <v>1236</v>
      </c>
      <c r="K279" s="23" t="s">
        <v>11</v>
      </c>
      <c r="L279" s="25" t="s">
        <v>1237</v>
      </c>
      <c r="M279" s="22" t="str">
        <f t="shared" si="14"/>
        <v>No</v>
      </c>
      <c r="N279" s="26"/>
      <c r="O279" s="27"/>
      <c r="P279" s="22"/>
      <c r="Q279" s="22"/>
      <c r="R279" s="22"/>
      <c r="S279" s="22"/>
      <c r="T279" s="22" t="str">
        <f t="shared" si="15"/>
        <v xml:space="preserve"> </v>
      </c>
      <c r="U279" s="23" t="s">
        <v>11</v>
      </c>
      <c r="V279" s="26"/>
    </row>
    <row r="280" spans="1:22" ht="76.5" x14ac:dyDescent="0.2">
      <c r="A280" s="20" t="s">
        <v>385</v>
      </c>
      <c r="B280" s="21" t="s">
        <v>386</v>
      </c>
      <c r="C280" s="22">
        <v>2014</v>
      </c>
      <c r="D280" s="23" t="s">
        <v>92</v>
      </c>
      <c r="E280" s="22" t="s">
        <v>66</v>
      </c>
      <c r="F280" s="23" t="s">
        <v>30</v>
      </c>
      <c r="G280" s="24" t="s">
        <v>67</v>
      </c>
      <c r="H280" s="24"/>
      <c r="I280" s="23" t="s">
        <v>11</v>
      </c>
      <c r="J280" s="25" t="s">
        <v>387</v>
      </c>
      <c r="K280" s="23" t="s">
        <v>11</v>
      </c>
      <c r="L280" s="25" t="s">
        <v>388</v>
      </c>
      <c r="M280" s="22" t="str">
        <f t="shared" si="14"/>
        <v>No</v>
      </c>
      <c r="N280" s="26"/>
      <c r="O280" s="26"/>
      <c r="P280" s="22"/>
      <c r="Q280" s="22"/>
      <c r="R280" s="22"/>
      <c r="S280" s="22"/>
      <c r="T280" s="22" t="str">
        <f t="shared" si="15"/>
        <v xml:space="preserve"> </v>
      </c>
      <c r="U280" s="23" t="s">
        <v>11</v>
      </c>
      <c r="V280" s="26"/>
    </row>
    <row r="281" spans="1:22" ht="89.25" x14ac:dyDescent="0.2">
      <c r="A281" s="28" t="s">
        <v>374</v>
      </c>
      <c r="B281" s="29" t="s">
        <v>1242</v>
      </c>
      <c r="C281" s="30">
        <v>2006</v>
      </c>
      <c r="D281" s="31" t="s">
        <v>92</v>
      </c>
      <c r="E281" s="30" t="s">
        <v>66</v>
      </c>
      <c r="F281" s="31" t="s">
        <v>36</v>
      </c>
      <c r="G281" s="32" t="s">
        <v>9</v>
      </c>
      <c r="H281" s="32" t="s">
        <v>9</v>
      </c>
      <c r="I281" s="31" t="s">
        <v>9</v>
      </c>
      <c r="J281" s="33" t="s">
        <v>1243</v>
      </c>
      <c r="K281" s="31" t="s">
        <v>9</v>
      </c>
      <c r="L281" s="33" t="s">
        <v>1244</v>
      </c>
      <c r="M281" s="30" t="str">
        <f t="shared" ref="M281:M288" si="16">IF(AND(LEFT(I281)="Y",LEFT(K281)="Y"),"Yes",IF(AND(LEFT(I281)="M",LEFT(K281)="M"),"Maybe",IF(AND(LEFT(I281)="N",LEFT(K281)="N"),"No"," ")))</f>
        <v>Yes</v>
      </c>
      <c r="N281" s="34"/>
      <c r="O281" s="35"/>
      <c r="P281" s="30"/>
      <c r="Q281" s="30"/>
      <c r="R281" s="30"/>
      <c r="S281" s="30"/>
      <c r="T281" s="30" t="str">
        <f t="shared" ref="T281:T286" si="17">IF(AND(LEFT(P282)="Y",LEFT(R282)="Y"),"Yes",IF(AND(LEFT(P282)="M",LEFT(R282)="M"),"Maybe",IF(AND(LEFT(P282)="N",LEFT(R282)="N"),"No"," ")))</f>
        <v xml:space="preserve"> </v>
      </c>
      <c r="U281" s="31" t="s">
        <v>9</v>
      </c>
      <c r="V281" s="34"/>
    </row>
    <row r="282" spans="1:22" ht="76.5" x14ac:dyDescent="0.2">
      <c r="A282" s="28" t="s">
        <v>1245</v>
      </c>
      <c r="B282" s="29" t="s">
        <v>1246</v>
      </c>
      <c r="C282" s="30">
        <v>2008</v>
      </c>
      <c r="D282" s="31" t="s">
        <v>40</v>
      </c>
      <c r="E282" s="30" t="s">
        <v>66</v>
      </c>
      <c r="F282" s="31" t="s">
        <v>36</v>
      </c>
      <c r="G282" s="32" t="s">
        <v>9</v>
      </c>
      <c r="H282" s="32" t="s">
        <v>9</v>
      </c>
      <c r="I282" s="31" t="s">
        <v>9</v>
      </c>
      <c r="J282" s="33" t="s">
        <v>1247</v>
      </c>
      <c r="K282" s="31" t="s">
        <v>9</v>
      </c>
      <c r="L282" s="33" t="s">
        <v>1248</v>
      </c>
      <c r="M282" s="30" t="str">
        <f t="shared" si="16"/>
        <v>Yes</v>
      </c>
      <c r="N282" s="34"/>
      <c r="O282" s="35"/>
      <c r="P282" s="30"/>
      <c r="Q282" s="30"/>
      <c r="R282" s="30"/>
      <c r="S282" s="30"/>
      <c r="T282" s="30" t="str">
        <f t="shared" si="17"/>
        <v xml:space="preserve"> </v>
      </c>
      <c r="U282" s="31" t="s">
        <v>9</v>
      </c>
      <c r="V282" s="34"/>
    </row>
    <row r="283" spans="1:22" ht="76.5" x14ac:dyDescent="0.2">
      <c r="A283" s="20" t="s">
        <v>1245</v>
      </c>
      <c r="B283" s="21" t="s">
        <v>1246</v>
      </c>
      <c r="C283" s="22">
        <v>2006</v>
      </c>
      <c r="D283" s="23" t="s">
        <v>92</v>
      </c>
      <c r="E283" s="22" t="s">
        <v>66</v>
      </c>
      <c r="F283" s="23" t="s">
        <v>36</v>
      </c>
      <c r="G283" s="24" t="s">
        <v>9</v>
      </c>
      <c r="H283" s="24" t="s">
        <v>9</v>
      </c>
      <c r="I283" s="23" t="s">
        <v>11</v>
      </c>
      <c r="J283" s="25" t="s">
        <v>1249</v>
      </c>
      <c r="K283" s="23" t="s">
        <v>11</v>
      </c>
      <c r="L283" s="25" t="s">
        <v>1248</v>
      </c>
      <c r="M283" s="22" t="str">
        <f t="shared" si="16"/>
        <v>No</v>
      </c>
      <c r="N283" s="26"/>
      <c r="O283" s="26"/>
      <c r="P283" s="22"/>
      <c r="Q283" s="22"/>
      <c r="R283" s="22"/>
      <c r="S283" s="22"/>
      <c r="T283" s="22" t="str">
        <f t="shared" si="17"/>
        <v xml:space="preserve"> </v>
      </c>
      <c r="U283" s="23" t="s">
        <v>11</v>
      </c>
      <c r="V283" s="26"/>
    </row>
    <row r="284" spans="1:22" ht="102" x14ac:dyDescent="0.2">
      <c r="A284" s="20" t="s">
        <v>1250</v>
      </c>
      <c r="B284" s="21" t="s">
        <v>1251</v>
      </c>
      <c r="C284" s="22">
        <v>2018</v>
      </c>
      <c r="D284" s="23" t="s">
        <v>40</v>
      </c>
      <c r="E284" s="22" t="s">
        <v>66</v>
      </c>
      <c r="F284" s="23" t="s">
        <v>36</v>
      </c>
      <c r="G284" s="24" t="s">
        <v>67</v>
      </c>
      <c r="H284" s="24" t="s">
        <v>81</v>
      </c>
      <c r="I284" s="23" t="s">
        <v>11</v>
      </c>
      <c r="J284" s="25" t="s">
        <v>1252</v>
      </c>
      <c r="K284" s="23" t="s">
        <v>11</v>
      </c>
      <c r="L284" s="25" t="s">
        <v>1253</v>
      </c>
      <c r="M284" s="22" t="str">
        <f t="shared" si="16"/>
        <v>No</v>
      </c>
      <c r="N284" s="25"/>
      <c r="O284" s="25"/>
      <c r="P284" s="22"/>
      <c r="Q284" s="22"/>
      <c r="R284" s="22"/>
      <c r="S284" s="22"/>
      <c r="T284" s="22" t="str">
        <f t="shared" si="17"/>
        <v xml:space="preserve"> </v>
      </c>
      <c r="U284" s="23" t="s">
        <v>11</v>
      </c>
      <c r="V284" s="26"/>
    </row>
    <row r="285" spans="1:22" ht="102" x14ac:dyDescent="0.2">
      <c r="A285" s="20" t="s">
        <v>1254</v>
      </c>
      <c r="B285" s="21" t="s">
        <v>1255</v>
      </c>
      <c r="C285" s="22" t="s">
        <v>195</v>
      </c>
      <c r="D285" s="23" t="s">
        <v>40</v>
      </c>
      <c r="E285" s="22" t="s">
        <v>66</v>
      </c>
      <c r="F285" s="23" t="s">
        <v>30</v>
      </c>
      <c r="G285" s="24" t="s">
        <v>67</v>
      </c>
      <c r="H285" s="24" t="s">
        <v>9</v>
      </c>
      <c r="I285" s="23" t="s">
        <v>11</v>
      </c>
      <c r="J285" s="25" t="s">
        <v>1256</v>
      </c>
      <c r="K285" s="23" t="s">
        <v>11</v>
      </c>
      <c r="L285" s="25" t="s">
        <v>1257</v>
      </c>
      <c r="M285" s="22" t="str">
        <f t="shared" si="16"/>
        <v>No</v>
      </c>
      <c r="N285" s="26"/>
      <c r="O285" s="27"/>
      <c r="P285" s="22"/>
      <c r="Q285" s="22"/>
      <c r="R285" s="22"/>
      <c r="S285" s="22"/>
      <c r="T285" s="22" t="str">
        <f t="shared" si="17"/>
        <v xml:space="preserve"> </v>
      </c>
      <c r="U285" s="23" t="s">
        <v>11</v>
      </c>
      <c r="V285" s="26"/>
    </row>
    <row r="286" spans="1:22" ht="127.5" x14ac:dyDescent="0.2">
      <c r="A286" s="28" t="s">
        <v>1258</v>
      </c>
      <c r="B286" s="29" t="s">
        <v>1259</v>
      </c>
      <c r="C286" s="30">
        <v>2006</v>
      </c>
      <c r="D286" s="31" t="s">
        <v>92</v>
      </c>
      <c r="E286" s="30" t="s">
        <v>66</v>
      </c>
      <c r="F286" s="31" t="s">
        <v>32</v>
      </c>
      <c r="G286" s="32" t="s">
        <v>11</v>
      </c>
      <c r="H286" s="32" t="s">
        <v>9</v>
      </c>
      <c r="I286" s="31" t="s">
        <v>317</v>
      </c>
      <c r="J286" s="33" t="s">
        <v>1260</v>
      </c>
      <c r="K286" s="31" t="s">
        <v>9</v>
      </c>
      <c r="L286" s="33" t="s">
        <v>1261</v>
      </c>
      <c r="M286" s="30" t="str">
        <f t="shared" si="16"/>
        <v>Yes</v>
      </c>
      <c r="N286" s="34"/>
      <c r="O286" s="35"/>
      <c r="P286" s="30"/>
      <c r="Q286" s="30"/>
      <c r="R286" s="30"/>
      <c r="S286" s="30"/>
      <c r="T286" s="30" t="str">
        <f t="shared" si="17"/>
        <v xml:space="preserve"> </v>
      </c>
      <c r="U286" s="31" t="s">
        <v>9</v>
      </c>
      <c r="V286" s="34"/>
    </row>
    <row r="287" spans="1:22" ht="114.75" x14ac:dyDescent="0.2">
      <c r="A287" s="20" t="s">
        <v>1262</v>
      </c>
      <c r="B287" s="21" t="s">
        <v>1263</v>
      </c>
      <c r="C287" s="22">
        <v>2003</v>
      </c>
      <c r="D287" s="23" t="s">
        <v>92</v>
      </c>
      <c r="E287" s="22" t="s">
        <v>66</v>
      </c>
      <c r="F287" s="23" t="s">
        <v>37</v>
      </c>
      <c r="G287" s="24" t="s">
        <v>67</v>
      </c>
      <c r="H287" s="24"/>
      <c r="I287" s="23" t="s">
        <v>11</v>
      </c>
      <c r="J287" s="25" t="s">
        <v>1264</v>
      </c>
      <c r="K287" s="23" t="s">
        <v>11</v>
      </c>
      <c r="L287" s="25" t="s">
        <v>1265</v>
      </c>
      <c r="M287" s="22" t="str">
        <f t="shared" si="16"/>
        <v>No</v>
      </c>
      <c r="N287" s="26"/>
      <c r="O287" s="27"/>
      <c r="P287" s="22"/>
      <c r="Q287" s="22"/>
      <c r="R287" s="22"/>
      <c r="S287" s="22"/>
      <c r="T287" s="22"/>
      <c r="U287" s="23" t="s">
        <v>11</v>
      </c>
      <c r="V287" s="26"/>
    </row>
    <row r="288" spans="1:22" ht="153" x14ac:dyDescent="0.2">
      <c r="A288" s="36" t="s">
        <v>1266</v>
      </c>
      <c r="B288" s="37" t="s">
        <v>1267</v>
      </c>
      <c r="C288" s="38">
        <v>2006</v>
      </c>
      <c r="D288" s="39" t="s">
        <v>92</v>
      </c>
      <c r="E288" s="38" t="s">
        <v>66</v>
      </c>
      <c r="F288" s="39" t="s">
        <v>32</v>
      </c>
      <c r="G288" s="39" t="s">
        <v>112</v>
      </c>
      <c r="H288" s="39"/>
      <c r="I288" s="39" t="s">
        <v>317</v>
      </c>
      <c r="J288" s="40" t="s">
        <v>1268</v>
      </c>
      <c r="K288" s="39" t="s">
        <v>87</v>
      </c>
      <c r="L288" s="40" t="s">
        <v>1269</v>
      </c>
      <c r="M288" s="38" t="str">
        <f t="shared" si="16"/>
        <v>Yes</v>
      </c>
      <c r="N288" s="40"/>
      <c r="O288" s="41"/>
      <c r="P288" s="38"/>
      <c r="Q288" s="38"/>
      <c r="R288" s="38"/>
      <c r="S288" s="38"/>
      <c r="T288" s="38"/>
      <c r="U288" s="39" t="s">
        <v>9</v>
      </c>
      <c r="V288" s="40"/>
    </row>
    <row r="289" spans="1:22" ht="127.5" x14ac:dyDescent="0.2">
      <c r="A289" s="20" t="s">
        <v>1389</v>
      </c>
      <c r="B289" s="25" t="s">
        <v>1390</v>
      </c>
      <c r="C289" s="42">
        <v>2020</v>
      </c>
      <c r="D289" s="42" t="s">
        <v>40</v>
      </c>
      <c r="E289" s="42" t="s">
        <v>66</v>
      </c>
      <c r="F289" s="42" t="s">
        <v>1394</v>
      </c>
      <c r="G289" s="42" t="s">
        <v>11</v>
      </c>
      <c r="H289" s="42" t="s">
        <v>9</v>
      </c>
      <c r="I289" s="42" t="s">
        <v>11</v>
      </c>
      <c r="J289" s="25" t="s">
        <v>1393</v>
      </c>
      <c r="K289" s="42" t="s">
        <v>9</v>
      </c>
      <c r="L289" s="25" t="s">
        <v>1391</v>
      </c>
      <c r="M289" s="20"/>
      <c r="N289" s="20"/>
      <c r="O289" s="20"/>
      <c r="P289" s="20"/>
      <c r="Q289" s="20"/>
      <c r="R289" s="20"/>
      <c r="S289" s="20"/>
      <c r="T289" s="42" t="s">
        <v>11</v>
      </c>
      <c r="U289" s="42" t="s">
        <v>11</v>
      </c>
      <c r="V289" s="20"/>
    </row>
    <row r="290" spans="1:22" ht="140.25" x14ac:dyDescent="0.2">
      <c r="A290" s="20" t="s">
        <v>1387</v>
      </c>
      <c r="B290" s="25" t="s">
        <v>1388</v>
      </c>
      <c r="C290" s="42">
        <v>2021</v>
      </c>
      <c r="D290" s="42" t="s">
        <v>40</v>
      </c>
      <c r="E290" s="42" t="s">
        <v>66</v>
      </c>
      <c r="F290" s="42" t="s">
        <v>1395</v>
      </c>
      <c r="G290" s="42" t="s">
        <v>11</v>
      </c>
      <c r="H290" s="42" t="s">
        <v>10</v>
      </c>
      <c r="I290" s="42" t="s">
        <v>10</v>
      </c>
      <c r="J290" s="25" t="s">
        <v>1396</v>
      </c>
      <c r="K290" s="42" t="s">
        <v>10</v>
      </c>
      <c r="L290" s="25" t="s">
        <v>1392</v>
      </c>
      <c r="M290" s="20"/>
      <c r="N290" s="20"/>
      <c r="O290" s="20"/>
      <c r="P290" s="20"/>
      <c r="Q290" s="20"/>
      <c r="R290" s="20"/>
      <c r="S290" s="20"/>
      <c r="T290" s="42" t="s">
        <v>11</v>
      </c>
      <c r="U290" s="42" t="s">
        <v>11</v>
      </c>
      <c r="V290" s="20"/>
    </row>
    <row r="295" spans="1:22" x14ac:dyDescent="0.2">
      <c r="U295" s="17">
        <f>COUNTIF(U19:U288,"Yes")</f>
        <v>32</v>
      </c>
    </row>
  </sheetData>
  <autoFilter ref="A1:V290" xr:uid="{00000000-0009-0000-0000-000001000000}">
    <sortState xmlns:xlrd2="http://schemas.microsoft.com/office/spreadsheetml/2017/richdata2" ref="A25:V280">
      <sortCondition descending="1" ref="A1:A290"/>
    </sortState>
  </autoFilter>
  <mergeCells count="14">
    <mergeCell ref="A1:A2"/>
    <mergeCell ref="B1:B2"/>
    <mergeCell ref="C1:C2"/>
    <mergeCell ref="D1:D2"/>
    <mergeCell ref="E1:E2"/>
    <mergeCell ref="P1:S1"/>
    <mergeCell ref="T1:T2"/>
    <mergeCell ref="U1:U2"/>
    <mergeCell ref="V1:V2"/>
    <mergeCell ref="F1:F2"/>
    <mergeCell ref="G1:H1"/>
    <mergeCell ref="I1:L1"/>
    <mergeCell ref="M1:M2"/>
    <mergeCell ref="N1:O1"/>
  </mergeCells>
  <pageMargins left="0.78749999999999998" right="0.78749999999999998" top="1.0249999999999999" bottom="1.0249999999999999" header="0.78749999999999998" footer="0.78749999999999998"/>
  <pageSetup paperSize="9" scale="25" firstPageNumber="0" orientation="landscape" horizontalDpi="300" verticalDpi="300" r:id="rId1"/>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AMJ284"/>
  <sheetViews>
    <sheetView topLeftCell="A13" zoomScale="95" zoomScaleNormal="95" workbookViewId="0">
      <selection activeCell="B15" sqref="B15"/>
    </sheetView>
  </sheetViews>
  <sheetFormatPr defaultColWidth="12.140625" defaultRowHeight="12.75" x14ac:dyDescent="0.2"/>
  <cols>
    <col min="1" max="1" width="11.42578125" style="15" customWidth="1"/>
    <col min="2" max="2" width="45.5703125" style="18" customWidth="1"/>
    <col min="3" max="5" width="11.42578125" style="17" customWidth="1"/>
    <col min="6" max="7" width="12.7109375" style="17" customWidth="1"/>
    <col min="8" max="8" width="45.42578125" style="18" customWidth="1"/>
    <col min="9" max="9" width="11.42578125" style="17" customWidth="1"/>
    <col min="10" max="10" width="45.42578125" style="18" customWidth="1"/>
    <col min="11" max="11" width="21.140625" style="17" customWidth="1"/>
    <col min="12" max="12" width="39.28515625" style="18" customWidth="1"/>
    <col min="13" max="13" width="35.85546875" style="18" customWidth="1"/>
    <col min="14" max="14" width="16.28515625" style="17" customWidth="1"/>
    <col min="15" max="15" width="32.42578125" style="18" customWidth="1"/>
    <col min="16" max="16" width="16.28515625" style="17" customWidth="1"/>
    <col min="17" max="17" width="32.42578125" style="18" customWidth="1"/>
    <col min="18" max="18" width="19.7109375" style="17" customWidth="1"/>
    <col min="19" max="19" width="19.85546875" style="17" customWidth="1"/>
    <col min="20" max="20" width="24.140625" style="18" customWidth="1"/>
    <col min="1023" max="1024" width="11.5703125" customWidth="1"/>
  </cols>
  <sheetData>
    <row r="1" spans="1:1024" s="19" customFormat="1" ht="13.35" customHeight="1" x14ac:dyDescent="0.2">
      <c r="A1" s="48" t="s">
        <v>45</v>
      </c>
      <c r="B1" s="49" t="s">
        <v>46</v>
      </c>
      <c r="C1" s="49" t="s">
        <v>44</v>
      </c>
      <c r="D1" s="49" t="s">
        <v>47</v>
      </c>
      <c r="E1" s="49" t="s">
        <v>48</v>
      </c>
      <c r="F1" s="49" t="s">
        <v>49</v>
      </c>
      <c r="G1" s="49" t="s">
        <v>1270</v>
      </c>
      <c r="H1" s="49"/>
      <c r="I1" s="49"/>
      <c r="J1" s="49"/>
      <c r="K1" s="49" t="s">
        <v>52</v>
      </c>
      <c r="L1" s="49" t="s">
        <v>53</v>
      </c>
      <c r="M1" s="49" t="s">
        <v>54</v>
      </c>
      <c r="N1" s="49" t="s">
        <v>55</v>
      </c>
      <c r="O1" s="49"/>
      <c r="P1" s="49"/>
      <c r="Q1" s="49"/>
      <c r="R1" s="49" t="s">
        <v>56</v>
      </c>
      <c r="S1" s="49" t="s">
        <v>57</v>
      </c>
      <c r="T1" s="49" t="s">
        <v>58</v>
      </c>
      <c r="AMI1"/>
      <c r="AMJ1"/>
    </row>
    <row r="2" spans="1:1024" s="19" customFormat="1" hidden="1" x14ac:dyDescent="0.2">
      <c r="A2" s="48"/>
      <c r="B2" s="49"/>
      <c r="C2" s="49"/>
      <c r="D2" s="49"/>
      <c r="E2" s="49"/>
      <c r="F2" s="49"/>
      <c r="G2" s="4" t="s">
        <v>7</v>
      </c>
      <c r="H2" s="4" t="s">
        <v>1271</v>
      </c>
      <c r="I2" s="4" t="s">
        <v>8</v>
      </c>
      <c r="J2" s="4" t="s">
        <v>62</v>
      </c>
      <c r="K2" s="49"/>
      <c r="L2" s="4" t="s">
        <v>60</v>
      </c>
      <c r="M2" s="4" t="s">
        <v>54</v>
      </c>
      <c r="N2" s="4" t="s">
        <v>61</v>
      </c>
      <c r="O2" s="4" t="s">
        <v>62</v>
      </c>
      <c r="P2" s="4" t="s">
        <v>63</v>
      </c>
      <c r="Q2" s="4" t="s">
        <v>62</v>
      </c>
      <c r="R2" s="49"/>
      <c r="S2" s="49"/>
      <c r="T2" s="49"/>
      <c r="AMI2"/>
      <c r="AMJ2"/>
    </row>
    <row r="3" spans="1:1024" ht="89.25" x14ac:dyDescent="0.2">
      <c r="A3" s="20" t="s">
        <v>1272</v>
      </c>
      <c r="B3" s="21" t="s">
        <v>1273</v>
      </c>
      <c r="C3" s="22">
        <v>2013</v>
      </c>
      <c r="D3" s="23" t="s">
        <v>40</v>
      </c>
      <c r="E3" s="22" t="s">
        <v>66</v>
      </c>
      <c r="F3" s="23" t="s">
        <v>1274</v>
      </c>
      <c r="G3" s="24" t="s">
        <v>11</v>
      </c>
      <c r="H3" s="24" t="s">
        <v>1275</v>
      </c>
      <c r="I3" s="23" t="s">
        <v>11</v>
      </c>
      <c r="J3" s="25" t="s">
        <v>1276</v>
      </c>
      <c r="K3" s="23" t="s">
        <v>11</v>
      </c>
      <c r="L3" s="25"/>
      <c r="M3" s="22"/>
      <c r="N3" s="26"/>
      <c r="O3" s="27"/>
      <c r="P3" s="22"/>
      <c r="Q3" s="22"/>
      <c r="R3" s="22"/>
      <c r="S3" s="22"/>
      <c r="T3" s="43"/>
    </row>
    <row r="4" spans="1:1024" ht="165.75" x14ac:dyDescent="0.2">
      <c r="A4" s="20" t="s">
        <v>1277</v>
      </c>
      <c r="B4" s="21" t="s">
        <v>1278</v>
      </c>
      <c r="C4" s="22">
        <v>2015</v>
      </c>
      <c r="D4" s="23" t="s">
        <v>40</v>
      </c>
      <c r="E4" s="22" t="s">
        <v>66</v>
      </c>
      <c r="F4" s="23" t="s">
        <v>1274</v>
      </c>
      <c r="G4" s="24" t="s">
        <v>11</v>
      </c>
      <c r="H4" s="24" t="s">
        <v>1279</v>
      </c>
      <c r="I4" s="23" t="s">
        <v>11</v>
      </c>
      <c r="J4" s="25" t="s">
        <v>1280</v>
      </c>
      <c r="K4" s="23" t="s">
        <v>11</v>
      </c>
      <c r="L4" s="25"/>
      <c r="M4" s="22"/>
      <c r="N4" s="26"/>
      <c r="O4" s="27"/>
      <c r="P4" s="22"/>
      <c r="Q4" s="22"/>
      <c r="R4" s="22"/>
      <c r="S4" s="22"/>
      <c r="T4" s="43"/>
    </row>
    <row r="5" spans="1:1024" ht="114.75" x14ac:dyDescent="0.2">
      <c r="A5" s="20" t="s">
        <v>1281</v>
      </c>
      <c r="B5" s="21" t="s">
        <v>1282</v>
      </c>
      <c r="C5" s="22">
        <v>2008</v>
      </c>
      <c r="D5" s="23" t="s">
        <v>40</v>
      </c>
      <c r="E5" s="22" t="s">
        <v>66</v>
      </c>
      <c r="F5" s="23" t="s">
        <v>1283</v>
      </c>
      <c r="G5" s="24" t="s">
        <v>11</v>
      </c>
      <c r="H5" s="24" t="s">
        <v>1421</v>
      </c>
      <c r="I5" s="23" t="s">
        <v>11</v>
      </c>
      <c r="J5" s="25" t="s">
        <v>1422</v>
      </c>
      <c r="K5" s="23" t="s">
        <v>11</v>
      </c>
      <c r="L5" s="25"/>
      <c r="M5" s="22"/>
      <c r="N5" s="26"/>
      <c r="O5" s="27"/>
      <c r="P5" s="22"/>
      <c r="Q5" s="22"/>
      <c r="R5" s="22"/>
      <c r="S5" s="22"/>
      <c r="T5" s="43"/>
      <c r="U5" s="45"/>
      <c r="V5" s="45"/>
      <c r="W5" s="45"/>
      <c r="X5" s="45"/>
      <c r="Y5" s="45"/>
    </row>
    <row r="6" spans="1:1024" ht="114.75" x14ac:dyDescent="0.2">
      <c r="A6" s="20" t="s">
        <v>1284</v>
      </c>
      <c r="B6" s="21" t="s">
        <v>1285</v>
      </c>
      <c r="C6" s="22">
        <v>2010</v>
      </c>
      <c r="D6" s="23" t="s">
        <v>40</v>
      </c>
      <c r="E6" s="22" t="s">
        <v>66</v>
      </c>
      <c r="F6" s="23" t="s">
        <v>1286</v>
      </c>
      <c r="G6" s="24" t="s">
        <v>11</v>
      </c>
      <c r="H6" s="24" t="s">
        <v>1287</v>
      </c>
      <c r="I6" s="23" t="s">
        <v>11</v>
      </c>
      <c r="J6" s="25" t="s">
        <v>1288</v>
      </c>
      <c r="K6" s="23" t="s">
        <v>11</v>
      </c>
      <c r="L6" s="25"/>
      <c r="M6" s="22"/>
      <c r="N6" s="26"/>
      <c r="O6" s="27"/>
      <c r="P6" s="22"/>
      <c r="Q6" s="22"/>
      <c r="R6" s="22"/>
      <c r="S6" s="22"/>
      <c r="T6" s="43"/>
      <c r="U6" s="45"/>
      <c r="V6" s="45"/>
      <c r="W6" s="45"/>
      <c r="X6" s="45"/>
      <c r="Y6" s="45"/>
    </row>
    <row r="7" spans="1:1024" ht="63.75" x14ac:dyDescent="0.2">
      <c r="A7" s="20" t="s">
        <v>1289</v>
      </c>
      <c r="B7" s="21" t="s">
        <v>1290</v>
      </c>
      <c r="C7" s="22">
        <v>2003</v>
      </c>
      <c r="D7" s="23" t="s">
        <v>40</v>
      </c>
      <c r="E7" s="22" t="s">
        <v>66</v>
      </c>
      <c r="F7" s="23" t="s">
        <v>1291</v>
      </c>
      <c r="G7" s="24" t="s">
        <v>11</v>
      </c>
      <c r="H7" s="24" t="s">
        <v>1292</v>
      </c>
      <c r="I7" s="23" t="s">
        <v>11</v>
      </c>
      <c r="J7" s="25" t="s">
        <v>1293</v>
      </c>
      <c r="K7" s="23" t="s">
        <v>11</v>
      </c>
      <c r="L7" s="25"/>
      <c r="M7" s="22"/>
      <c r="N7" s="26"/>
      <c r="O7" s="27"/>
      <c r="P7" s="22"/>
      <c r="Q7" s="22"/>
      <c r="R7" s="22"/>
      <c r="S7" s="22"/>
      <c r="T7" s="43"/>
    </row>
    <row r="8" spans="1:1024" ht="76.5" x14ac:dyDescent="0.2">
      <c r="A8" s="20" t="s">
        <v>1294</v>
      </c>
      <c r="B8" s="21" t="s">
        <v>1295</v>
      </c>
      <c r="C8" s="22">
        <v>1990</v>
      </c>
      <c r="D8" s="23" t="s">
        <v>40</v>
      </c>
      <c r="E8" s="22" t="s">
        <v>66</v>
      </c>
      <c r="F8" s="23" t="s">
        <v>1296</v>
      </c>
      <c r="G8" s="24" t="s">
        <v>11</v>
      </c>
      <c r="H8" s="24" t="s">
        <v>1297</v>
      </c>
      <c r="I8" s="23" t="s">
        <v>11</v>
      </c>
      <c r="J8" s="25" t="s">
        <v>1298</v>
      </c>
      <c r="K8" s="23" t="s">
        <v>11</v>
      </c>
      <c r="L8" s="25"/>
      <c r="M8" s="22"/>
      <c r="N8" s="26"/>
      <c r="O8" s="27"/>
      <c r="P8" s="22"/>
      <c r="Q8" s="22"/>
      <c r="R8" s="22"/>
      <c r="S8" s="22"/>
      <c r="T8" s="43" t="s">
        <v>1299</v>
      </c>
    </row>
    <row r="9" spans="1:1024" ht="76.5" x14ac:dyDescent="0.2">
      <c r="A9" s="20" t="s">
        <v>1300</v>
      </c>
      <c r="B9" s="21" t="s">
        <v>1301</v>
      </c>
      <c r="C9" s="22">
        <v>2003</v>
      </c>
      <c r="D9" s="23" t="s">
        <v>40</v>
      </c>
      <c r="E9" s="22" t="s">
        <v>66</v>
      </c>
      <c r="F9" s="23" t="s">
        <v>1302</v>
      </c>
      <c r="G9" s="24" t="s">
        <v>11</v>
      </c>
      <c r="H9" s="24" t="s">
        <v>1303</v>
      </c>
      <c r="I9" s="23" t="s">
        <v>11</v>
      </c>
      <c r="J9" s="25" t="s">
        <v>1304</v>
      </c>
      <c r="K9" s="23" t="s">
        <v>11</v>
      </c>
      <c r="L9" s="25"/>
      <c r="M9" s="22"/>
      <c r="N9" s="26"/>
      <c r="O9" s="27"/>
      <c r="P9" s="22"/>
      <c r="Q9" s="22"/>
      <c r="R9" s="22"/>
      <c r="S9" s="22"/>
      <c r="T9" s="43" t="s">
        <v>1299</v>
      </c>
    </row>
    <row r="10" spans="1:1024" ht="51" x14ac:dyDescent="0.2">
      <c r="A10" s="20" t="s">
        <v>1305</v>
      </c>
      <c r="B10" s="21" t="s">
        <v>1306</v>
      </c>
      <c r="C10" s="22">
        <v>2012</v>
      </c>
      <c r="D10" s="23" t="s">
        <v>40</v>
      </c>
      <c r="E10" s="22" t="s">
        <v>66</v>
      </c>
      <c r="F10" s="23" t="s">
        <v>1274</v>
      </c>
      <c r="G10" s="24" t="s">
        <v>11</v>
      </c>
      <c r="H10" s="24" t="s">
        <v>1307</v>
      </c>
      <c r="I10" s="23" t="s">
        <v>11</v>
      </c>
      <c r="J10" s="25" t="s">
        <v>1308</v>
      </c>
      <c r="K10" s="23" t="s">
        <v>11</v>
      </c>
      <c r="L10" s="25"/>
      <c r="M10" s="22"/>
      <c r="N10" s="26"/>
      <c r="O10" s="27"/>
      <c r="P10" s="22"/>
      <c r="Q10" s="22"/>
      <c r="R10" s="22"/>
      <c r="S10" s="22"/>
      <c r="T10" s="43"/>
    </row>
    <row r="11" spans="1:1024" ht="114.75" x14ac:dyDescent="0.2">
      <c r="A11" s="20" t="s">
        <v>1309</v>
      </c>
      <c r="B11" s="21" t="s">
        <v>1310</v>
      </c>
      <c r="C11" s="22">
        <v>2011</v>
      </c>
      <c r="D11" s="23" t="s">
        <v>40</v>
      </c>
      <c r="E11" s="22" t="s">
        <v>66</v>
      </c>
      <c r="F11" s="23" t="s">
        <v>1311</v>
      </c>
      <c r="G11" s="24" t="s">
        <v>11</v>
      </c>
      <c r="H11" s="24" t="s">
        <v>1312</v>
      </c>
      <c r="I11" s="23" t="s">
        <v>10</v>
      </c>
      <c r="J11" s="25" t="s">
        <v>1313</v>
      </c>
      <c r="K11" s="23" t="s">
        <v>11</v>
      </c>
      <c r="L11" s="25"/>
      <c r="M11" s="22"/>
      <c r="N11" s="26"/>
      <c r="O11" s="27"/>
      <c r="P11" s="22"/>
      <c r="Q11" s="22"/>
      <c r="R11" s="22"/>
      <c r="S11" s="22"/>
      <c r="T11" s="43"/>
    </row>
    <row r="12" spans="1:1024" ht="76.5" x14ac:dyDescent="0.2">
      <c r="A12" s="20" t="s">
        <v>1314</v>
      </c>
      <c r="B12" s="21" t="s">
        <v>1315</v>
      </c>
      <c r="C12" s="22">
        <v>2006</v>
      </c>
      <c r="D12" s="23" t="s">
        <v>40</v>
      </c>
      <c r="E12" s="22" t="s">
        <v>66</v>
      </c>
      <c r="F12" s="23" t="s">
        <v>1316</v>
      </c>
      <c r="G12" s="24" t="s">
        <v>11</v>
      </c>
      <c r="H12" s="24" t="s">
        <v>1317</v>
      </c>
      <c r="I12" s="23" t="s">
        <v>11</v>
      </c>
      <c r="J12" s="25" t="s">
        <v>1318</v>
      </c>
      <c r="K12" s="23" t="s">
        <v>11</v>
      </c>
      <c r="L12" s="25"/>
      <c r="M12" s="22"/>
      <c r="N12" s="26"/>
      <c r="O12" s="27"/>
      <c r="P12" s="22"/>
      <c r="Q12" s="22"/>
      <c r="R12" s="22"/>
      <c r="S12" s="22"/>
      <c r="T12" s="43"/>
    </row>
    <row r="13" spans="1:1024" ht="89.25" x14ac:dyDescent="0.2">
      <c r="A13" s="20" t="s">
        <v>1319</v>
      </c>
      <c r="B13" s="21" t="s">
        <v>1320</v>
      </c>
      <c r="C13" s="22">
        <v>2011</v>
      </c>
      <c r="D13" s="23" t="s">
        <v>40</v>
      </c>
      <c r="E13" s="22" t="s">
        <v>66</v>
      </c>
      <c r="F13" s="23" t="s">
        <v>1321</v>
      </c>
      <c r="G13" s="24" t="s">
        <v>11</v>
      </c>
      <c r="H13" s="24" t="s">
        <v>1322</v>
      </c>
      <c r="I13" s="23" t="s">
        <v>11</v>
      </c>
      <c r="J13" s="25" t="s">
        <v>1323</v>
      </c>
      <c r="K13" s="23" t="s">
        <v>11</v>
      </c>
      <c r="L13" s="25"/>
      <c r="M13" s="22"/>
      <c r="N13" s="26"/>
      <c r="O13" s="27"/>
      <c r="P13" s="22"/>
      <c r="Q13" s="22"/>
      <c r="R13" s="22"/>
      <c r="S13" s="22"/>
      <c r="T13" s="43"/>
    </row>
    <row r="14" spans="1:1024" ht="102" x14ac:dyDescent="0.2">
      <c r="A14" s="20" t="s">
        <v>1324</v>
      </c>
      <c r="B14" s="21" t="s">
        <v>1325</v>
      </c>
      <c r="C14" s="22">
        <v>2011</v>
      </c>
      <c r="D14" s="23" t="s">
        <v>40</v>
      </c>
      <c r="E14" s="22" t="s">
        <v>66</v>
      </c>
      <c r="F14" s="23" t="s">
        <v>1316</v>
      </c>
      <c r="G14" s="24" t="s">
        <v>11</v>
      </c>
      <c r="H14" s="24" t="s">
        <v>1326</v>
      </c>
      <c r="I14" s="23" t="s">
        <v>11</v>
      </c>
      <c r="J14" s="25" t="s">
        <v>1327</v>
      </c>
      <c r="K14" s="23" t="s">
        <v>11</v>
      </c>
      <c r="L14" s="25"/>
      <c r="M14" s="22"/>
      <c r="N14" s="26"/>
      <c r="O14" s="27"/>
      <c r="P14" s="22"/>
      <c r="Q14" s="22"/>
      <c r="R14" s="22"/>
      <c r="S14" s="22"/>
      <c r="T14" s="43"/>
    </row>
    <row r="15" spans="1:1024" ht="89.25" x14ac:dyDescent="0.2">
      <c r="A15" s="20" t="s">
        <v>1328</v>
      </c>
      <c r="B15" s="21" t="s">
        <v>1329</v>
      </c>
      <c r="C15" s="22">
        <v>2010</v>
      </c>
      <c r="D15" s="23" t="s">
        <v>41</v>
      </c>
      <c r="E15" s="22" t="s">
        <v>66</v>
      </c>
      <c r="F15" s="23" t="s">
        <v>1330</v>
      </c>
      <c r="G15" s="24" t="s">
        <v>11</v>
      </c>
      <c r="H15" s="24" t="s">
        <v>1331</v>
      </c>
      <c r="I15" s="23" t="s">
        <v>1332</v>
      </c>
      <c r="J15" s="25" t="s">
        <v>1333</v>
      </c>
      <c r="K15" s="23" t="s">
        <v>11</v>
      </c>
      <c r="L15" s="25"/>
      <c r="M15" s="22"/>
      <c r="N15" s="26"/>
      <c r="O15" s="27"/>
      <c r="P15" s="22"/>
      <c r="Q15" s="22"/>
      <c r="R15" s="22"/>
      <c r="S15" s="22"/>
      <c r="T15" s="43" t="s">
        <v>1334</v>
      </c>
    </row>
    <row r="16" spans="1:1024" ht="51" x14ac:dyDescent="0.2">
      <c r="A16" s="28" t="s">
        <v>1335</v>
      </c>
      <c r="B16" s="29" t="s">
        <v>1336</v>
      </c>
      <c r="C16" s="30">
        <v>2009</v>
      </c>
      <c r="D16" s="31" t="s">
        <v>40</v>
      </c>
      <c r="E16" s="30" t="s">
        <v>66</v>
      </c>
      <c r="F16" s="31" t="s">
        <v>1283</v>
      </c>
      <c r="G16" s="32" t="s">
        <v>9</v>
      </c>
      <c r="H16" s="32" t="s">
        <v>1337</v>
      </c>
      <c r="I16" s="31" t="s">
        <v>9</v>
      </c>
      <c r="J16" s="29" t="s">
        <v>1338</v>
      </c>
      <c r="K16" s="31" t="s">
        <v>9</v>
      </c>
      <c r="L16" s="33"/>
      <c r="M16" s="30"/>
      <c r="N16" s="34"/>
      <c r="O16" s="35"/>
      <c r="P16" s="30"/>
      <c r="Q16" s="30"/>
      <c r="R16" s="30"/>
      <c r="S16" s="30"/>
      <c r="T16" s="44"/>
    </row>
    <row r="17" spans="1:20" ht="51" x14ac:dyDescent="0.2">
      <c r="A17" s="20" t="s">
        <v>1339</v>
      </c>
      <c r="B17" s="21" t="s">
        <v>1340</v>
      </c>
      <c r="C17" s="22">
        <v>2004</v>
      </c>
      <c r="D17" s="23" t="s">
        <v>40</v>
      </c>
      <c r="E17" s="22" t="s">
        <v>66</v>
      </c>
      <c r="F17" s="23" t="s">
        <v>1341</v>
      </c>
      <c r="G17" s="24" t="s">
        <v>11</v>
      </c>
      <c r="H17" s="24" t="s">
        <v>1342</v>
      </c>
      <c r="I17" s="23" t="s">
        <v>11</v>
      </c>
      <c r="J17" s="25" t="s">
        <v>1343</v>
      </c>
      <c r="K17" s="23" t="s">
        <v>11</v>
      </c>
      <c r="L17" s="25"/>
      <c r="M17" s="22"/>
      <c r="N17" s="26"/>
      <c r="O17" s="27"/>
      <c r="P17" s="22"/>
      <c r="Q17" s="22"/>
      <c r="R17" s="22"/>
      <c r="S17" s="22"/>
      <c r="T17" s="43" t="s">
        <v>1344</v>
      </c>
    </row>
    <row r="18" spans="1:20" ht="102" x14ac:dyDescent="0.2">
      <c r="A18" s="20" t="s">
        <v>1345</v>
      </c>
      <c r="B18" s="21" t="s">
        <v>1346</v>
      </c>
      <c r="C18" s="22">
        <v>2008</v>
      </c>
      <c r="D18" s="23" t="s">
        <v>40</v>
      </c>
      <c r="E18" s="22" t="s">
        <v>66</v>
      </c>
      <c r="F18" s="23" t="s">
        <v>1347</v>
      </c>
      <c r="G18" s="24" t="s">
        <v>11</v>
      </c>
      <c r="H18" s="24" t="s">
        <v>1348</v>
      </c>
      <c r="I18" s="23" t="s">
        <v>11</v>
      </c>
      <c r="J18" s="25" t="s">
        <v>1349</v>
      </c>
      <c r="K18" s="23" t="s">
        <v>11</v>
      </c>
      <c r="L18" s="25"/>
      <c r="M18" s="22"/>
      <c r="N18" s="26"/>
      <c r="O18" s="27"/>
      <c r="P18" s="22"/>
      <c r="Q18" s="22"/>
      <c r="R18" s="22"/>
      <c r="S18" s="22"/>
      <c r="T18" s="43" t="s">
        <v>1299</v>
      </c>
    </row>
    <row r="19" spans="1:20" ht="102" x14ac:dyDescent="0.2">
      <c r="A19" s="20" t="s">
        <v>1350</v>
      </c>
      <c r="B19" s="21" t="s">
        <v>1397</v>
      </c>
      <c r="C19" s="22">
        <v>2013</v>
      </c>
      <c r="D19" s="23" t="s">
        <v>40</v>
      </c>
      <c r="E19" s="22" t="s">
        <v>66</v>
      </c>
      <c r="F19" s="23" t="s">
        <v>1316</v>
      </c>
      <c r="G19" s="24" t="s">
        <v>11</v>
      </c>
      <c r="H19" s="24" t="s">
        <v>1351</v>
      </c>
      <c r="I19" s="23" t="s">
        <v>11</v>
      </c>
      <c r="J19" s="25" t="s">
        <v>1352</v>
      </c>
      <c r="K19" s="23" t="s">
        <v>11</v>
      </c>
      <c r="L19" s="25"/>
      <c r="M19" s="22"/>
      <c r="N19" s="26"/>
      <c r="O19" s="27"/>
      <c r="P19" s="22"/>
      <c r="Q19" s="22"/>
      <c r="R19" s="22"/>
      <c r="S19" s="22"/>
      <c r="T19" s="43"/>
    </row>
    <row r="20" spans="1:20" ht="114.75" x14ac:dyDescent="0.2">
      <c r="A20" s="20" t="s">
        <v>1353</v>
      </c>
      <c r="B20" s="21" t="s">
        <v>1354</v>
      </c>
      <c r="C20" s="22">
        <v>2014</v>
      </c>
      <c r="D20" s="23" t="s">
        <v>40</v>
      </c>
      <c r="E20" s="22" t="s">
        <v>1355</v>
      </c>
      <c r="F20" s="23" t="s">
        <v>1356</v>
      </c>
      <c r="G20" s="24" t="s">
        <v>1357</v>
      </c>
      <c r="H20" s="24" t="s">
        <v>1358</v>
      </c>
      <c r="I20" s="23" t="s">
        <v>1357</v>
      </c>
      <c r="J20" s="25" t="s">
        <v>1359</v>
      </c>
      <c r="K20" s="23" t="s">
        <v>11</v>
      </c>
      <c r="L20" s="25"/>
      <c r="M20" s="22"/>
      <c r="N20" s="26"/>
      <c r="O20" s="27"/>
      <c r="P20" s="22"/>
      <c r="Q20" s="22"/>
      <c r="R20" s="22"/>
      <c r="S20" s="22"/>
      <c r="T20" s="43"/>
    </row>
    <row r="21" spans="1:20" ht="102" x14ac:dyDescent="0.2">
      <c r="A21" s="20" t="s">
        <v>1360</v>
      </c>
      <c r="B21" s="21" t="s">
        <v>1361</v>
      </c>
      <c r="C21" s="22">
        <v>2010</v>
      </c>
      <c r="D21" s="23" t="s">
        <v>40</v>
      </c>
      <c r="E21" s="22" t="s">
        <v>66</v>
      </c>
      <c r="F21" s="23" t="s">
        <v>1286</v>
      </c>
      <c r="G21" s="24" t="s">
        <v>11</v>
      </c>
      <c r="H21" s="24" t="s">
        <v>1362</v>
      </c>
      <c r="I21" s="23" t="s">
        <v>11</v>
      </c>
      <c r="J21" s="25" t="s">
        <v>1363</v>
      </c>
      <c r="K21" s="23" t="s">
        <v>11</v>
      </c>
      <c r="L21" s="25"/>
      <c r="M21" s="22"/>
      <c r="N21" s="26"/>
      <c r="O21" s="27"/>
      <c r="P21" s="22"/>
      <c r="Q21" s="22"/>
      <c r="R21" s="22"/>
      <c r="S21" s="22"/>
      <c r="T21" s="43"/>
    </row>
    <row r="22" spans="1:20" ht="89.25" x14ac:dyDescent="0.2">
      <c r="A22" s="20" t="s">
        <v>1364</v>
      </c>
      <c r="B22" s="21" t="s">
        <v>1365</v>
      </c>
      <c r="C22" s="22">
        <v>2009</v>
      </c>
      <c r="D22" s="23" t="s">
        <v>40</v>
      </c>
      <c r="E22" s="22" t="s">
        <v>66</v>
      </c>
      <c r="F22" s="23" t="s">
        <v>1283</v>
      </c>
      <c r="G22" s="24" t="s">
        <v>11</v>
      </c>
      <c r="H22" s="24" t="s">
        <v>1366</v>
      </c>
      <c r="I22" s="23" t="s">
        <v>11</v>
      </c>
      <c r="J22" s="25" t="s">
        <v>1367</v>
      </c>
      <c r="K22" s="23" t="s">
        <v>11</v>
      </c>
      <c r="L22" s="25"/>
      <c r="M22" s="22"/>
      <c r="N22" s="26"/>
      <c r="O22" s="27"/>
      <c r="P22" s="22"/>
      <c r="Q22" s="22"/>
      <c r="R22" s="22"/>
      <c r="S22" s="22"/>
      <c r="T22" s="43"/>
    </row>
    <row r="23" spans="1:20" ht="38.25" x14ac:dyDescent="0.2">
      <c r="A23" s="20" t="s">
        <v>1368</v>
      </c>
      <c r="B23" s="21" t="s">
        <v>1369</v>
      </c>
      <c r="C23" s="22">
        <v>2014</v>
      </c>
      <c r="D23" s="23" t="s">
        <v>40</v>
      </c>
      <c r="E23" s="22" t="s">
        <v>66</v>
      </c>
      <c r="F23" s="23" t="s">
        <v>1274</v>
      </c>
      <c r="G23" s="24" t="s">
        <v>11</v>
      </c>
      <c r="H23" s="24" t="s">
        <v>1370</v>
      </c>
      <c r="I23" s="23" t="s">
        <v>11</v>
      </c>
      <c r="J23" s="25" t="s">
        <v>1371</v>
      </c>
      <c r="K23" s="23" t="s">
        <v>11</v>
      </c>
      <c r="L23" s="25"/>
      <c r="M23" s="22"/>
      <c r="N23" s="26"/>
      <c r="O23" s="27"/>
      <c r="P23" s="22"/>
      <c r="Q23" s="22"/>
      <c r="R23" s="22"/>
      <c r="S23" s="22"/>
      <c r="T23" s="43"/>
    </row>
    <row r="24" spans="1:20" ht="51" x14ac:dyDescent="0.2">
      <c r="A24" s="20" t="s">
        <v>1372</v>
      </c>
      <c r="B24" s="21" t="s">
        <v>1373</v>
      </c>
      <c r="C24" s="22">
        <v>2010</v>
      </c>
      <c r="D24" s="23" t="s">
        <v>40</v>
      </c>
      <c r="E24" s="22" t="s">
        <v>66</v>
      </c>
      <c r="F24" s="23" t="s">
        <v>1374</v>
      </c>
      <c r="G24" s="24" t="s">
        <v>11</v>
      </c>
      <c r="H24" s="24" t="s">
        <v>1375</v>
      </c>
      <c r="I24" s="23" t="s">
        <v>11</v>
      </c>
      <c r="J24" s="25" t="s">
        <v>1376</v>
      </c>
      <c r="K24" s="23" t="s">
        <v>11</v>
      </c>
      <c r="L24" s="25"/>
      <c r="M24" s="22"/>
      <c r="N24" s="26"/>
      <c r="O24" s="27"/>
      <c r="P24" s="22"/>
      <c r="Q24" s="22"/>
      <c r="R24" s="22"/>
      <c r="S24" s="22"/>
      <c r="T24" s="43"/>
    </row>
    <row r="25" spans="1:20" ht="76.5" x14ac:dyDescent="0.2">
      <c r="A25" s="20" t="s">
        <v>1377</v>
      </c>
      <c r="B25" s="21" t="s">
        <v>1378</v>
      </c>
      <c r="C25" s="22">
        <v>2004</v>
      </c>
      <c r="D25" s="23" t="s">
        <v>40</v>
      </c>
      <c r="E25" s="22" t="s">
        <v>66</v>
      </c>
      <c r="F25" s="23" t="s">
        <v>1274</v>
      </c>
      <c r="G25" s="24" t="s">
        <v>11</v>
      </c>
      <c r="H25" s="24" t="s">
        <v>1379</v>
      </c>
      <c r="I25" s="23" t="s">
        <v>1380</v>
      </c>
      <c r="J25" s="25" t="s">
        <v>1381</v>
      </c>
      <c r="K25" s="23" t="s">
        <v>11</v>
      </c>
      <c r="L25" s="25"/>
      <c r="M25" s="22"/>
      <c r="N25" s="26"/>
      <c r="O25" s="27"/>
      <c r="P25" s="22"/>
      <c r="Q25" s="22"/>
      <c r="R25" s="22"/>
      <c r="S25" s="22"/>
      <c r="T25" s="43"/>
    </row>
    <row r="26" spans="1:20" ht="51" x14ac:dyDescent="0.2">
      <c r="A26" s="20" t="s">
        <v>1382</v>
      </c>
      <c r="B26" s="21" t="s">
        <v>1383</v>
      </c>
      <c r="C26" s="22">
        <v>1997</v>
      </c>
      <c r="D26" s="23" t="s">
        <v>40</v>
      </c>
      <c r="E26" s="22" t="s">
        <v>66</v>
      </c>
      <c r="F26" s="23" t="s">
        <v>1330</v>
      </c>
      <c r="G26" s="24" t="s">
        <v>11</v>
      </c>
      <c r="H26" s="24" t="s">
        <v>1384</v>
      </c>
      <c r="I26" s="23" t="s">
        <v>11</v>
      </c>
      <c r="J26" s="25" t="s">
        <v>1385</v>
      </c>
      <c r="K26" s="23" t="s">
        <v>11</v>
      </c>
      <c r="L26" s="25"/>
      <c r="M26" s="22"/>
      <c r="N26" s="26"/>
      <c r="O26" s="27"/>
      <c r="P26" s="22"/>
      <c r="Q26" s="22"/>
      <c r="R26" s="22"/>
      <c r="S26" s="22"/>
      <c r="T26" s="43" t="s">
        <v>1386</v>
      </c>
    </row>
    <row r="27" spans="1:20" x14ac:dyDescent="0.2">
      <c r="A27"/>
    </row>
    <row r="28" spans="1:20" x14ac:dyDescent="0.2">
      <c r="A28"/>
    </row>
    <row r="29" spans="1:20" x14ac:dyDescent="0.2">
      <c r="A29"/>
    </row>
    <row r="30" spans="1:20" x14ac:dyDescent="0.2">
      <c r="A30"/>
    </row>
    <row r="31" spans="1:20" x14ac:dyDescent="0.2">
      <c r="A31"/>
    </row>
    <row r="32" spans="1:20" x14ac:dyDescent="0.2">
      <c r="A32"/>
    </row>
    <row r="33" spans="1:1" x14ac:dyDescent="0.2">
      <c r="A33"/>
    </row>
    <row r="34" spans="1:1" x14ac:dyDescent="0.2">
      <c r="A34"/>
    </row>
    <row r="35" spans="1:1" x14ac:dyDescent="0.2">
      <c r="A35"/>
    </row>
    <row r="36" spans="1:1" x14ac:dyDescent="0.2">
      <c r="A36"/>
    </row>
    <row r="37" spans="1:1" x14ac:dyDescent="0.2">
      <c r="A37"/>
    </row>
    <row r="38" spans="1:1" x14ac:dyDescent="0.2">
      <c r="A38"/>
    </row>
    <row r="39" spans="1:1" x14ac:dyDescent="0.2">
      <c r="A39"/>
    </row>
    <row r="40" spans="1:1" x14ac:dyDescent="0.2">
      <c r="A40"/>
    </row>
    <row r="41" spans="1:1" x14ac:dyDescent="0.2">
      <c r="A41"/>
    </row>
    <row r="42" spans="1:1" x14ac:dyDescent="0.2">
      <c r="A42"/>
    </row>
    <row r="43" spans="1:1" x14ac:dyDescent="0.2">
      <c r="A43"/>
    </row>
    <row r="44" spans="1:1" x14ac:dyDescent="0.2">
      <c r="A44"/>
    </row>
    <row r="45" spans="1:1" x14ac:dyDescent="0.2">
      <c r="A45"/>
    </row>
    <row r="46" spans="1:1" x14ac:dyDescent="0.2">
      <c r="A46"/>
    </row>
    <row r="47" spans="1:1" x14ac:dyDescent="0.2">
      <c r="A47"/>
    </row>
    <row r="48" spans="1:1"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row r="60" spans="1:1" x14ac:dyDescent="0.2">
      <c r="A60"/>
    </row>
    <row r="61" spans="1:1" x14ac:dyDescent="0.2">
      <c r="A61"/>
    </row>
    <row r="62" spans="1:1" x14ac:dyDescent="0.2">
      <c r="A62"/>
    </row>
    <row r="63" spans="1:1" x14ac:dyDescent="0.2">
      <c r="A63"/>
    </row>
    <row r="64" spans="1:1" x14ac:dyDescent="0.2">
      <c r="A64"/>
    </row>
    <row r="65" spans="1:1" x14ac:dyDescent="0.2">
      <c r="A65"/>
    </row>
    <row r="66" spans="1:1" x14ac:dyDescent="0.2">
      <c r="A66"/>
    </row>
    <row r="67" spans="1:1" x14ac:dyDescent="0.2">
      <c r="A67"/>
    </row>
    <row r="68" spans="1:1" x14ac:dyDescent="0.2">
      <c r="A68"/>
    </row>
    <row r="69" spans="1:1" x14ac:dyDescent="0.2">
      <c r="A69"/>
    </row>
    <row r="70" spans="1:1" x14ac:dyDescent="0.2">
      <c r="A70"/>
    </row>
    <row r="71" spans="1:1" x14ac:dyDescent="0.2">
      <c r="A71"/>
    </row>
    <row r="72" spans="1:1" x14ac:dyDescent="0.2">
      <c r="A72"/>
    </row>
    <row r="73" spans="1:1" x14ac:dyDescent="0.2">
      <c r="A73"/>
    </row>
    <row r="74" spans="1:1" x14ac:dyDescent="0.2">
      <c r="A74"/>
    </row>
    <row r="75" spans="1:1" x14ac:dyDescent="0.2">
      <c r="A75"/>
    </row>
    <row r="76" spans="1:1" x14ac:dyDescent="0.2">
      <c r="A76"/>
    </row>
    <row r="77" spans="1:1" x14ac:dyDescent="0.2">
      <c r="A77"/>
    </row>
    <row r="78" spans="1:1" x14ac:dyDescent="0.2">
      <c r="A78"/>
    </row>
    <row r="79" spans="1:1" x14ac:dyDescent="0.2">
      <c r="A79"/>
    </row>
    <row r="80" spans="1:1" x14ac:dyDescent="0.2">
      <c r="A80"/>
    </row>
    <row r="81" spans="1:1" x14ac:dyDescent="0.2">
      <c r="A81"/>
    </row>
    <row r="82" spans="1:1" x14ac:dyDescent="0.2">
      <c r="A82"/>
    </row>
    <row r="83" spans="1:1" x14ac:dyDescent="0.2">
      <c r="A83"/>
    </row>
    <row r="84" spans="1:1" x14ac:dyDescent="0.2">
      <c r="A84"/>
    </row>
    <row r="85" spans="1:1" x14ac:dyDescent="0.2">
      <c r="A85"/>
    </row>
    <row r="86" spans="1:1" x14ac:dyDescent="0.2">
      <c r="A86"/>
    </row>
    <row r="87" spans="1:1" x14ac:dyDescent="0.2">
      <c r="A87"/>
    </row>
    <row r="88" spans="1:1" x14ac:dyDescent="0.2">
      <c r="A88"/>
    </row>
    <row r="89" spans="1:1" x14ac:dyDescent="0.2">
      <c r="A89"/>
    </row>
    <row r="90" spans="1:1" x14ac:dyDescent="0.2">
      <c r="A90"/>
    </row>
    <row r="91" spans="1:1" x14ac:dyDescent="0.2">
      <c r="A91"/>
    </row>
    <row r="92" spans="1:1" x14ac:dyDescent="0.2">
      <c r="A92"/>
    </row>
    <row r="93" spans="1:1" x14ac:dyDescent="0.2">
      <c r="A93"/>
    </row>
    <row r="94" spans="1:1" x14ac:dyDescent="0.2">
      <c r="A94"/>
    </row>
    <row r="95" spans="1:1" x14ac:dyDescent="0.2">
      <c r="A95"/>
    </row>
    <row r="96" spans="1:1" x14ac:dyDescent="0.2">
      <c r="A96"/>
    </row>
    <row r="97" spans="1:1" x14ac:dyDescent="0.2">
      <c r="A97"/>
    </row>
    <row r="98" spans="1:1" x14ac:dyDescent="0.2">
      <c r="A98"/>
    </row>
    <row r="99" spans="1:1" x14ac:dyDescent="0.2">
      <c r="A99"/>
    </row>
    <row r="100" spans="1:1" x14ac:dyDescent="0.2">
      <c r="A100"/>
    </row>
    <row r="101" spans="1:1" x14ac:dyDescent="0.2">
      <c r="A101"/>
    </row>
    <row r="102" spans="1:1" x14ac:dyDescent="0.2">
      <c r="A102"/>
    </row>
    <row r="103" spans="1:1" x14ac:dyDescent="0.2">
      <c r="A103"/>
    </row>
    <row r="104" spans="1:1" x14ac:dyDescent="0.2">
      <c r="A104"/>
    </row>
    <row r="105" spans="1:1" x14ac:dyDescent="0.2">
      <c r="A105"/>
    </row>
    <row r="106" spans="1:1" x14ac:dyDescent="0.2">
      <c r="A106"/>
    </row>
    <row r="107" spans="1:1" x14ac:dyDescent="0.2">
      <c r="A107"/>
    </row>
    <row r="108" spans="1:1" x14ac:dyDescent="0.2">
      <c r="A108"/>
    </row>
    <row r="109" spans="1:1" x14ac:dyDescent="0.2">
      <c r="A109"/>
    </row>
    <row r="110" spans="1:1" x14ac:dyDescent="0.2">
      <c r="A110"/>
    </row>
    <row r="111" spans="1:1" x14ac:dyDescent="0.2">
      <c r="A111"/>
    </row>
    <row r="112" spans="1:1" x14ac:dyDescent="0.2">
      <c r="A112"/>
    </row>
    <row r="113" spans="1:1" x14ac:dyDescent="0.2">
      <c r="A113"/>
    </row>
    <row r="114" spans="1:1" x14ac:dyDescent="0.2">
      <c r="A114"/>
    </row>
    <row r="115" spans="1:1" x14ac:dyDescent="0.2">
      <c r="A115"/>
    </row>
    <row r="116" spans="1:1" x14ac:dyDescent="0.2">
      <c r="A116"/>
    </row>
    <row r="117" spans="1:1" x14ac:dyDescent="0.2">
      <c r="A117"/>
    </row>
    <row r="118" spans="1:1" x14ac:dyDescent="0.2">
      <c r="A118"/>
    </row>
    <row r="119" spans="1:1" x14ac:dyDescent="0.2">
      <c r="A119"/>
    </row>
    <row r="120" spans="1:1" x14ac:dyDescent="0.2">
      <c r="A120"/>
    </row>
    <row r="121" spans="1:1" x14ac:dyDescent="0.2">
      <c r="A121"/>
    </row>
    <row r="122" spans="1:1" x14ac:dyDescent="0.2">
      <c r="A122"/>
    </row>
    <row r="123" spans="1:1" x14ac:dyDescent="0.2">
      <c r="A123"/>
    </row>
    <row r="124" spans="1:1" x14ac:dyDescent="0.2">
      <c r="A124"/>
    </row>
    <row r="125" spans="1:1" x14ac:dyDescent="0.2">
      <c r="A125"/>
    </row>
    <row r="126" spans="1:1" x14ac:dyDescent="0.2">
      <c r="A126"/>
    </row>
    <row r="127" spans="1:1" x14ac:dyDescent="0.2">
      <c r="A127"/>
    </row>
    <row r="128" spans="1:1" x14ac:dyDescent="0.2">
      <c r="A128"/>
    </row>
    <row r="129" spans="1:1" x14ac:dyDescent="0.2">
      <c r="A129"/>
    </row>
    <row r="130" spans="1:1" x14ac:dyDescent="0.2">
      <c r="A130"/>
    </row>
    <row r="131" spans="1:1" x14ac:dyDescent="0.2">
      <c r="A131"/>
    </row>
    <row r="132" spans="1:1" x14ac:dyDescent="0.2">
      <c r="A132"/>
    </row>
    <row r="133" spans="1:1" x14ac:dyDescent="0.2">
      <c r="A133"/>
    </row>
    <row r="134" spans="1:1" x14ac:dyDescent="0.2">
      <c r="A134"/>
    </row>
    <row r="135" spans="1:1" x14ac:dyDescent="0.2">
      <c r="A135"/>
    </row>
    <row r="136" spans="1:1" x14ac:dyDescent="0.2">
      <c r="A136"/>
    </row>
    <row r="137" spans="1:1" x14ac:dyDescent="0.2">
      <c r="A137"/>
    </row>
    <row r="138" spans="1:1" x14ac:dyDescent="0.2">
      <c r="A138"/>
    </row>
    <row r="139" spans="1:1" x14ac:dyDescent="0.2">
      <c r="A139"/>
    </row>
    <row r="140" spans="1:1" x14ac:dyDescent="0.2">
      <c r="A140"/>
    </row>
    <row r="141" spans="1:1" x14ac:dyDescent="0.2">
      <c r="A141"/>
    </row>
    <row r="142" spans="1:1" x14ac:dyDescent="0.2">
      <c r="A142"/>
    </row>
    <row r="143" spans="1:1" x14ac:dyDescent="0.2">
      <c r="A143"/>
    </row>
    <row r="144" spans="1:1" x14ac:dyDescent="0.2">
      <c r="A144"/>
    </row>
    <row r="145" spans="1:1" x14ac:dyDescent="0.2">
      <c r="A145"/>
    </row>
    <row r="146" spans="1:1" x14ac:dyDescent="0.2">
      <c r="A146"/>
    </row>
    <row r="147" spans="1:1" x14ac:dyDescent="0.2">
      <c r="A147"/>
    </row>
    <row r="148" spans="1:1" x14ac:dyDescent="0.2">
      <c r="A148"/>
    </row>
    <row r="149" spans="1:1" x14ac:dyDescent="0.2">
      <c r="A149"/>
    </row>
    <row r="150" spans="1:1" x14ac:dyDescent="0.2">
      <c r="A150"/>
    </row>
    <row r="151" spans="1:1" x14ac:dyDescent="0.2">
      <c r="A151"/>
    </row>
    <row r="152" spans="1:1" x14ac:dyDescent="0.2">
      <c r="A152"/>
    </row>
    <row r="153" spans="1:1" x14ac:dyDescent="0.2">
      <c r="A153"/>
    </row>
    <row r="154" spans="1:1" x14ac:dyDescent="0.2">
      <c r="A154"/>
    </row>
    <row r="155" spans="1:1" x14ac:dyDescent="0.2">
      <c r="A155"/>
    </row>
    <row r="156" spans="1:1" x14ac:dyDescent="0.2">
      <c r="A156"/>
    </row>
    <row r="157" spans="1:1" x14ac:dyDescent="0.2">
      <c r="A157"/>
    </row>
    <row r="158" spans="1:1" x14ac:dyDescent="0.2">
      <c r="A158"/>
    </row>
    <row r="159" spans="1:1" x14ac:dyDescent="0.2">
      <c r="A159"/>
    </row>
    <row r="160" spans="1:1" x14ac:dyDescent="0.2">
      <c r="A160"/>
    </row>
    <row r="161" spans="1:1" x14ac:dyDescent="0.2">
      <c r="A161"/>
    </row>
    <row r="162" spans="1:1" x14ac:dyDescent="0.2">
      <c r="A162"/>
    </row>
    <row r="163" spans="1:1" x14ac:dyDescent="0.2">
      <c r="A163"/>
    </row>
    <row r="164" spans="1:1" x14ac:dyDescent="0.2">
      <c r="A164"/>
    </row>
    <row r="165" spans="1:1" x14ac:dyDescent="0.2">
      <c r="A165"/>
    </row>
    <row r="166" spans="1:1" x14ac:dyDescent="0.2">
      <c r="A166"/>
    </row>
    <row r="167" spans="1:1" x14ac:dyDescent="0.2">
      <c r="A167"/>
    </row>
    <row r="168" spans="1:1" x14ac:dyDescent="0.2">
      <c r="A168"/>
    </row>
    <row r="169" spans="1:1" x14ac:dyDescent="0.2">
      <c r="A169"/>
    </row>
    <row r="170" spans="1:1" x14ac:dyDescent="0.2">
      <c r="A170"/>
    </row>
    <row r="171" spans="1:1" x14ac:dyDescent="0.2">
      <c r="A171"/>
    </row>
    <row r="172" spans="1:1" x14ac:dyDescent="0.2">
      <c r="A172"/>
    </row>
    <row r="173" spans="1:1" x14ac:dyDescent="0.2">
      <c r="A173"/>
    </row>
    <row r="174" spans="1:1" x14ac:dyDescent="0.2">
      <c r="A174"/>
    </row>
    <row r="175" spans="1:1" x14ac:dyDescent="0.2">
      <c r="A175"/>
    </row>
    <row r="176" spans="1:1" x14ac:dyDescent="0.2">
      <c r="A176"/>
    </row>
    <row r="177" spans="1:1" x14ac:dyDescent="0.2">
      <c r="A177"/>
    </row>
    <row r="178" spans="1:1" x14ac:dyDescent="0.2">
      <c r="A178"/>
    </row>
    <row r="179" spans="1:1" x14ac:dyDescent="0.2">
      <c r="A179"/>
    </row>
    <row r="180" spans="1:1" x14ac:dyDescent="0.2">
      <c r="A180"/>
    </row>
    <row r="181" spans="1:1" x14ac:dyDescent="0.2">
      <c r="A181"/>
    </row>
    <row r="182" spans="1:1" x14ac:dyDescent="0.2">
      <c r="A182"/>
    </row>
    <row r="183" spans="1:1" x14ac:dyDescent="0.2">
      <c r="A183"/>
    </row>
    <row r="184" spans="1:1" x14ac:dyDescent="0.2">
      <c r="A184"/>
    </row>
    <row r="185" spans="1:1" x14ac:dyDescent="0.2">
      <c r="A185"/>
    </row>
    <row r="186" spans="1:1" x14ac:dyDescent="0.2">
      <c r="A186"/>
    </row>
    <row r="187" spans="1:1" x14ac:dyDescent="0.2">
      <c r="A187"/>
    </row>
    <row r="188" spans="1:1" x14ac:dyDescent="0.2">
      <c r="A188"/>
    </row>
    <row r="189" spans="1:1" x14ac:dyDescent="0.2">
      <c r="A189"/>
    </row>
    <row r="190" spans="1:1" x14ac:dyDescent="0.2">
      <c r="A190"/>
    </row>
    <row r="191" spans="1:1" x14ac:dyDescent="0.2">
      <c r="A191"/>
    </row>
    <row r="192" spans="1:1" x14ac:dyDescent="0.2">
      <c r="A192"/>
    </row>
    <row r="193" spans="1:1" x14ac:dyDescent="0.2">
      <c r="A193"/>
    </row>
    <row r="194" spans="1:1" x14ac:dyDescent="0.2">
      <c r="A194"/>
    </row>
    <row r="195" spans="1:1" x14ac:dyDescent="0.2">
      <c r="A195"/>
    </row>
    <row r="196" spans="1:1" x14ac:dyDescent="0.2">
      <c r="A196"/>
    </row>
    <row r="197" spans="1:1" x14ac:dyDescent="0.2">
      <c r="A197"/>
    </row>
    <row r="198" spans="1:1" x14ac:dyDescent="0.2">
      <c r="A198"/>
    </row>
    <row r="199" spans="1:1" x14ac:dyDescent="0.2">
      <c r="A199"/>
    </row>
    <row r="200" spans="1:1" x14ac:dyDescent="0.2">
      <c r="A200"/>
    </row>
    <row r="201" spans="1:1" x14ac:dyDescent="0.2">
      <c r="A201"/>
    </row>
    <row r="202" spans="1:1" x14ac:dyDescent="0.2">
      <c r="A202"/>
    </row>
    <row r="203" spans="1:1" x14ac:dyDescent="0.2">
      <c r="A203"/>
    </row>
    <row r="204" spans="1:1" x14ac:dyDescent="0.2">
      <c r="A204"/>
    </row>
    <row r="205" spans="1:1" x14ac:dyDescent="0.2">
      <c r="A205"/>
    </row>
    <row r="206" spans="1:1" x14ac:dyDescent="0.2">
      <c r="A206"/>
    </row>
    <row r="207" spans="1:1" x14ac:dyDescent="0.2">
      <c r="A207"/>
    </row>
    <row r="208" spans="1:1" x14ac:dyDescent="0.2">
      <c r="A208"/>
    </row>
    <row r="209" spans="1:1" x14ac:dyDescent="0.2">
      <c r="A209"/>
    </row>
    <row r="210" spans="1:1" x14ac:dyDescent="0.2">
      <c r="A210"/>
    </row>
    <row r="211" spans="1:1" x14ac:dyDescent="0.2">
      <c r="A211"/>
    </row>
    <row r="212" spans="1:1" x14ac:dyDescent="0.2">
      <c r="A212"/>
    </row>
    <row r="213" spans="1:1" x14ac:dyDescent="0.2">
      <c r="A213"/>
    </row>
    <row r="214" spans="1:1" x14ac:dyDescent="0.2">
      <c r="A214"/>
    </row>
    <row r="215" spans="1:1" x14ac:dyDescent="0.2">
      <c r="A215"/>
    </row>
    <row r="216" spans="1:1" x14ac:dyDescent="0.2">
      <c r="A216"/>
    </row>
    <row r="217" spans="1:1" x14ac:dyDescent="0.2">
      <c r="A217"/>
    </row>
    <row r="218" spans="1:1" x14ac:dyDescent="0.2">
      <c r="A218"/>
    </row>
    <row r="219" spans="1:1" x14ac:dyDescent="0.2">
      <c r="A219"/>
    </row>
    <row r="220" spans="1:1" x14ac:dyDescent="0.2">
      <c r="A220"/>
    </row>
    <row r="221" spans="1:1" x14ac:dyDescent="0.2">
      <c r="A221"/>
    </row>
    <row r="222" spans="1:1" x14ac:dyDescent="0.2">
      <c r="A222"/>
    </row>
    <row r="223" spans="1:1" x14ac:dyDescent="0.2">
      <c r="A223"/>
    </row>
    <row r="224" spans="1:1" x14ac:dyDescent="0.2">
      <c r="A224"/>
    </row>
    <row r="225" spans="1:1" x14ac:dyDescent="0.2">
      <c r="A225"/>
    </row>
    <row r="226" spans="1:1" x14ac:dyDescent="0.2">
      <c r="A226"/>
    </row>
    <row r="227" spans="1:1" x14ac:dyDescent="0.2">
      <c r="A227"/>
    </row>
    <row r="228" spans="1:1" x14ac:dyDescent="0.2">
      <c r="A228"/>
    </row>
    <row r="229" spans="1:1" x14ac:dyDescent="0.2">
      <c r="A229"/>
    </row>
    <row r="230" spans="1:1" x14ac:dyDescent="0.2">
      <c r="A230"/>
    </row>
    <row r="231" spans="1:1" x14ac:dyDescent="0.2">
      <c r="A231"/>
    </row>
    <row r="232" spans="1:1" x14ac:dyDescent="0.2">
      <c r="A232"/>
    </row>
    <row r="233" spans="1:1" x14ac:dyDescent="0.2">
      <c r="A233"/>
    </row>
    <row r="234" spans="1:1" x14ac:dyDescent="0.2">
      <c r="A234"/>
    </row>
    <row r="235" spans="1:1" x14ac:dyDescent="0.2">
      <c r="A235"/>
    </row>
    <row r="236" spans="1:1" x14ac:dyDescent="0.2">
      <c r="A236"/>
    </row>
    <row r="237" spans="1:1" x14ac:dyDescent="0.2">
      <c r="A237"/>
    </row>
    <row r="238" spans="1:1" x14ac:dyDescent="0.2">
      <c r="A238"/>
    </row>
    <row r="239" spans="1:1" x14ac:dyDescent="0.2">
      <c r="A239"/>
    </row>
    <row r="240" spans="1:1" x14ac:dyDescent="0.2">
      <c r="A240"/>
    </row>
    <row r="241" spans="1:1" x14ac:dyDescent="0.2">
      <c r="A241"/>
    </row>
    <row r="242" spans="1:1" x14ac:dyDescent="0.2">
      <c r="A242"/>
    </row>
    <row r="243" spans="1:1" x14ac:dyDescent="0.2">
      <c r="A243"/>
    </row>
    <row r="244" spans="1:1" x14ac:dyDescent="0.2">
      <c r="A244"/>
    </row>
    <row r="245" spans="1:1" x14ac:dyDescent="0.2">
      <c r="A245"/>
    </row>
    <row r="246" spans="1:1" x14ac:dyDescent="0.2">
      <c r="A246"/>
    </row>
    <row r="247" spans="1:1" x14ac:dyDescent="0.2">
      <c r="A247"/>
    </row>
    <row r="248" spans="1:1" x14ac:dyDescent="0.2">
      <c r="A248"/>
    </row>
    <row r="249" spans="1:1" x14ac:dyDescent="0.2">
      <c r="A249"/>
    </row>
    <row r="250" spans="1:1" x14ac:dyDescent="0.2">
      <c r="A250"/>
    </row>
    <row r="251" spans="1:1" x14ac:dyDescent="0.2">
      <c r="A251"/>
    </row>
    <row r="252" spans="1:1" x14ac:dyDescent="0.2">
      <c r="A252"/>
    </row>
    <row r="253" spans="1:1" x14ac:dyDescent="0.2">
      <c r="A253"/>
    </row>
    <row r="254" spans="1:1" x14ac:dyDescent="0.2">
      <c r="A254"/>
    </row>
    <row r="255" spans="1:1" x14ac:dyDescent="0.2">
      <c r="A255"/>
    </row>
    <row r="256" spans="1:1" x14ac:dyDescent="0.2">
      <c r="A256"/>
    </row>
    <row r="257" spans="1:1" x14ac:dyDescent="0.2">
      <c r="A257"/>
    </row>
    <row r="258" spans="1:1" x14ac:dyDescent="0.2">
      <c r="A258"/>
    </row>
    <row r="259" spans="1:1" x14ac:dyDescent="0.2">
      <c r="A259"/>
    </row>
    <row r="260" spans="1:1" x14ac:dyDescent="0.2">
      <c r="A260"/>
    </row>
    <row r="261" spans="1:1" x14ac:dyDescent="0.2">
      <c r="A261"/>
    </row>
    <row r="262" spans="1:1" x14ac:dyDescent="0.2">
      <c r="A262"/>
    </row>
    <row r="263" spans="1:1" x14ac:dyDescent="0.2">
      <c r="A263"/>
    </row>
    <row r="264" spans="1:1" x14ac:dyDescent="0.2">
      <c r="A264"/>
    </row>
    <row r="265" spans="1:1" x14ac:dyDescent="0.2">
      <c r="A265"/>
    </row>
    <row r="266" spans="1:1" x14ac:dyDescent="0.2">
      <c r="A266"/>
    </row>
    <row r="267" spans="1:1" x14ac:dyDescent="0.2">
      <c r="A267"/>
    </row>
    <row r="268" spans="1:1" x14ac:dyDescent="0.2">
      <c r="A268"/>
    </row>
    <row r="269" spans="1:1" x14ac:dyDescent="0.2">
      <c r="A269"/>
    </row>
    <row r="270" spans="1:1" x14ac:dyDescent="0.2">
      <c r="A270"/>
    </row>
    <row r="271" spans="1:1" x14ac:dyDescent="0.2">
      <c r="A271"/>
    </row>
    <row r="272" spans="1:1" x14ac:dyDescent="0.2">
      <c r="A272"/>
    </row>
    <row r="273" spans="1:1" x14ac:dyDescent="0.2">
      <c r="A273"/>
    </row>
    <row r="274" spans="1:1" x14ac:dyDescent="0.2">
      <c r="A274"/>
    </row>
    <row r="275" spans="1:1" x14ac:dyDescent="0.2">
      <c r="A275"/>
    </row>
    <row r="276" spans="1:1" x14ac:dyDescent="0.2">
      <c r="A276"/>
    </row>
    <row r="277" spans="1:1" x14ac:dyDescent="0.2">
      <c r="A277"/>
    </row>
    <row r="278" spans="1:1" x14ac:dyDescent="0.2">
      <c r="A278"/>
    </row>
    <row r="279" spans="1:1" x14ac:dyDescent="0.2">
      <c r="A279"/>
    </row>
    <row r="280" spans="1:1" x14ac:dyDescent="0.2">
      <c r="A280"/>
    </row>
    <row r="281" spans="1:1" x14ac:dyDescent="0.2">
      <c r="A281"/>
    </row>
    <row r="282" spans="1:1" x14ac:dyDescent="0.2">
      <c r="A282"/>
    </row>
    <row r="283" spans="1:1" x14ac:dyDescent="0.2">
      <c r="A283"/>
    </row>
    <row r="284" spans="1:1" x14ac:dyDescent="0.2">
      <c r="A284"/>
    </row>
  </sheetData>
  <autoFilter ref="A1:AMJ26" xr:uid="{00000000-0001-0000-0200-000000000000}">
    <filterColumn colId="6" showButton="0"/>
    <filterColumn colId="7" showButton="0"/>
    <filterColumn colId="8" showButton="0"/>
    <filterColumn colId="10">
      <customFilters>
        <customFilter operator="notEqual" val=" "/>
      </customFilters>
    </filterColumn>
    <filterColumn colId="11" showButton="0"/>
    <filterColumn colId="13" showButton="0"/>
    <filterColumn colId="14" showButton="0"/>
    <filterColumn colId="15" showButton="0"/>
  </autoFilter>
  <mergeCells count="13">
    <mergeCell ref="A1:A2"/>
    <mergeCell ref="B1:B2"/>
    <mergeCell ref="C1:C2"/>
    <mergeCell ref="D1:D2"/>
    <mergeCell ref="E1:E2"/>
    <mergeCell ref="R1:R2"/>
    <mergeCell ref="S1:S2"/>
    <mergeCell ref="T1:T2"/>
    <mergeCell ref="F1:F2"/>
    <mergeCell ref="G1:J1"/>
    <mergeCell ref="K1:K2"/>
    <mergeCell ref="L1:M1"/>
    <mergeCell ref="N1:Q1"/>
  </mergeCells>
  <pageMargins left="0.78749999999999998" right="0.78749999999999998" top="1.0249999999999999" bottom="1.0249999999999999" header="0.78749999999999998" footer="0.78749999999999998"/>
  <pageSetup paperSize="9" scale="25" firstPageNumber="0" orientation="landscape" horizontalDpi="300" verticalDpi="300" r:id="rId1"/>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7051</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Screening Info</vt:lpstr>
      <vt:lpstr>Recommended List</vt:lpstr>
      <vt:lpstr>Other Sources</vt:lpstr>
      <vt:lpstr>'Other Sources'!_FilterDatabase_0</vt:lpstr>
      <vt:lpstr>'Recommended List'!_FilterDatabase_0</vt:lpstr>
      <vt:lpstr>'Other Sources'!_FilterDatabase_1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NBOTHA1</cp:lastModifiedBy>
  <cp:revision>1629</cp:revision>
  <cp:lastPrinted>2020-06-19T21:23:39Z</cp:lastPrinted>
  <dcterms:created xsi:type="dcterms:W3CDTF">2020-01-20T14:37:44Z</dcterms:created>
  <dcterms:modified xsi:type="dcterms:W3CDTF">2022-05-31T16:02:42Z</dcterms:modified>
  <dc:language>en-ZA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qrichtext">
    <vt:lpwstr>1</vt:lpwstr>
  </property>
</Properties>
</file>