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YNK\Nutritional profiling\Fatty Acid\"/>
    </mc:Choice>
  </mc:AlternateContent>
  <xr:revisionPtr revIDLastSave="0" documentId="13_ncr:1_{B329BC17-D669-43DB-B5BD-0409EC843190}" xr6:coauthVersionLast="47" xr6:coauthVersionMax="47" xr10:uidLastSave="{00000000-0000-0000-0000-000000000000}"/>
  <bookViews>
    <workbookView xWindow="-108" yWindow="-108" windowWidth="23256" windowHeight="12576" activeTab="9" xr2:uid="{B13CD1E9-6372-48ED-8600-CAED490EA0B6}"/>
  </bookViews>
  <sheets>
    <sheet name="YNK1" sheetId="1" r:id="rId1"/>
    <sheet name="YNK2" sheetId="2" r:id="rId2"/>
    <sheet name="YNK3" sheetId="3" r:id="rId3"/>
    <sheet name="YNK4" sheetId="4" r:id="rId4"/>
    <sheet name="YNK5" sheetId="5" r:id="rId5"/>
    <sheet name="YNK6" sheetId="6" r:id="rId6"/>
    <sheet name="YNK7" sheetId="7" r:id="rId7"/>
    <sheet name="YNK8" sheetId="8" r:id="rId8"/>
    <sheet name="Sheet1" sheetId="10" r:id="rId9"/>
    <sheet name="STD" sheetId="9" r:id="rId10"/>
  </sheets>
  <externalReferences>
    <externalReference r:id="rId11"/>
  </externalReferences>
  <definedNames>
    <definedName name="c.R_C14">STD!$H$5</definedName>
    <definedName name="c_C14">STD!$H$2</definedName>
    <definedName name="m.R.1_c14">STD!$J$4</definedName>
    <definedName name="m.R_C14">STD!$H$4</definedName>
    <definedName name="m_C14">STD!$H$1</definedName>
    <definedName name="SumPA">YNK2!$E$18</definedName>
    <definedName name="TFA.1">YNK1!$N$14</definedName>
    <definedName name="YNK1">STD!$N$1</definedName>
    <definedName name="YNK2">STD!$N$2</definedName>
    <definedName name="YNK3">STD!$N$3</definedName>
    <definedName name="YNK4">STD!$N$4</definedName>
    <definedName name="YNK5">STD!$N$5</definedName>
    <definedName name="YNK6">STD!$N$6</definedName>
    <definedName name="YNK7">STD!$N$7</definedName>
    <definedName name="YNK8">STD!$N$8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L23" i="1" s="1"/>
  <c r="I22" i="1"/>
  <c r="J22" i="1" s="1"/>
  <c r="J24" i="1" s="1"/>
  <c r="K24" i="1" l="1"/>
  <c r="F13" i="1"/>
  <c r="N12" i="1"/>
  <c r="O12" i="1" s="1"/>
  <c r="N7" i="1"/>
  <c r="O7" i="1" s="1"/>
  <c r="N6" i="1"/>
  <c r="N4" i="1"/>
  <c r="N14" i="1" s="1"/>
  <c r="O13" i="1" l="1"/>
  <c r="O9" i="1"/>
  <c r="O2" i="1"/>
  <c r="O5" i="1"/>
  <c r="O10" i="1"/>
  <c r="O6" i="1"/>
  <c r="O4" i="1"/>
  <c r="I4" i="3"/>
  <c r="I8" i="3"/>
  <c r="I12" i="3"/>
  <c r="I16" i="3"/>
  <c r="I20" i="3"/>
  <c r="E18" i="2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H2" i="2"/>
  <c r="G2" i="2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  <c r="G20" i="3"/>
  <c r="G3" i="3"/>
  <c r="I3" i="3" s="1"/>
  <c r="G4" i="3"/>
  <c r="G5" i="3"/>
  <c r="I5" i="3" s="1"/>
  <c r="G6" i="3"/>
  <c r="I6" i="3" s="1"/>
  <c r="G7" i="3"/>
  <c r="I7" i="3" s="1"/>
  <c r="G8" i="3"/>
  <c r="G9" i="3"/>
  <c r="I9" i="3" s="1"/>
  <c r="G10" i="3"/>
  <c r="I10" i="3" s="1"/>
  <c r="G11" i="3"/>
  <c r="I11" i="3" s="1"/>
  <c r="G12" i="3"/>
  <c r="G13" i="3"/>
  <c r="I13" i="3" s="1"/>
  <c r="G14" i="3"/>
  <c r="I14" i="3" s="1"/>
  <c r="G15" i="3"/>
  <c r="I15" i="3" s="1"/>
  <c r="G16" i="3"/>
  <c r="G17" i="3"/>
  <c r="I17" i="3" s="1"/>
  <c r="G18" i="3"/>
  <c r="I18" i="3" s="1"/>
  <c r="G19" i="3"/>
  <c r="I19" i="3" s="1"/>
  <c r="G2" i="3"/>
  <c r="I2" i="3" s="1"/>
  <c r="O14" i="1" l="1"/>
  <c r="I8" i="7"/>
  <c r="I10" i="7"/>
  <c r="I16" i="7"/>
  <c r="I18" i="7"/>
  <c r="I6" i="6"/>
  <c r="I10" i="6"/>
  <c r="I14" i="6"/>
  <c r="I4" i="5"/>
  <c r="I8" i="5"/>
  <c r="I12" i="5"/>
  <c r="I16" i="5"/>
  <c r="I20" i="5"/>
  <c r="I24" i="5"/>
  <c r="I28" i="5"/>
  <c r="I4" i="2"/>
  <c r="I6" i="2"/>
  <c r="I8" i="2"/>
  <c r="I10" i="2"/>
  <c r="I12" i="2"/>
  <c r="I14" i="2"/>
  <c r="I16" i="2"/>
  <c r="J11" i="1"/>
  <c r="I2" i="1"/>
  <c r="G3" i="8"/>
  <c r="I3" i="8" s="1"/>
  <c r="H3" i="8"/>
  <c r="J3" i="8" s="1"/>
  <c r="G4" i="8"/>
  <c r="I4" i="8" s="1"/>
  <c r="H4" i="8"/>
  <c r="J4" i="8" s="1"/>
  <c r="G5" i="8"/>
  <c r="I5" i="8" s="1"/>
  <c r="H5" i="8"/>
  <c r="J5" i="8" s="1"/>
  <c r="G6" i="8"/>
  <c r="I6" i="8" s="1"/>
  <c r="H6" i="8"/>
  <c r="J6" i="8" s="1"/>
  <c r="G7" i="8"/>
  <c r="I7" i="8" s="1"/>
  <c r="H7" i="8"/>
  <c r="J7" i="8" s="1"/>
  <c r="G8" i="8"/>
  <c r="I8" i="8" s="1"/>
  <c r="H8" i="8"/>
  <c r="J8" i="8" s="1"/>
  <c r="G9" i="8"/>
  <c r="I9" i="8" s="1"/>
  <c r="H9" i="8"/>
  <c r="J9" i="8" s="1"/>
  <c r="G10" i="8"/>
  <c r="I10" i="8" s="1"/>
  <c r="H10" i="8"/>
  <c r="J10" i="8" s="1"/>
  <c r="G11" i="8"/>
  <c r="I11" i="8" s="1"/>
  <c r="H11" i="8"/>
  <c r="J11" i="8" s="1"/>
  <c r="G12" i="8"/>
  <c r="I12" i="8" s="1"/>
  <c r="H12" i="8"/>
  <c r="J12" i="8" s="1"/>
  <c r="G13" i="8"/>
  <c r="I13" i="8" s="1"/>
  <c r="H13" i="8"/>
  <c r="J13" i="8" s="1"/>
  <c r="G14" i="8"/>
  <c r="I14" i="8" s="1"/>
  <c r="H14" i="8"/>
  <c r="J14" i="8" s="1"/>
  <c r="G15" i="8"/>
  <c r="I15" i="8" s="1"/>
  <c r="H15" i="8"/>
  <c r="J15" i="8" s="1"/>
  <c r="G16" i="8"/>
  <c r="I16" i="8" s="1"/>
  <c r="H16" i="8"/>
  <c r="J16" i="8" s="1"/>
  <c r="G17" i="8"/>
  <c r="I17" i="8" s="1"/>
  <c r="H17" i="8"/>
  <c r="J17" i="8" s="1"/>
  <c r="H2" i="8"/>
  <c r="J2" i="8" s="1"/>
  <c r="G2" i="8"/>
  <c r="I2" i="8" s="1"/>
  <c r="G3" i="7"/>
  <c r="I3" i="7" s="1"/>
  <c r="H3" i="7"/>
  <c r="J3" i="7" s="1"/>
  <c r="G4" i="7"/>
  <c r="I4" i="7" s="1"/>
  <c r="H4" i="7"/>
  <c r="J4" i="7" s="1"/>
  <c r="G5" i="7"/>
  <c r="I5" i="7" s="1"/>
  <c r="H5" i="7"/>
  <c r="J5" i="7" s="1"/>
  <c r="G6" i="7"/>
  <c r="I6" i="7" s="1"/>
  <c r="H6" i="7"/>
  <c r="J6" i="7" s="1"/>
  <c r="G7" i="7"/>
  <c r="I7" i="7" s="1"/>
  <c r="H7" i="7"/>
  <c r="J7" i="7" s="1"/>
  <c r="G8" i="7"/>
  <c r="H8" i="7"/>
  <c r="J8" i="7" s="1"/>
  <c r="G9" i="7"/>
  <c r="I9" i="7" s="1"/>
  <c r="H9" i="7"/>
  <c r="J9" i="7" s="1"/>
  <c r="G10" i="7"/>
  <c r="H10" i="7"/>
  <c r="J10" i="7" s="1"/>
  <c r="G11" i="7"/>
  <c r="I11" i="7" s="1"/>
  <c r="H11" i="7"/>
  <c r="J11" i="7" s="1"/>
  <c r="G12" i="7"/>
  <c r="I12" i="7" s="1"/>
  <c r="H12" i="7"/>
  <c r="J12" i="7" s="1"/>
  <c r="G13" i="7"/>
  <c r="I13" i="7" s="1"/>
  <c r="H13" i="7"/>
  <c r="J13" i="7" s="1"/>
  <c r="G14" i="7"/>
  <c r="I14" i="7" s="1"/>
  <c r="H14" i="7"/>
  <c r="J14" i="7" s="1"/>
  <c r="G15" i="7"/>
  <c r="I15" i="7" s="1"/>
  <c r="H15" i="7"/>
  <c r="J15" i="7" s="1"/>
  <c r="G16" i="7"/>
  <c r="H16" i="7"/>
  <c r="J16" i="7" s="1"/>
  <c r="G17" i="7"/>
  <c r="I17" i="7" s="1"/>
  <c r="H17" i="7"/>
  <c r="J17" i="7" s="1"/>
  <c r="G18" i="7"/>
  <c r="H18" i="7"/>
  <c r="J18" i="7" s="1"/>
  <c r="G19" i="7"/>
  <c r="I19" i="7" s="1"/>
  <c r="H19" i="7"/>
  <c r="J19" i="7" s="1"/>
  <c r="G20" i="7"/>
  <c r="I20" i="7" s="1"/>
  <c r="H20" i="7"/>
  <c r="J20" i="7" s="1"/>
  <c r="G21" i="7"/>
  <c r="I21" i="7" s="1"/>
  <c r="H21" i="7"/>
  <c r="J21" i="7" s="1"/>
  <c r="H2" i="7"/>
  <c r="J2" i="7" s="1"/>
  <c r="G2" i="7"/>
  <c r="I2" i="7" s="1"/>
  <c r="G3" i="6"/>
  <c r="I3" i="6" s="1"/>
  <c r="H3" i="6"/>
  <c r="J3" i="6" s="1"/>
  <c r="G4" i="6"/>
  <c r="I4" i="6" s="1"/>
  <c r="H4" i="6"/>
  <c r="J4" i="6" s="1"/>
  <c r="G5" i="6"/>
  <c r="I5" i="6" s="1"/>
  <c r="H5" i="6"/>
  <c r="J5" i="6" s="1"/>
  <c r="G6" i="6"/>
  <c r="H6" i="6"/>
  <c r="J6" i="6" s="1"/>
  <c r="G7" i="6"/>
  <c r="I7" i="6" s="1"/>
  <c r="H7" i="6"/>
  <c r="J7" i="6" s="1"/>
  <c r="G8" i="6"/>
  <c r="I8" i="6" s="1"/>
  <c r="H8" i="6"/>
  <c r="J8" i="6" s="1"/>
  <c r="G9" i="6"/>
  <c r="I9" i="6" s="1"/>
  <c r="H9" i="6"/>
  <c r="J9" i="6" s="1"/>
  <c r="G10" i="6"/>
  <c r="H10" i="6"/>
  <c r="J10" i="6" s="1"/>
  <c r="G11" i="6"/>
  <c r="I11" i="6" s="1"/>
  <c r="H11" i="6"/>
  <c r="J11" i="6" s="1"/>
  <c r="G12" i="6"/>
  <c r="I12" i="6" s="1"/>
  <c r="H12" i="6"/>
  <c r="J12" i="6" s="1"/>
  <c r="G13" i="6"/>
  <c r="I13" i="6" s="1"/>
  <c r="H13" i="6"/>
  <c r="J13" i="6" s="1"/>
  <c r="G14" i="6"/>
  <c r="H14" i="6"/>
  <c r="J14" i="6" s="1"/>
  <c r="G15" i="6"/>
  <c r="I15" i="6" s="1"/>
  <c r="H15" i="6"/>
  <c r="J15" i="6" s="1"/>
  <c r="G16" i="6"/>
  <c r="I16" i="6" s="1"/>
  <c r="H16" i="6"/>
  <c r="J16" i="6" s="1"/>
  <c r="G17" i="6"/>
  <c r="I17" i="6" s="1"/>
  <c r="H17" i="6"/>
  <c r="J17" i="6" s="1"/>
  <c r="H2" i="6"/>
  <c r="J2" i="6" s="1"/>
  <c r="G2" i="6"/>
  <c r="I2" i="6" s="1"/>
  <c r="G3" i="5"/>
  <c r="I3" i="5" s="1"/>
  <c r="H3" i="5"/>
  <c r="J3" i="5" s="1"/>
  <c r="G4" i="5"/>
  <c r="H4" i="5"/>
  <c r="J4" i="5" s="1"/>
  <c r="G5" i="5"/>
  <c r="I5" i="5" s="1"/>
  <c r="H5" i="5"/>
  <c r="J5" i="5" s="1"/>
  <c r="G6" i="5"/>
  <c r="I6" i="5" s="1"/>
  <c r="H6" i="5"/>
  <c r="J6" i="5" s="1"/>
  <c r="G7" i="5"/>
  <c r="I7" i="5" s="1"/>
  <c r="H7" i="5"/>
  <c r="J7" i="5" s="1"/>
  <c r="G8" i="5"/>
  <c r="H8" i="5"/>
  <c r="J8" i="5" s="1"/>
  <c r="G9" i="5"/>
  <c r="I9" i="5" s="1"/>
  <c r="H9" i="5"/>
  <c r="J9" i="5" s="1"/>
  <c r="G10" i="5"/>
  <c r="I10" i="5" s="1"/>
  <c r="H10" i="5"/>
  <c r="J10" i="5" s="1"/>
  <c r="G11" i="5"/>
  <c r="I11" i="5" s="1"/>
  <c r="H11" i="5"/>
  <c r="J11" i="5" s="1"/>
  <c r="G12" i="5"/>
  <c r="H12" i="5"/>
  <c r="J12" i="5" s="1"/>
  <c r="G13" i="5"/>
  <c r="I13" i="5" s="1"/>
  <c r="H13" i="5"/>
  <c r="J13" i="5" s="1"/>
  <c r="G14" i="5"/>
  <c r="I14" i="5" s="1"/>
  <c r="H14" i="5"/>
  <c r="J14" i="5" s="1"/>
  <c r="G15" i="5"/>
  <c r="I15" i="5" s="1"/>
  <c r="H15" i="5"/>
  <c r="J15" i="5" s="1"/>
  <c r="G16" i="5"/>
  <c r="H16" i="5"/>
  <c r="J16" i="5" s="1"/>
  <c r="G17" i="5"/>
  <c r="I17" i="5" s="1"/>
  <c r="H17" i="5"/>
  <c r="J17" i="5" s="1"/>
  <c r="G18" i="5"/>
  <c r="I18" i="5" s="1"/>
  <c r="H18" i="5"/>
  <c r="J18" i="5" s="1"/>
  <c r="G19" i="5"/>
  <c r="I19" i="5" s="1"/>
  <c r="H19" i="5"/>
  <c r="J19" i="5" s="1"/>
  <c r="G20" i="5"/>
  <c r="H20" i="5"/>
  <c r="J20" i="5" s="1"/>
  <c r="G21" i="5"/>
  <c r="I21" i="5" s="1"/>
  <c r="H21" i="5"/>
  <c r="J21" i="5" s="1"/>
  <c r="G22" i="5"/>
  <c r="I22" i="5" s="1"/>
  <c r="H22" i="5"/>
  <c r="J22" i="5" s="1"/>
  <c r="G23" i="5"/>
  <c r="I23" i="5" s="1"/>
  <c r="H23" i="5"/>
  <c r="J23" i="5" s="1"/>
  <c r="G24" i="5"/>
  <c r="H24" i="5"/>
  <c r="J24" i="5" s="1"/>
  <c r="G25" i="5"/>
  <c r="I25" i="5" s="1"/>
  <c r="H25" i="5"/>
  <c r="J25" i="5" s="1"/>
  <c r="G26" i="5"/>
  <c r="I26" i="5" s="1"/>
  <c r="H26" i="5"/>
  <c r="J26" i="5" s="1"/>
  <c r="G27" i="5"/>
  <c r="I27" i="5" s="1"/>
  <c r="H27" i="5"/>
  <c r="J27" i="5" s="1"/>
  <c r="G28" i="5"/>
  <c r="H28" i="5"/>
  <c r="J28" i="5" s="1"/>
  <c r="G29" i="5"/>
  <c r="I29" i="5" s="1"/>
  <c r="H29" i="5"/>
  <c r="J29" i="5" s="1"/>
  <c r="G30" i="5"/>
  <c r="I30" i="5" s="1"/>
  <c r="H30" i="5"/>
  <c r="J30" i="5" s="1"/>
  <c r="G31" i="5"/>
  <c r="I31" i="5" s="1"/>
  <c r="H31" i="5"/>
  <c r="J31" i="5" s="1"/>
  <c r="H2" i="5"/>
  <c r="J2" i="5" s="1"/>
  <c r="G2" i="5"/>
  <c r="I2" i="5" s="1"/>
  <c r="G3" i="4"/>
  <c r="I3" i="4" s="1"/>
  <c r="H3" i="4"/>
  <c r="J3" i="4" s="1"/>
  <c r="G4" i="4"/>
  <c r="I4" i="4" s="1"/>
  <c r="H4" i="4"/>
  <c r="J4" i="4" s="1"/>
  <c r="G5" i="4"/>
  <c r="I5" i="4" s="1"/>
  <c r="H5" i="4"/>
  <c r="J5" i="4" s="1"/>
  <c r="G6" i="4"/>
  <c r="I6" i="4" s="1"/>
  <c r="H6" i="4"/>
  <c r="J6" i="4" s="1"/>
  <c r="G7" i="4"/>
  <c r="I7" i="4" s="1"/>
  <c r="H7" i="4"/>
  <c r="J7" i="4" s="1"/>
  <c r="G8" i="4"/>
  <c r="I8" i="4" s="1"/>
  <c r="H8" i="4"/>
  <c r="J8" i="4" s="1"/>
  <c r="G9" i="4"/>
  <c r="I9" i="4" s="1"/>
  <c r="H9" i="4"/>
  <c r="J9" i="4" s="1"/>
  <c r="G10" i="4"/>
  <c r="I10" i="4" s="1"/>
  <c r="H10" i="4"/>
  <c r="J10" i="4" s="1"/>
  <c r="G11" i="4"/>
  <c r="I11" i="4" s="1"/>
  <c r="H11" i="4"/>
  <c r="J11" i="4" s="1"/>
  <c r="G12" i="4"/>
  <c r="I12" i="4" s="1"/>
  <c r="H12" i="4"/>
  <c r="J12" i="4" s="1"/>
  <c r="G13" i="4"/>
  <c r="I13" i="4" s="1"/>
  <c r="H13" i="4"/>
  <c r="J13" i="4" s="1"/>
  <c r="G14" i="4"/>
  <c r="I14" i="4" s="1"/>
  <c r="H14" i="4"/>
  <c r="J14" i="4" s="1"/>
  <c r="G15" i="4"/>
  <c r="I15" i="4" s="1"/>
  <c r="H15" i="4"/>
  <c r="J15" i="4" s="1"/>
  <c r="G16" i="4"/>
  <c r="I16" i="4" s="1"/>
  <c r="H16" i="4"/>
  <c r="J16" i="4" s="1"/>
  <c r="G17" i="4"/>
  <c r="I17" i="4" s="1"/>
  <c r="H17" i="4"/>
  <c r="J17" i="4" s="1"/>
  <c r="G18" i="4"/>
  <c r="I18" i="4" s="1"/>
  <c r="H18" i="4"/>
  <c r="J18" i="4" s="1"/>
  <c r="H2" i="4"/>
  <c r="J2" i="4" s="1"/>
  <c r="G2" i="4"/>
  <c r="I2" i="4" s="1"/>
  <c r="H3" i="3"/>
  <c r="J3" i="3" s="1"/>
  <c r="H4" i="3"/>
  <c r="J4" i="3" s="1"/>
  <c r="H5" i="3"/>
  <c r="J5" i="3" s="1"/>
  <c r="H6" i="3"/>
  <c r="J6" i="3" s="1"/>
  <c r="H7" i="3"/>
  <c r="J7" i="3" s="1"/>
  <c r="H8" i="3"/>
  <c r="J8" i="3" s="1"/>
  <c r="H9" i="3"/>
  <c r="J9" i="3" s="1"/>
  <c r="H10" i="3"/>
  <c r="J10" i="3" s="1"/>
  <c r="H11" i="3"/>
  <c r="J11" i="3" s="1"/>
  <c r="H12" i="3"/>
  <c r="J12" i="3" s="1"/>
  <c r="H13" i="3"/>
  <c r="J13" i="3" s="1"/>
  <c r="H14" i="3"/>
  <c r="J14" i="3" s="1"/>
  <c r="H15" i="3"/>
  <c r="J15" i="3" s="1"/>
  <c r="H16" i="3"/>
  <c r="J16" i="3" s="1"/>
  <c r="H17" i="3"/>
  <c r="J17" i="3" s="1"/>
  <c r="H18" i="3"/>
  <c r="J18" i="3" s="1"/>
  <c r="H19" i="3"/>
  <c r="J19" i="3" s="1"/>
  <c r="H20" i="3"/>
  <c r="J20" i="3" s="1"/>
  <c r="H2" i="3"/>
  <c r="J2" i="3" s="1"/>
  <c r="I3" i="2"/>
  <c r="J3" i="2"/>
  <c r="J4" i="2"/>
  <c r="I5" i="2"/>
  <c r="J5" i="2"/>
  <c r="J6" i="2"/>
  <c r="I7" i="2"/>
  <c r="J7" i="2"/>
  <c r="J8" i="2"/>
  <c r="I9" i="2"/>
  <c r="J9" i="2"/>
  <c r="J10" i="2"/>
  <c r="I11" i="2"/>
  <c r="J11" i="2"/>
  <c r="J12" i="2"/>
  <c r="I13" i="2"/>
  <c r="J13" i="2"/>
  <c r="J14" i="2"/>
  <c r="I15" i="2"/>
  <c r="J15" i="2"/>
  <c r="J16" i="2"/>
  <c r="I17" i="2"/>
  <c r="J17" i="2"/>
  <c r="J2" i="2"/>
  <c r="I2" i="2"/>
  <c r="I11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J2" i="1"/>
  <c r="J12" i="1" s="1"/>
  <c r="I12" i="1" l="1"/>
  <c r="J21" i="3"/>
  <c r="I21" i="3"/>
</calcChain>
</file>

<file path=xl/sharedStrings.xml><?xml version="1.0" encoding="utf-8"?>
<sst xmlns="http://schemas.openxmlformats.org/spreadsheetml/2006/main" count="297" uniqueCount="102">
  <si>
    <t>RT</t>
  </si>
  <si>
    <t>Library/ID</t>
  </si>
  <si>
    <t>Qual</t>
  </si>
  <si>
    <t>Methyl hexadec-9-enoate</t>
  </si>
  <si>
    <t>Hexadecanoic acid, methyl ester</t>
  </si>
  <si>
    <t>n-Hexadecanoic acid</t>
  </si>
  <si>
    <t>Methyl 9-cis,11-trans-octadecadienoate</t>
  </si>
  <si>
    <t>9,12,15-Octadecatrienoic acid, methyl ester, (Z,Z,Z)-</t>
  </si>
  <si>
    <t>Methyl stearate</t>
  </si>
  <si>
    <t>6-Octadecenoic acid</t>
  </si>
  <si>
    <t>Octadecanoic acid</t>
  </si>
  <si>
    <t>11,14-Octadecadienoic acid, methyl ester</t>
  </si>
  <si>
    <t>Eicosanoic acid</t>
  </si>
  <si>
    <t>R.T.</t>
  </si>
  <si>
    <t>Height</t>
  </si>
  <si>
    <t>Area</t>
  </si>
  <si>
    <t>Tridecanoic acid, 12-methyl-, methyl ester</t>
  </si>
  <si>
    <t>Tetradecanoic acid</t>
  </si>
  <si>
    <t>11-Hexadecenoic acid, methyl ester</t>
  </si>
  <si>
    <t>Palmitoleic acid</t>
  </si>
  <si>
    <t>Heptadecanoic acid, methyl ester</t>
  </si>
  <si>
    <t>cis-10-Heptadecenoic acid</t>
  </si>
  <si>
    <t>Heptadecanoic acid</t>
  </si>
  <si>
    <t>cis-Vaccenic acid</t>
  </si>
  <si>
    <t>Eicosanoic acid, methyl ester</t>
  </si>
  <si>
    <t>Methyl tetradecanoate</t>
  </si>
  <si>
    <t>cis-5-Dodecenoic acid, methyl ester</t>
  </si>
  <si>
    <t>Pentadecanoic acid, methyl ester</t>
  </si>
  <si>
    <t>7,10-Hexadecadienoic acid, methyl ester</t>
  </si>
  <si>
    <t>7,10,13-Hexadecatrienoic acid, methyl ester</t>
  </si>
  <si>
    <t>cis-10-Heptadecenoic acid, methyl ester</t>
  </si>
  <si>
    <t>9,12-Octadecadienoic acid, methyl ester</t>
  </si>
  <si>
    <t>Oleic Acid</t>
  </si>
  <si>
    <t>Nonadecanoic acid, methyl ester</t>
  </si>
  <si>
    <t>9-Hexadecenoic acid, methyl ester, (Z)-</t>
  </si>
  <si>
    <t>Methyl 8-heptadecenoate</t>
  </si>
  <si>
    <t>9,12-Octadecadienoic acid (Z,Z)-</t>
  </si>
  <si>
    <t>9-Octadecenoic acid, (E)-</t>
  </si>
  <si>
    <t>9,11-Octadecadienoic acid, methyl ester, (E,E)-</t>
  </si>
  <si>
    <t>7,10-Octadecadienoic acid, methyl ester</t>
  </si>
  <si>
    <t>Methyl 8,11,14-heptadecatrienoate</t>
  </si>
  <si>
    <t>Docosanoic acid, methyl ester</t>
  </si>
  <si>
    <t>Dodecanoic acid, methyl ester</t>
  </si>
  <si>
    <t>Dodecanoic acid</t>
  </si>
  <si>
    <t>Methyl 9.cis.,11.trans.t,13.trans.-octadecatrienoate</t>
  </si>
  <si>
    <t>Methyl 18-methylnonadecanoate</t>
  </si>
  <si>
    <t>9,12-Octadecadienoic acid (Z,Z)-, methyl ester</t>
  </si>
  <si>
    <t>6-Octadecenoic acid, methyl ester, (Z)-</t>
  </si>
  <si>
    <t>Pentadecanoic acid</t>
  </si>
  <si>
    <t>cis-9-Hexadecenoic acid</t>
  </si>
  <si>
    <t>STD</t>
  </si>
  <si>
    <r>
      <t>Conc.(ng/</t>
    </r>
    <r>
      <rPr>
        <u/>
        <sz val="11"/>
        <color theme="1"/>
        <rFont val="Calibri"/>
        <family val="2"/>
      </rPr>
      <t>µL)</t>
    </r>
  </si>
  <si>
    <t>Peak</t>
  </si>
  <si>
    <t>m_C14</t>
  </si>
  <si>
    <t>STD6</t>
  </si>
  <si>
    <t>c_C14</t>
  </si>
  <si>
    <t>STD7</t>
  </si>
  <si>
    <t>STD8</t>
  </si>
  <si>
    <t>m.R_C14</t>
  </si>
  <si>
    <t>STD9</t>
  </si>
  <si>
    <t>c.R_C14</t>
  </si>
  <si>
    <t>STD10</t>
  </si>
  <si>
    <t>STD11</t>
  </si>
  <si>
    <t>STD12</t>
  </si>
  <si>
    <t>STD13</t>
  </si>
  <si>
    <r>
      <t>ng/</t>
    </r>
    <r>
      <rPr>
        <sz val="11"/>
        <color theme="1"/>
        <rFont val="Calibri"/>
        <family val="2"/>
      </rPr>
      <t>µl</t>
    </r>
  </si>
  <si>
    <r>
      <t>ng_R/</t>
    </r>
    <r>
      <rPr>
        <sz val="11"/>
        <color theme="1"/>
        <rFont val="Calibri"/>
        <family val="2"/>
      </rPr>
      <t>µl</t>
    </r>
  </si>
  <si>
    <t>YNK1</t>
  </si>
  <si>
    <t>YNK2</t>
  </si>
  <si>
    <t>YNK3</t>
  </si>
  <si>
    <t>YNK4</t>
  </si>
  <si>
    <t>YNK5</t>
  </si>
  <si>
    <t>YNK6</t>
  </si>
  <si>
    <t>YNK7</t>
  </si>
  <si>
    <t>YNK8</t>
  </si>
  <si>
    <t>mg/g</t>
  </si>
  <si>
    <t>ng/mg</t>
  </si>
  <si>
    <t>State</t>
  </si>
  <si>
    <t>BSD</t>
  </si>
  <si>
    <t>SD</t>
  </si>
  <si>
    <t>CD</t>
  </si>
  <si>
    <t>BCD</t>
  </si>
  <si>
    <t>C12</t>
  </si>
  <si>
    <t>C14</t>
  </si>
  <si>
    <t>C15</t>
  </si>
  <si>
    <t>C16:1</t>
  </si>
  <si>
    <t>C16</t>
  </si>
  <si>
    <t>C17</t>
  </si>
  <si>
    <t>C18:1</t>
  </si>
  <si>
    <t>C18:2</t>
  </si>
  <si>
    <t>C18:3</t>
  </si>
  <si>
    <t>C18:0</t>
  </si>
  <si>
    <t>C20</t>
  </si>
  <si>
    <t>C22</t>
  </si>
  <si>
    <t>m.R.1_c14</t>
  </si>
  <si>
    <t>C18</t>
  </si>
  <si>
    <t>SumPA</t>
  </si>
  <si>
    <t>mcg/mg</t>
  </si>
  <si>
    <t>SFA</t>
  </si>
  <si>
    <t>MUFA</t>
  </si>
  <si>
    <t>PUFA</t>
  </si>
  <si>
    <t>TFA.1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</si>
</sst>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C14-2019March</a:t>
            </a:r>
          </a:p>
        </c:rich>
      </c:tx>
      <c:layout>
        <c:manualLayout>
          <c:xMode val="edge"/>
          <c:yMode val="edge"/>
          <c:x val="0.44313188976377954"/>
          <c:y val="9.2592592592592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[1]Sheet1!$X$1</c:f>
              <c:strCache>
                <c:ptCount val="1"/>
                <c:pt idx="0">
                  <c:v>Peak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866644794400699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[1]Sheet1!$W$2:$W$6</c:f>
              <c:numCache>
                <c:formatCode>General</c:formatCode>
                <c:ptCount val="5"/>
                <c:pt idx="0">
                  <c:v>50.112499999999997</c:v>
                </c:pt>
                <c:pt idx="1">
                  <c:v>100.22499999999999</c:v>
                </c:pt>
                <c:pt idx="2">
                  <c:v>125.28125</c:v>
                </c:pt>
                <c:pt idx="3">
                  <c:v>250.5625</c:v>
                </c:pt>
                <c:pt idx="4">
                  <c:v>501.125</c:v>
                </c:pt>
              </c:numCache>
            </c:numRef>
          </c:xVal>
          <c:yVal>
            <c:numRef>
              <c:f>[1]Sheet1!$X$2:$X$6</c:f>
              <c:numCache>
                <c:formatCode>General</c:formatCode>
                <c:ptCount val="5"/>
                <c:pt idx="0">
                  <c:v>17537048</c:v>
                </c:pt>
                <c:pt idx="1">
                  <c:v>52828445</c:v>
                </c:pt>
                <c:pt idx="2">
                  <c:v>77905127</c:v>
                </c:pt>
                <c:pt idx="3">
                  <c:v>208735523</c:v>
                </c:pt>
                <c:pt idx="4">
                  <c:v>447195427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D9-4A4A-A887-AE6FCE2FD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38976"/>
        <c:axId val="489699344"/>
      </c:scatterChart>
      <c:valAx>
        <c:axId val="59253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699344"/>
        <c:crosses val="autoZero"/>
        <c:crossBetween val="midCat"/>
      </c:valAx>
      <c:valAx>
        <c:axId val="4896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3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C14-2019March.Repeat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777537182852144"/>
                  <c:y val="-2.42417614464858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[1]Sheet1!$W$7:$W$9</c:f>
              <c:numCache>
                <c:formatCode>General</c:formatCode>
                <c:ptCount val="3"/>
                <c:pt idx="0">
                  <c:v>20</c:v>
                </c:pt>
                <c:pt idx="1">
                  <c:v>200</c:v>
                </c:pt>
                <c:pt idx="2">
                  <c:v>300</c:v>
                </c:pt>
              </c:numCache>
            </c:numRef>
          </c:xVal>
          <c:yVal>
            <c:numRef>
              <c:f>[1]Sheet1!$X$7:$X$9</c:f>
              <c:numCache>
                <c:formatCode>General</c:formatCode>
                <c:ptCount val="3"/>
                <c:pt idx="0">
                  <c:v>7442784</c:v>
                </c:pt>
                <c:pt idx="1">
                  <c:v>101379656</c:v>
                </c:pt>
                <c:pt idx="2">
                  <c:v>160257112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C7-4651-B3BE-C0F447359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26512"/>
        <c:axId val="592526840"/>
      </c:scatterChart>
      <c:valAx>
        <c:axId val="59252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840"/>
        <c:crosses val="autoZero"/>
        <c:crossBetween val="midCat"/>
      </c:valAx>
      <c:valAx>
        <c:axId val="59252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13648293963254"/>
          <c:y val="0.14856481481481484"/>
          <c:w val="0.795196850393700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311089238845146"/>
                  <c:y val="-5.16305774278215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STD!$D$2:$D$6</c:f>
              <c:numCache>
                <c:formatCode>General</c:formatCode>
                <c:ptCount val="5"/>
                <c:pt idx="0">
                  <c:v>50.112499999999997</c:v>
                </c:pt>
                <c:pt idx="1">
                  <c:v>100.22499999999999</c:v>
                </c:pt>
                <c:pt idx="2">
                  <c:v>125.28125</c:v>
                </c:pt>
                <c:pt idx="3">
                  <c:v>250.5625</c:v>
                </c:pt>
                <c:pt idx="4">
                  <c:v>501.125</c:v>
                </c:pt>
              </c:numCache>
            </c:numRef>
          </c:xVal>
          <c:yVal>
            <c:numRef>
              <c:f>STD!$E$2:$E$6</c:f>
              <c:numCache>
                <c:formatCode>General</c:formatCode>
                <c:ptCount val="5"/>
                <c:pt idx="0">
                  <c:v>17768660</c:v>
                </c:pt>
                <c:pt idx="1">
                  <c:v>54906738</c:v>
                </c:pt>
                <c:pt idx="2">
                  <c:v>79800360</c:v>
                </c:pt>
                <c:pt idx="3">
                  <c:v>212779181</c:v>
                </c:pt>
                <c:pt idx="4">
                  <c:v>454768172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D4-4072-9A24-9691B3580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270280"/>
        <c:axId val="628270608"/>
      </c:scatterChart>
      <c:valAx>
        <c:axId val="628270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70608"/>
        <c:crosses val="autoZero"/>
        <c:crossBetween val="midCat"/>
      </c:valAx>
      <c:valAx>
        <c:axId val="62827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70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STD!$D$7:$D$9</c:f>
              <c:numCache>
                <c:formatCode>General</c:formatCode>
                <c:ptCount val="3"/>
                <c:pt idx="0">
                  <c:v>20</c:v>
                </c:pt>
                <c:pt idx="1">
                  <c:v>200</c:v>
                </c:pt>
                <c:pt idx="2">
                  <c:v>300</c:v>
                </c:pt>
              </c:numCache>
            </c:numRef>
          </c:xVal>
          <c:yVal>
            <c:numRef>
              <c:f>STD!$E$7:$E$9</c:f>
              <c:numCache>
                <c:formatCode>General</c:formatCode>
                <c:ptCount val="3"/>
                <c:pt idx="0">
                  <c:v>7798678</c:v>
                </c:pt>
                <c:pt idx="1">
                  <c:v>102672225</c:v>
                </c:pt>
                <c:pt idx="2">
                  <c:v>160228270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9C-472B-A684-19089D437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265688"/>
        <c:axId val="628264048"/>
      </c:scatterChart>
      <c:valAx>
        <c:axId val="628265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64048"/>
        <c:crosses val="autoZero"/>
        <c:crossBetween val="midCat"/>
      </c:valAx>
      <c:valAx>
        <c:axId val="62826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65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10</xdr:row>
      <xdr:rowOff>15240</xdr:rowOff>
    </xdr:from>
    <xdr:to>
      <xdr:col>7</xdr:col>
      <xdr:colOff>335280</xdr:colOff>
      <xdr:row>25</xdr:row>
      <xdr:rowOff>15240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299064-36C0-4455-B0CF-2836C95FA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259080</xdr:colOff>
      <xdr:row>10</xdr:row>
      <xdr:rowOff>22860</xdr:rowOff>
    </xdr:from>
    <xdr:to>
      <xdr:col>15</xdr:col>
      <xdr:colOff>563880</xdr:colOff>
      <xdr:row>25</xdr:row>
      <xdr:rowOff>22860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D08C0C-10EA-4804-BAC6-2B7C793CA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20</xdr:row>
      <xdr:rowOff>49530</xdr:rowOff>
    </xdr:from>
    <xdr:to>
      <xdr:col>17</xdr:col>
      <xdr:colOff>304800</xdr:colOff>
      <xdr:row>35</xdr:row>
      <xdr:rowOff>49530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DE100F-4D5D-4EAC-8EE5-09C862AA11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</xdr:colOff>
      <xdr:row>9</xdr:row>
      <xdr:rowOff>11430</xdr:rowOff>
    </xdr:from>
    <xdr:to>
      <xdr:col>23</xdr:col>
      <xdr:colOff>320040</xdr:colOff>
      <xdr:row>24</xdr:row>
      <xdr:rowOff>11430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71E4AE-FC27-4FD5-ABDB-1276CAE89C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JOWE/Dropbox/FAA_data/C14_FA.ST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ibration curve FA STD. C14"/>
      <sheetName val="Sheet1"/>
    </sheetNames>
    <sheetDataSet>
      <sheetData sheetId="0"/>
      <sheetData sheetId="1">
        <row r="1">
          <cell r="X1" t="str">
            <v>Peak</v>
          </cell>
        </row>
        <row r="2">
          <cell r="W2">
            <v>50.112499999999997</v>
          </cell>
          <cell r="X2">
            <v>17537048</v>
          </cell>
        </row>
        <row r="3">
          <cell r="W3">
            <v>100.22499999999999</v>
          </cell>
          <cell r="X3">
            <v>52828445</v>
          </cell>
        </row>
        <row r="4">
          <cell r="W4">
            <v>125.28125</v>
          </cell>
          <cell r="X4">
            <v>77905127</v>
          </cell>
        </row>
        <row r="5">
          <cell r="W5">
            <v>250.5625</v>
          </cell>
          <cell r="X5">
            <v>208735523</v>
          </cell>
        </row>
        <row r="6">
          <cell r="W6">
            <v>501.125</v>
          </cell>
          <cell r="X6">
            <v>447195427</v>
          </cell>
        </row>
        <row r="7">
          <cell r="W7">
            <v>20</v>
          </cell>
          <cell r="X7">
            <v>7442784</v>
          </cell>
        </row>
        <row r="8">
          <cell r="W8">
            <v>200</v>
          </cell>
          <cell r="X8">
            <v>101379656</v>
          </cell>
        </row>
        <row r="9">
          <cell r="W9">
            <v>300</v>
          </cell>
          <cell r="X9">
            <v>160257112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F8A8D-34F6-4402-9C53-D1D6FB95152B}">
  <dimension ref="A1:P24"/>
  <sheetViews>
    <sheetView workbookViewId="0">
      <selection activeCell="L24" sqref="L24"/>
    </sheetView>
  </sheetViews>
  <sheetFormatPr defaultRowHeight="14.4" x14ac:dyDescent="0.3"/>
  <cols>
    <col min="2" max="2" width="44" customWidth="1"/>
    <col min="6" max="6" width="10" bestFit="1" customWidth="1"/>
    <col min="7" max="7" width="10.33203125" customWidth="1"/>
    <col min="8" max="8" width="10.21875" customWidth="1"/>
    <col min="14" max="14" width="10" bestFit="1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6" x14ac:dyDescent="0.3">
      <c r="A2">
        <v>22.883700000000001</v>
      </c>
      <c r="B2" t="s">
        <v>3</v>
      </c>
      <c r="C2">
        <v>99</v>
      </c>
      <c r="D2">
        <v>22.882999999999999</v>
      </c>
      <c r="E2">
        <v>181959</v>
      </c>
      <c r="F2">
        <v>3075881</v>
      </c>
      <c r="G2" s="3">
        <f t="shared" ref="G2:G11" si="0">(F2-c_C14)*1000/m_C14</f>
        <v>43733.013257202729</v>
      </c>
      <c r="H2" s="3">
        <f t="shared" ref="H2:H11" si="1">(F2-c.R_C14)*1000/m.R.1_c14</f>
        <v>13047.259310342284</v>
      </c>
      <c r="I2" s="3">
        <f t="shared" ref="I2:I11" si="2">G2/YNK1</f>
        <v>4245.9236172041483</v>
      </c>
      <c r="J2" s="3">
        <f t="shared" ref="J2:J11" si="3">H2/YNK1</f>
        <v>1266.7242048876003</v>
      </c>
      <c r="L2" t="s">
        <v>98</v>
      </c>
      <c r="M2" t="s">
        <v>83</v>
      </c>
      <c r="N2">
        <v>858928</v>
      </c>
      <c r="O2" s="3">
        <f>N2*100/TFA.1</f>
        <v>0.23886554107719313</v>
      </c>
      <c r="P2">
        <v>0.23886554107719313</v>
      </c>
    </row>
    <row r="3" spans="1:16" x14ac:dyDescent="0.3">
      <c r="A3">
        <v>23.0885</v>
      </c>
      <c r="B3" t="s">
        <v>4</v>
      </c>
      <c r="C3">
        <v>99</v>
      </c>
      <c r="D3">
        <v>23.09</v>
      </c>
      <c r="E3">
        <v>3107665</v>
      </c>
      <c r="F3">
        <v>53478517</v>
      </c>
      <c r="G3" s="3">
        <f t="shared" si="0"/>
        <v>94904.552810531037</v>
      </c>
      <c r="H3" s="3">
        <f t="shared" si="1"/>
        <v>105984.9813857691</v>
      </c>
      <c r="I3" s="3">
        <f t="shared" si="2"/>
        <v>9214.034253449614</v>
      </c>
      <c r="J3" s="3">
        <f t="shared" si="3"/>
        <v>10289.804018035835</v>
      </c>
      <c r="M3" t="s">
        <v>84</v>
      </c>
      <c r="O3" s="3"/>
    </row>
    <row r="4" spans="1:16" x14ac:dyDescent="0.3">
      <c r="A4">
        <v>23.474599999999999</v>
      </c>
      <c r="B4" t="s">
        <v>5</v>
      </c>
      <c r="C4">
        <v>99</v>
      </c>
      <c r="D4">
        <v>23.474</v>
      </c>
      <c r="E4">
        <v>1666506</v>
      </c>
      <c r="F4">
        <v>52946893</v>
      </c>
      <c r="G4" s="3">
        <f t="shared" si="0"/>
        <v>94364.818766789787</v>
      </c>
      <c r="H4" s="3">
        <f t="shared" si="1"/>
        <v>105004.71671150431</v>
      </c>
      <c r="I4" s="3">
        <f t="shared" si="2"/>
        <v>9161.6328899795899</v>
      </c>
      <c r="J4" s="3">
        <f t="shared" si="3"/>
        <v>10194.632690437311</v>
      </c>
      <c r="M4" t="s">
        <v>86</v>
      </c>
      <c r="N4">
        <f>SUM(F3,F4)</f>
        <v>106425410</v>
      </c>
      <c r="O4" s="3">
        <f>N4*100/TFA.1</f>
        <v>29.596617113439219</v>
      </c>
      <c r="P4">
        <v>29.596617113439219</v>
      </c>
    </row>
    <row r="5" spans="1:16" x14ac:dyDescent="0.3">
      <c r="A5">
        <v>24.720600000000001</v>
      </c>
      <c r="B5" t="s">
        <v>6</v>
      </c>
      <c r="C5">
        <v>99</v>
      </c>
      <c r="D5">
        <v>24.719000000000001</v>
      </c>
      <c r="E5">
        <v>1302927</v>
      </c>
      <c r="F5">
        <v>22309491</v>
      </c>
      <c r="G5" s="3">
        <f t="shared" si="0"/>
        <v>63260.036305526846</v>
      </c>
      <c r="H5" s="3">
        <f t="shared" si="1"/>
        <v>48512.227862525746</v>
      </c>
      <c r="I5" s="3">
        <f t="shared" si="2"/>
        <v>6141.7510976239655</v>
      </c>
      <c r="J5" s="3">
        <f t="shared" si="3"/>
        <v>4709.9250351966739</v>
      </c>
      <c r="M5" t="s">
        <v>87</v>
      </c>
      <c r="N5">
        <v>960446</v>
      </c>
      <c r="O5" s="3">
        <f>N5*100/TFA.1</f>
        <v>0.26709742081458032</v>
      </c>
      <c r="P5">
        <v>0.26709742081458032</v>
      </c>
    </row>
    <row r="6" spans="1:16" x14ac:dyDescent="0.3">
      <c r="A6">
        <v>24.785</v>
      </c>
      <c r="B6" t="s">
        <v>7</v>
      </c>
      <c r="C6">
        <v>99</v>
      </c>
      <c r="D6">
        <v>24.783000000000001</v>
      </c>
      <c r="E6">
        <v>3358236</v>
      </c>
      <c r="F6">
        <v>73971586</v>
      </c>
      <c r="G6" s="3">
        <f t="shared" si="0"/>
        <v>115710.24818929231</v>
      </c>
      <c r="H6" s="3">
        <f t="shared" si="1"/>
        <v>143772.27392329721</v>
      </c>
      <c r="I6" s="3">
        <f t="shared" si="2"/>
        <v>11234.004678572068</v>
      </c>
      <c r="J6" s="3">
        <f t="shared" si="3"/>
        <v>13958.473196436622</v>
      </c>
      <c r="M6" t="s">
        <v>95</v>
      </c>
      <c r="N6">
        <f>SUM(F7,F9)</f>
        <v>58715018</v>
      </c>
      <c r="O6" s="3">
        <f>N6*100/TFA.1</f>
        <v>16.328486839324292</v>
      </c>
      <c r="P6">
        <v>16.328486839324292</v>
      </c>
    </row>
    <row r="7" spans="1:16" x14ac:dyDescent="0.3">
      <c r="A7">
        <v>24.989699999999999</v>
      </c>
      <c r="B7" t="s">
        <v>8</v>
      </c>
      <c r="C7">
        <v>99</v>
      </c>
      <c r="D7">
        <v>24.992000000000001</v>
      </c>
      <c r="E7">
        <v>1382541</v>
      </c>
      <c r="F7">
        <v>21980092</v>
      </c>
      <c r="G7" s="3">
        <f t="shared" si="0"/>
        <v>62925.612249663442</v>
      </c>
      <c r="H7" s="3">
        <f t="shared" si="1"/>
        <v>47904.847075657308</v>
      </c>
      <c r="I7" s="3">
        <f t="shared" si="2"/>
        <v>6109.2827426857702</v>
      </c>
      <c r="J7" s="3">
        <f t="shared" si="3"/>
        <v>4650.9560267628449</v>
      </c>
      <c r="M7" t="s">
        <v>92</v>
      </c>
      <c r="N7">
        <f>SUM(F11:F12)</f>
        <v>2832190</v>
      </c>
      <c r="O7" s="3">
        <f>N7*100/TFA.1</f>
        <v>0.78762433729418024</v>
      </c>
      <c r="P7">
        <v>0.78762433729418024</v>
      </c>
    </row>
    <row r="8" spans="1:16" x14ac:dyDescent="0.3">
      <c r="A8">
        <v>25.153500000000001</v>
      </c>
      <c r="B8" t="s">
        <v>9</v>
      </c>
      <c r="C8">
        <v>99</v>
      </c>
      <c r="D8">
        <v>25.155000000000001</v>
      </c>
      <c r="E8">
        <v>2224661</v>
      </c>
      <c r="F8">
        <v>88470568</v>
      </c>
      <c r="G8" s="3">
        <f t="shared" si="0"/>
        <v>130430.41542213297</v>
      </c>
      <c r="H8" s="3">
        <f t="shared" si="1"/>
        <v>170507.03357937184</v>
      </c>
      <c r="I8" s="3">
        <f t="shared" si="2"/>
        <v>12663.147128362423</v>
      </c>
      <c r="J8" s="3">
        <f t="shared" si="3"/>
        <v>16554.0809300361</v>
      </c>
      <c r="L8" t="s">
        <v>99</v>
      </c>
      <c r="O8" s="3"/>
    </row>
    <row r="9" spans="1:16" x14ac:dyDescent="0.3">
      <c r="A9">
        <v>25.334900000000001</v>
      </c>
      <c r="B9" t="s">
        <v>10</v>
      </c>
      <c r="C9">
        <v>99</v>
      </c>
      <c r="D9">
        <v>25.335000000000001</v>
      </c>
      <c r="E9">
        <v>1379520</v>
      </c>
      <c r="F9">
        <v>36734926</v>
      </c>
      <c r="G9" s="3">
        <f t="shared" si="0"/>
        <v>77905.534562333618</v>
      </c>
      <c r="H9" s="3">
        <f t="shared" si="1"/>
        <v>75111.37376527446</v>
      </c>
      <c r="I9" s="3">
        <f t="shared" si="2"/>
        <v>7563.6441322653991</v>
      </c>
      <c r="J9" s="3">
        <f t="shared" si="3"/>
        <v>7292.3663849781024</v>
      </c>
      <c r="M9" t="s">
        <v>85</v>
      </c>
      <c r="N9">
        <v>3075881</v>
      </c>
      <c r="O9" s="3">
        <f>N9*100/TFA.1</f>
        <v>0.85539414171392469</v>
      </c>
      <c r="P9">
        <v>0.85539414171392469</v>
      </c>
    </row>
    <row r="10" spans="1:16" x14ac:dyDescent="0.3">
      <c r="A10">
        <v>25.545500000000001</v>
      </c>
      <c r="B10" t="s">
        <v>11</v>
      </c>
      <c r="C10">
        <v>90</v>
      </c>
      <c r="D10">
        <v>25.544</v>
      </c>
      <c r="E10">
        <v>88874</v>
      </c>
      <c r="F10">
        <v>1966882</v>
      </c>
      <c r="G10" s="3">
        <f t="shared" si="0"/>
        <v>42607.096227920738</v>
      </c>
      <c r="H10" s="3">
        <f t="shared" si="1"/>
        <v>11002.369419188055</v>
      </c>
      <c r="I10" s="3">
        <f t="shared" si="2"/>
        <v>4136.6112842641487</v>
      </c>
      <c r="J10" s="3">
        <f t="shared" si="3"/>
        <v>1068.1912057464131</v>
      </c>
      <c r="M10" t="s">
        <v>88</v>
      </c>
      <c r="N10">
        <v>88470568</v>
      </c>
      <c r="O10" s="3">
        <f>N10*100/TFA.1</f>
        <v>24.603424378675054</v>
      </c>
      <c r="P10">
        <v>24.603424378675054</v>
      </c>
    </row>
    <row r="11" spans="1:16" x14ac:dyDescent="0.3">
      <c r="A11">
        <v>27.0197</v>
      </c>
      <c r="B11" t="s">
        <v>12</v>
      </c>
      <c r="C11">
        <v>99</v>
      </c>
      <c r="D11">
        <v>27.021999999999998</v>
      </c>
      <c r="E11">
        <v>93742</v>
      </c>
      <c r="F11">
        <v>2160049</v>
      </c>
      <c r="G11" s="3">
        <f t="shared" si="0"/>
        <v>42803.210033970441</v>
      </c>
      <c r="H11" s="3">
        <f t="shared" si="1"/>
        <v>11358.551206191099</v>
      </c>
      <c r="I11" s="3">
        <f t="shared" si="2"/>
        <v>4155.65145960878</v>
      </c>
      <c r="J11" s="3">
        <f t="shared" si="3"/>
        <v>1102.7719617661262</v>
      </c>
      <c r="L11" t="s">
        <v>100</v>
      </c>
      <c r="O11" s="3"/>
    </row>
    <row r="12" spans="1:16" x14ac:dyDescent="0.3">
      <c r="F12">
        <v>672141</v>
      </c>
      <c r="G12" s="3"/>
      <c r="I12" s="3">
        <f>SUM(I2:I11)</f>
        <v>74625.683284015904</v>
      </c>
      <c r="J12" s="3">
        <f>SUM(J2:J11)</f>
        <v>71087.925654283623</v>
      </c>
      <c r="M12" t="s">
        <v>89</v>
      </c>
      <c r="N12">
        <f>SUM(F5,F10)</f>
        <v>24276373</v>
      </c>
      <c r="O12" s="3">
        <f>N12*100/TFA.1</f>
        <v>6.7511933154312844</v>
      </c>
      <c r="P12">
        <v>6.7511933154312844</v>
      </c>
    </row>
    <row r="13" spans="1:16" x14ac:dyDescent="0.3">
      <c r="F13">
        <f>SUM(F2:F12)</f>
        <v>357767026</v>
      </c>
      <c r="M13" t="s">
        <v>90</v>
      </c>
      <c r="N13">
        <v>73971586</v>
      </c>
      <c r="O13" s="3">
        <f>N13*100/TFA.1</f>
        <v>20.571296912230274</v>
      </c>
      <c r="P13">
        <v>20.571296912230274</v>
      </c>
    </row>
    <row r="14" spans="1:16" x14ac:dyDescent="0.3">
      <c r="M14" t="s">
        <v>101</v>
      </c>
      <c r="N14">
        <f>SUM(N2:N13)</f>
        <v>359586400</v>
      </c>
      <c r="O14">
        <f>SUM(O2:O13)</f>
        <v>100</v>
      </c>
    </row>
    <row r="17" spans="4:15" x14ac:dyDescent="0.3">
      <c r="D17" t="s">
        <v>98</v>
      </c>
      <c r="J17" t="s">
        <v>99</v>
      </c>
      <c r="M17" t="s">
        <v>100</v>
      </c>
    </row>
    <row r="18" spans="4:15" x14ac:dyDescent="0.3">
      <c r="D18" t="s">
        <v>83</v>
      </c>
      <c r="E18" t="s">
        <v>84</v>
      </c>
      <c r="F18" t="s">
        <v>86</v>
      </c>
      <c r="G18" t="s">
        <v>87</v>
      </c>
      <c r="H18" t="s">
        <v>95</v>
      </c>
      <c r="I18" t="s">
        <v>92</v>
      </c>
      <c r="K18" t="s">
        <v>85</v>
      </c>
      <c r="L18" t="s">
        <v>88</v>
      </c>
      <c r="N18" t="s">
        <v>89</v>
      </c>
      <c r="O18" t="s">
        <v>90</v>
      </c>
    </row>
    <row r="19" spans="4:15" x14ac:dyDescent="0.3">
      <c r="D19" s="3">
        <v>0.23886554107719313</v>
      </c>
      <c r="E19" s="3"/>
      <c r="F19" s="3">
        <v>29.596617113439219</v>
      </c>
      <c r="G19" s="3">
        <v>0.26709742081458032</v>
      </c>
      <c r="H19" s="3">
        <v>16.328486839324292</v>
      </c>
      <c r="I19" s="3">
        <v>0.78762433729418024</v>
      </c>
      <c r="J19" s="3"/>
      <c r="K19" s="3">
        <v>0.85539414171392469</v>
      </c>
      <c r="L19" s="3">
        <v>24.603424378675054</v>
      </c>
      <c r="M19" s="3"/>
      <c r="N19" s="3">
        <v>6.7511933154312844</v>
      </c>
      <c r="O19" s="3">
        <v>20.571296912230274</v>
      </c>
    </row>
    <row r="22" spans="4:15" x14ac:dyDescent="0.3">
      <c r="H22">
        <v>1840.8</v>
      </c>
      <c r="I22">
        <f>15*H22/100</f>
        <v>276.12</v>
      </c>
      <c r="J22">
        <f>H22+I22</f>
        <v>2116.92</v>
      </c>
    </row>
    <row r="23" spans="4:15" x14ac:dyDescent="0.3">
      <c r="J23">
        <v>251</v>
      </c>
      <c r="K23">
        <f>J23*15/100</f>
        <v>37.65</v>
      </c>
      <c r="L23">
        <f>K23+J23</f>
        <v>288.64999999999998</v>
      </c>
    </row>
    <row r="24" spans="4:15" x14ac:dyDescent="0.3">
      <c r="J24">
        <f>J22+J23</f>
        <v>2367.92</v>
      </c>
      <c r="K24">
        <f>K23+J24</f>
        <v>2405.5700000000002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17A86-B335-4752-BBFE-7799AED271CC}">
  <dimension ref="A1:N9"/>
  <sheetViews>
    <sheetView tabSelected="1" workbookViewId="0">
      <selection activeCell="J4" sqref="J4"/>
    </sheetView>
  </sheetViews>
  <sheetFormatPr defaultRowHeight="14.4" x14ac:dyDescent="0.3"/>
  <cols>
    <col min="8" max="8" width="10.6640625" customWidth="1"/>
  </cols>
  <sheetData>
    <row r="1" spans="1:14" x14ac:dyDescent="0.3">
      <c r="A1" t="s">
        <v>50</v>
      </c>
      <c r="B1" t="s">
        <v>51</v>
      </c>
      <c r="C1" t="s">
        <v>52</v>
      </c>
      <c r="G1" t="s">
        <v>53</v>
      </c>
      <c r="H1">
        <v>984974</v>
      </c>
      <c r="M1" t="s">
        <v>67</v>
      </c>
      <c r="N1">
        <v>10.3</v>
      </c>
    </row>
    <row r="2" spans="1:14" x14ac:dyDescent="0.3">
      <c r="A2" t="s">
        <v>54</v>
      </c>
      <c r="B2" s="1">
        <v>50.112499999999997</v>
      </c>
      <c r="C2">
        <v>17537048</v>
      </c>
      <c r="D2">
        <v>50.112499999999997</v>
      </c>
      <c r="E2">
        <v>17768660</v>
      </c>
      <c r="G2" t="s">
        <v>55</v>
      </c>
      <c r="H2" s="2">
        <v>-40000000</v>
      </c>
      <c r="M2" t="s">
        <v>68</v>
      </c>
      <c r="N2">
        <v>15.5</v>
      </c>
    </row>
    <row r="3" spans="1:14" x14ac:dyDescent="0.3">
      <c r="A3" t="s">
        <v>56</v>
      </c>
      <c r="B3" s="1">
        <v>100.22499999999999</v>
      </c>
      <c r="C3">
        <v>52828445</v>
      </c>
      <c r="D3">
        <v>100.22499999999999</v>
      </c>
      <c r="E3">
        <v>54906738</v>
      </c>
      <c r="M3" t="s">
        <v>69</v>
      </c>
      <c r="N3">
        <v>11.3</v>
      </c>
    </row>
    <row r="4" spans="1:14" x14ac:dyDescent="0.3">
      <c r="A4" t="s">
        <v>57</v>
      </c>
      <c r="B4" s="1">
        <v>125.28125</v>
      </c>
      <c r="C4">
        <v>77905127</v>
      </c>
      <c r="D4">
        <v>125.28125</v>
      </c>
      <c r="E4">
        <v>79800360</v>
      </c>
      <c r="G4" t="s">
        <v>58</v>
      </c>
      <c r="H4">
        <v>542917</v>
      </c>
      <c r="I4" t="s">
        <v>94</v>
      </c>
      <c r="J4">
        <v>542327</v>
      </c>
      <c r="M4" t="s">
        <v>70</v>
      </c>
      <c r="N4">
        <v>10.6</v>
      </c>
    </row>
    <row r="5" spans="1:14" x14ac:dyDescent="0.3">
      <c r="A5" t="s">
        <v>59</v>
      </c>
      <c r="B5" s="1">
        <v>250.5625</v>
      </c>
      <c r="C5">
        <v>208735523</v>
      </c>
      <c r="D5">
        <v>250.5625</v>
      </c>
      <c r="E5">
        <v>212779181</v>
      </c>
      <c r="G5" t="s">
        <v>60</v>
      </c>
      <c r="H5" s="2">
        <v>-4000000</v>
      </c>
      <c r="M5" t="s">
        <v>71</v>
      </c>
      <c r="N5">
        <v>16.5</v>
      </c>
    </row>
    <row r="6" spans="1:14" x14ac:dyDescent="0.3">
      <c r="A6" t="s">
        <v>61</v>
      </c>
      <c r="B6" s="1">
        <v>501.125</v>
      </c>
      <c r="C6">
        <v>447195427</v>
      </c>
      <c r="D6">
        <v>501.125</v>
      </c>
      <c r="E6">
        <v>454768172</v>
      </c>
      <c r="M6" t="s">
        <v>72</v>
      </c>
      <c r="N6">
        <v>10.9</v>
      </c>
    </row>
    <row r="7" spans="1:14" x14ac:dyDescent="0.3">
      <c r="A7" t="s">
        <v>62</v>
      </c>
      <c r="B7" s="1">
        <v>20</v>
      </c>
      <c r="C7">
        <v>7442784</v>
      </c>
      <c r="D7">
        <v>20</v>
      </c>
      <c r="E7">
        <v>7798678</v>
      </c>
      <c r="M7" t="s">
        <v>73</v>
      </c>
      <c r="N7">
        <v>16.899999999999999</v>
      </c>
    </row>
    <row r="8" spans="1:14" x14ac:dyDescent="0.3">
      <c r="A8" t="s">
        <v>63</v>
      </c>
      <c r="B8" s="1">
        <v>200</v>
      </c>
      <c r="C8">
        <v>101379656</v>
      </c>
      <c r="D8">
        <v>200</v>
      </c>
      <c r="E8">
        <v>102672225</v>
      </c>
      <c r="M8" t="s">
        <v>74</v>
      </c>
      <c r="N8">
        <v>9.8000000000000007</v>
      </c>
    </row>
    <row r="9" spans="1:14" x14ac:dyDescent="0.3">
      <c r="A9" t="s">
        <v>64</v>
      </c>
      <c r="B9" s="1">
        <v>300</v>
      </c>
      <c r="C9">
        <v>160257112</v>
      </c>
      <c r="D9">
        <v>300</v>
      </c>
      <c r="E9">
        <v>160228270</v>
      </c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8551F-BEFA-4663-98EF-BDB85989D5D9}">
  <dimension ref="A1:J18"/>
  <sheetViews>
    <sheetView workbookViewId="0">
      <selection activeCell="J18" sqref="J18"/>
    </sheetView>
  </sheetViews>
  <sheetFormatPr defaultRowHeight="14.4" x14ac:dyDescent="0.3"/>
  <cols>
    <col min="2" max="2" width="43.33203125" customWidth="1"/>
    <col min="5" max="5" width="11" bestFit="1" customWidth="1"/>
    <col min="7" max="7" width="9.5546875" bestFit="1" customWidth="1"/>
    <col min="8" max="8" width="10.33203125" customWidth="1"/>
    <col min="9" max="9" width="9.5546875" bestFit="1" customWidth="1"/>
    <col min="10" max="10" width="10.5546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0" x14ac:dyDescent="0.3">
      <c r="A2">
        <v>20.988</v>
      </c>
      <c r="B2" t="s">
        <v>16</v>
      </c>
      <c r="C2">
        <v>96</v>
      </c>
      <c r="D2">
        <v>20.991</v>
      </c>
      <c r="E2">
        <v>73510</v>
      </c>
      <c r="F2">
        <v>1160291</v>
      </c>
      <c r="G2" s="3">
        <f t="shared" ref="G2:G17" si="0">(F2-c_C14)*1000/m_C14</f>
        <v>41788.200500723877</v>
      </c>
      <c r="H2" s="3">
        <f t="shared" ref="H2:H17" si="1">(F2-c.R_C14)*1000/m.R_C14</f>
        <v>9504.7511866454734</v>
      </c>
      <c r="I2" s="3">
        <f t="shared" ref="I2:I17" si="2">G2/YNK2</f>
        <v>2696.0129355305726</v>
      </c>
      <c r="J2" s="3">
        <f t="shared" ref="J2:J17" si="3">H2/YNK2</f>
        <v>613.20975397712732</v>
      </c>
    </row>
    <row r="3" spans="1:10" x14ac:dyDescent="0.3">
      <c r="A3">
        <v>21.362400000000001</v>
      </c>
      <c r="B3" t="s">
        <v>17</v>
      </c>
      <c r="C3">
        <v>99</v>
      </c>
      <c r="D3">
        <v>21.361999999999998</v>
      </c>
      <c r="E3">
        <v>137989</v>
      </c>
      <c r="F3">
        <v>2611124</v>
      </c>
      <c r="G3" s="3">
        <f t="shared" si="0"/>
        <v>43261.166284592284</v>
      </c>
      <c r="H3" s="3">
        <f t="shared" si="1"/>
        <v>12177.043636504291</v>
      </c>
      <c r="I3" s="3">
        <f t="shared" si="2"/>
        <v>2791.0429861027278</v>
      </c>
      <c r="J3" s="3">
        <f t="shared" si="3"/>
        <v>785.61571848414781</v>
      </c>
    </row>
    <row r="4" spans="1:10" x14ac:dyDescent="0.3">
      <c r="A4">
        <v>22.883400000000002</v>
      </c>
      <c r="B4" t="s">
        <v>18</v>
      </c>
      <c r="C4">
        <v>99</v>
      </c>
      <c r="D4">
        <v>22.882000000000001</v>
      </c>
      <c r="E4">
        <v>244781</v>
      </c>
      <c r="F4">
        <v>4020654</v>
      </c>
      <c r="G4" s="3">
        <f t="shared" si="0"/>
        <v>44692.19898190206</v>
      </c>
      <c r="H4" s="3">
        <f t="shared" si="1"/>
        <v>14773.260001068304</v>
      </c>
      <c r="I4" s="3">
        <f t="shared" si="2"/>
        <v>2883.3676762517457</v>
      </c>
      <c r="J4" s="3">
        <f t="shared" si="3"/>
        <v>953.11354845601954</v>
      </c>
    </row>
    <row r="5" spans="1:10" x14ac:dyDescent="0.3">
      <c r="A5">
        <v>23.094000000000001</v>
      </c>
      <c r="B5" t="s">
        <v>4</v>
      </c>
      <c r="C5">
        <v>99</v>
      </c>
      <c r="D5">
        <v>23.094000000000001</v>
      </c>
      <c r="E5">
        <v>4032325</v>
      </c>
      <c r="F5">
        <v>69786410</v>
      </c>
      <c r="G5" s="3">
        <f t="shared" si="0"/>
        <v>111461.22638770161</v>
      </c>
      <c r="H5" s="3">
        <f t="shared" si="1"/>
        <v>135907.34863708448</v>
      </c>
      <c r="I5" s="3">
        <f t="shared" si="2"/>
        <v>7191.0468637226841</v>
      </c>
      <c r="J5" s="3">
        <f t="shared" si="3"/>
        <v>8768.2160411022251</v>
      </c>
    </row>
    <row r="6" spans="1:10" x14ac:dyDescent="0.3">
      <c r="A6">
        <v>23.2578</v>
      </c>
      <c r="B6" t="s">
        <v>19</v>
      </c>
      <c r="C6">
        <v>99</v>
      </c>
      <c r="D6">
        <v>23.257999999999999</v>
      </c>
      <c r="E6">
        <v>361865</v>
      </c>
      <c r="F6">
        <v>22325622</v>
      </c>
      <c r="G6" s="3">
        <f t="shared" si="0"/>
        <v>63276.413387561501</v>
      </c>
      <c r="H6" s="3">
        <f t="shared" si="1"/>
        <v>48489.220267554709</v>
      </c>
      <c r="I6" s="3">
        <f t="shared" si="2"/>
        <v>4082.3492508104196</v>
      </c>
      <c r="J6" s="3">
        <f t="shared" si="3"/>
        <v>3128.3367914551427</v>
      </c>
    </row>
    <row r="7" spans="1:10" x14ac:dyDescent="0.3">
      <c r="A7">
        <v>23.649799999999999</v>
      </c>
      <c r="B7" t="s">
        <v>5</v>
      </c>
      <c r="C7">
        <v>99</v>
      </c>
      <c r="D7">
        <v>23.652999999999999</v>
      </c>
      <c r="E7">
        <v>5733734</v>
      </c>
      <c r="F7">
        <v>515993386</v>
      </c>
      <c r="G7" s="3">
        <f t="shared" si="0"/>
        <v>564475.19020806637</v>
      </c>
      <c r="H7" s="3">
        <f t="shared" si="1"/>
        <v>957776.94564730884</v>
      </c>
      <c r="I7" s="3">
        <f t="shared" si="2"/>
        <v>36417.754206972022</v>
      </c>
      <c r="J7" s="3">
        <f t="shared" si="3"/>
        <v>61792.061009503799</v>
      </c>
    </row>
    <row r="8" spans="1:10" x14ac:dyDescent="0.3">
      <c r="A8">
        <v>24.0593</v>
      </c>
      <c r="B8" t="s">
        <v>20</v>
      </c>
      <c r="C8">
        <v>98</v>
      </c>
      <c r="D8">
        <v>24.062000000000001</v>
      </c>
      <c r="E8">
        <v>87230</v>
      </c>
      <c r="F8">
        <v>1293987</v>
      </c>
      <c r="G8" s="3">
        <f t="shared" si="0"/>
        <v>41923.93606328695</v>
      </c>
      <c r="H8" s="3">
        <f t="shared" si="1"/>
        <v>9751.0061390599294</v>
      </c>
      <c r="I8" s="3">
        <f t="shared" si="2"/>
        <v>2704.7700685991581</v>
      </c>
      <c r="J8" s="3">
        <f t="shared" si="3"/>
        <v>629.09717026193096</v>
      </c>
    </row>
    <row r="9" spans="1:10" x14ac:dyDescent="0.3">
      <c r="A9">
        <v>24.2348</v>
      </c>
      <c r="B9" t="s">
        <v>21</v>
      </c>
      <c r="C9">
        <v>83</v>
      </c>
      <c r="D9">
        <v>24.231999999999999</v>
      </c>
      <c r="E9">
        <v>62957</v>
      </c>
      <c r="F9">
        <v>2215730</v>
      </c>
      <c r="G9" s="3">
        <f t="shared" si="0"/>
        <v>42859.74046015428</v>
      </c>
      <c r="H9" s="3">
        <f t="shared" si="1"/>
        <v>11448.76657021239</v>
      </c>
      <c r="I9" s="3">
        <f t="shared" si="2"/>
        <v>2765.1445458164053</v>
      </c>
      <c r="J9" s="3">
        <f t="shared" si="3"/>
        <v>738.63010130402517</v>
      </c>
    </row>
    <row r="10" spans="1:10" x14ac:dyDescent="0.3">
      <c r="A10">
        <v>24.404399999999999</v>
      </c>
      <c r="B10" t="s">
        <v>22</v>
      </c>
      <c r="C10">
        <v>94</v>
      </c>
      <c r="D10">
        <v>24.407</v>
      </c>
      <c r="E10">
        <v>310637</v>
      </c>
      <c r="F10">
        <v>8798284</v>
      </c>
      <c r="G10" s="3">
        <f t="shared" si="0"/>
        <v>49542.712802571441</v>
      </c>
      <c r="H10" s="3">
        <f t="shared" si="1"/>
        <v>23573.187061742403</v>
      </c>
      <c r="I10" s="3">
        <f t="shared" si="2"/>
        <v>3196.3040517788027</v>
      </c>
      <c r="J10" s="3">
        <f t="shared" si="3"/>
        <v>1520.8507781769292</v>
      </c>
    </row>
    <row r="11" spans="1:10" x14ac:dyDescent="0.3">
      <c r="A11">
        <v>24.726199999999999</v>
      </c>
      <c r="B11" t="s">
        <v>6</v>
      </c>
      <c r="C11">
        <v>99</v>
      </c>
      <c r="D11">
        <v>24.725999999999999</v>
      </c>
      <c r="E11">
        <v>1836470</v>
      </c>
      <c r="F11">
        <v>32714431</v>
      </c>
      <c r="G11" s="3">
        <f t="shared" si="0"/>
        <v>73823.706006452965</v>
      </c>
      <c r="H11" s="3">
        <f t="shared" si="1"/>
        <v>67624.390100144228</v>
      </c>
      <c r="I11" s="3">
        <f t="shared" si="2"/>
        <v>4762.8197423518041</v>
      </c>
      <c r="J11" s="3">
        <f t="shared" si="3"/>
        <v>4362.8638774286601</v>
      </c>
    </row>
    <row r="12" spans="1:10" x14ac:dyDescent="0.3">
      <c r="A12">
        <v>24.796399999999998</v>
      </c>
      <c r="B12" t="s">
        <v>7</v>
      </c>
      <c r="C12">
        <v>99</v>
      </c>
      <c r="D12">
        <v>24.794</v>
      </c>
      <c r="E12">
        <v>4338069</v>
      </c>
      <c r="F12">
        <v>97652045</v>
      </c>
      <c r="G12" s="3">
        <f t="shared" si="0"/>
        <v>139751.95791970144</v>
      </c>
      <c r="H12" s="3">
        <f t="shared" si="1"/>
        <v>187233.12218994802</v>
      </c>
      <c r="I12" s="3">
        <f t="shared" si="2"/>
        <v>9016.2553496581568</v>
      </c>
      <c r="J12" s="3">
        <f t="shared" si="3"/>
        <v>12079.556270319226</v>
      </c>
    </row>
    <row r="13" spans="1:10" x14ac:dyDescent="0.3">
      <c r="A13">
        <v>24.9953</v>
      </c>
      <c r="B13" t="s">
        <v>8</v>
      </c>
      <c r="C13">
        <v>99</v>
      </c>
      <c r="D13">
        <v>24.998000000000001</v>
      </c>
      <c r="E13">
        <v>2051802</v>
      </c>
      <c r="F13">
        <v>32342086</v>
      </c>
      <c r="G13" s="3">
        <f t="shared" si="0"/>
        <v>73445.680799696231</v>
      </c>
      <c r="H13" s="3">
        <f t="shared" si="1"/>
        <v>66938.567036950393</v>
      </c>
      <c r="I13" s="3">
        <f t="shared" si="2"/>
        <v>4738.4310193352403</v>
      </c>
      <c r="J13" s="3">
        <f t="shared" si="3"/>
        <v>4318.6172281903482</v>
      </c>
    </row>
    <row r="14" spans="1:10" x14ac:dyDescent="0.3">
      <c r="A14">
        <v>25.3872</v>
      </c>
      <c r="B14" t="s">
        <v>23</v>
      </c>
      <c r="C14">
        <v>99</v>
      </c>
      <c r="D14">
        <v>25.388000000000002</v>
      </c>
      <c r="E14">
        <v>7502236</v>
      </c>
      <c r="F14">
        <v>943056656</v>
      </c>
      <c r="G14" s="3">
        <f t="shared" si="0"/>
        <v>998053.40648585651</v>
      </c>
      <c r="H14" s="3">
        <f t="shared" si="1"/>
        <v>1744385.7090494495</v>
      </c>
      <c r="I14" s="3">
        <f t="shared" si="2"/>
        <v>64390.542353926226</v>
      </c>
      <c r="J14" s="3">
        <f t="shared" si="3"/>
        <v>112541.01348706127</v>
      </c>
    </row>
    <row r="15" spans="1:10" x14ac:dyDescent="0.3">
      <c r="A15">
        <v>25.5276</v>
      </c>
      <c r="B15" t="s">
        <v>10</v>
      </c>
      <c r="C15">
        <v>99</v>
      </c>
      <c r="D15">
        <v>25.527000000000001</v>
      </c>
      <c r="E15">
        <v>5767409</v>
      </c>
      <c r="F15">
        <v>246829403</v>
      </c>
      <c r="G15" s="3">
        <f t="shared" si="0"/>
        <v>291205.05008254026</v>
      </c>
      <c r="H15" s="3">
        <f t="shared" si="1"/>
        <v>462003.22148689395</v>
      </c>
      <c r="I15" s="3">
        <f t="shared" si="2"/>
        <v>18787.42258597034</v>
      </c>
      <c r="J15" s="3">
        <f t="shared" si="3"/>
        <v>29806.659450767351</v>
      </c>
    </row>
    <row r="16" spans="1:10" x14ac:dyDescent="0.3">
      <c r="A16">
        <v>26.750299999999999</v>
      </c>
      <c r="B16" t="s">
        <v>24</v>
      </c>
      <c r="C16">
        <v>95</v>
      </c>
      <c r="D16">
        <v>26.75</v>
      </c>
      <c r="E16">
        <v>70812</v>
      </c>
      <c r="F16">
        <v>1203235</v>
      </c>
      <c r="G16" s="3">
        <f t="shared" si="0"/>
        <v>41831.799621106751</v>
      </c>
      <c r="H16" s="3">
        <f t="shared" si="1"/>
        <v>9583.8498333999487</v>
      </c>
      <c r="I16" s="3">
        <f t="shared" si="2"/>
        <v>2698.825782006887</v>
      </c>
      <c r="J16" s="3">
        <f t="shared" si="3"/>
        <v>618.31289247741609</v>
      </c>
    </row>
    <row r="17" spans="1:10" x14ac:dyDescent="0.3">
      <c r="A17">
        <v>27.0486</v>
      </c>
      <c r="B17" t="s">
        <v>12</v>
      </c>
      <c r="C17">
        <v>99</v>
      </c>
      <c r="D17">
        <v>27.045999999999999</v>
      </c>
      <c r="E17">
        <v>191601</v>
      </c>
      <c r="F17">
        <v>5039640</v>
      </c>
      <c r="G17" s="3">
        <f t="shared" si="0"/>
        <v>45726.729842615132</v>
      </c>
      <c r="H17" s="3">
        <f t="shared" si="1"/>
        <v>16650.132524861074</v>
      </c>
      <c r="I17" s="3">
        <f t="shared" si="2"/>
        <v>2950.1116027493636</v>
      </c>
      <c r="J17" s="3">
        <f t="shared" si="3"/>
        <v>1074.2020983781338</v>
      </c>
    </row>
    <row r="18" spans="1:10" x14ac:dyDescent="0.3">
      <c r="D18" t="s">
        <v>96</v>
      </c>
      <c r="E18">
        <f>SUM(F2:F17)</f>
        <v>1987042984</v>
      </c>
      <c r="I18" s="3"/>
      <c r="J1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E0FAE-B10D-4C5C-8D2D-2E8AF4202470}">
  <dimension ref="A1:J21"/>
  <sheetViews>
    <sheetView workbookViewId="0">
      <selection activeCell="I2" sqref="I2"/>
    </sheetView>
  </sheetViews>
  <sheetFormatPr defaultRowHeight="14.4" x14ac:dyDescent="0.3"/>
  <cols>
    <col min="2" max="2" width="43" customWidth="1"/>
    <col min="3" max="3" width="6.33203125" customWidth="1"/>
    <col min="7" max="7" width="10.109375" customWidth="1"/>
    <col min="9" max="9" width="10.109375" customWidth="1"/>
    <col min="10" max="10" width="10.21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97</v>
      </c>
      <c r="J1" t="s">
        <v>75</v>
      </c>
    </row>
    <row r="2" spans="1:10" x14ac:dyDescent="0.3">
      <c r="A2">
        <v>20.988</v>
      </c>
      <c r="B2" t="s">
        <v>25</v>
      </c>
      <c r="C2">
        <v>99</v>
      </c>
      <c r="D2">
        <v>20.988</v>
      </c>
      <c r="E2">
        <v>313613</v>
      </c>
      <c r="F2">
        <v>4765071</v>
      </c>
      <c r="G2" s="3">
        <f t="shared" ref="G2:G20" si="0">(F2-c_C14)/m_C14</f>
        <v>45.447972230739083</v>
      </c>
      <c r="H2" s="3">
        <f t="shared" ref="H2:H20" si="1">(F2-c.R_C14)/m.R_C14</f>
        <v>16.144403288163751</v>
      </c>
      <c r="I2" s="3">
        <f t="shared" ref="I2:I20" si="2">G2*1000/YNK3</f>
        <v>4021.944445198149</v>
      </c>
      <c r="J2" s="3">
        <f t="shared" ref="J2:J20" si="3">H2*1000/YNK3</f>
        <v>1428.7082555897123</v>
      </c>
    </row>
    <row r="3" spans="1:10" x14ac:dyDescent="0.3">
      <c r="A3">
        <v>22.058499999999999</v>
      </c>
      <c r="B3" t="s">
        <v>27</v>
      </c>
      <c r="C3">
        <v>97</v>
      </c>
      <c r="D3">
        <v>22.058</v>
      </c>
      <c r="E3">
        <v>54223</v>
      </c>
      <c r="F3">
        <v>1038781</v>
      </c>
      <c r="G3" s="3">
        <f t="shared" si="0"/>
        <v>41.664836838332789</v>
      </c>
      <c r="H3" s="3">
        <f t="shared" si="1"/>
        <v>9.2809416540649856</v>
      </c>
      <c r="I3" s="3">
        <f t="shared" si="2"/>
        <v>3687.1537025073262</v>
      </c>
      <c r="J3" s="3">
        <f t="shared" si="3"/>
        <v>821.32227027123758</v>
      </c>
    </row>
    <row r="4" spans="1:10" x14ac:dyDescent="0.3">
      <c r="A4">
        <v>22.772300000000001</v>
      </c>
      <c r="B4" t="s">
        <v>28</v>
      </c>
      <c r="C4">
        <v>97</v>
      </c>
      <c r="D4">
        <v>22.771999999999998</v>
      </c>
      <c r="E4">
        <v>58912</v>
      </c>
      <c r="F4">
        <v>1409646</v>
      </c>
      <c r="G4" s="3">
        <f t="shared" si="0"/>
        <v>42.0413594673565</v>
      </c>
      <c r="H4" s="3">
        <f t="shared" si="1"/>
        <v>9.9640387020483789</v>
      </c>
      <c r="I4" s="3">
        <f t="shared" si="2"/>
        <v>3720.474289146593</v>
      </c>
      <c r="J4" s="3">
        <f t="shared" si="3"/>
        <v>881.77333646445834</v>
      </c>
    </row>
    <row r="5" spans="1:10" x14ac:dyDescent="0.3">
      <c r="A5">
        <v>22.836600000000001</v>
      </c>
      <c r="B5" t="s">
        <v>29</v>
      </c>
      <c r="C5">
        <v>98</v>
      </c>
      <c r="D5">
        <v>22.835999999999999</v>
      </c>
      <c r="E5">
        <v>335525</v>
      </c>
      <c r="F5">
        <v>5574432</v>
      </c>
      <c r="G5" s="3">
        <f t="shared" si="0"/>
        <v>46.269680214909229</v>
      </c>
      <c r="H5" s="3">
        <f t="shared" si="1"/>
        <v>17.635167069736259</v>
      </c>
      <c r="I5" s="3">
        <f t="shared" si="2"/>
        <v>4094.6619659211706</v>
      </c>
      <c r="J5" s="3">
        <f t="shared" si="3"/>
        <v>1560.6342539589607</v>
      </c>
    </row>
    <row r="6" spans="1:10" x14ac:dyDescent="0.3">
      <c r="A6">
        <v>22.883400000000002</v>
      </c>
      <c r="B6" t="s">
        <v>3</v>
      </c>
      <c r="C6">
        <v>99</v>
      </c>
      <c r="D6">
        <v>22.882999999999999</v>
      </c>
      <c r="E6">
        <v>977024</v>
      </c>
      <c r="F6">
        <v>16129078</v>
      </c>
      <c r="G6" s="3">
        <f t="shared" si="0"/>
        <v>56.98533971455084</v>
      </c>
      <c r="H6" s="3">
        <f t="shared" si="1"/>
        <v>37.07579243236075</v>
      </c>
      <c r="I6" s="3">
        <f t="shared" si="2"/>
        <v>5042.9504172168881</v>
      </c>
      <c r="J6" s="3">
        <f t="shared" si="3"/>
        <v>3281.0435780850221</v>
      </c>
    </row>
    <row r="7" spans="1:10" x14ac:dyDescent="0.3">
      <c r="A7">
        <v>23.1174</v>
      </c>
      <c r="B7" t="s">
        <v>4</v>
      </c>
      <c r="C7">
        <v>99</v>
      </c>
      <c r="D7">
        <v>23.117999999999999</v>
      </c>
      <c r="E7">
        <v>7111363</v>
      </c>
      <c r="F7">
        <v>176399531</v>
      </c>
      <c r="G7" s="3">
        <f t="shared" si="0"/>
        <v>219.70075453768322</v>
      </c>
      <c r="H7" s="3">
        <f t="shared" si="1"/>
        <v>332.27828747303914</v>
      </c>
      <c r="I7" s="3">
        <f t="shared" si="2"/>
        <v>19442.544649352494</v>
      </c>
      <c r="J7" s="3">
        <f t="shared" si="3"/>
        <v>29405.158183454787</v>
      </c>
    </row>
    <row r="8" spans="1:10" x14ac:dyDescent="0.3">
      <c r="A8">
        <v>23.246099999999998</v>
      </c>
      <c r="B8" t="s">
        <v>19</v>
      </c>
      <c r="C8">
        <v>97</v>
      </c>
      <c r="D8">
        <v>23.248000000000001</v>
      </c>
      <c r="E8">
        <v>74890</v>
      </c>
      <c r="F8">
        <v>2738476</v>
      </c>
      <c r="G8" s="3">
        <f t="shared" si="0"/>
        <v>43.390461068007887</v>
      </c>
      <c r="H8" s="3">
        <f t="shared" si="1"/>
        <v>12.411613561557292</v>
      </c>
      <c r="I8" s="3">
        <f t="shared" si="2"/>
        <v>3839.8638113281313</v>
      </c>
      <c r="J8" s="3">
        <f t="shared" si="3"/>
        <v>1098.3728815537427</v>
      </c>
    </row>
    <row r="9" spans="1:10" x14ac:dyDescent="0.3">
      <c r="A9">
        <v>23.532800000000002</v>
      </c>
      <c r="B9" t="s">
        <v>5</v>
      </c>
      <c r="C9">
        <v>99</v>
      </c>
      <c r="D9">
        <v>23.530999999999999</v>
      </c>
      <c r="E9">
        <v>2827457</v>
      </c>
      <c r="F9">
        <v>132497203</v>
      </c>
      <c r="G9" s="3">
        <f t="shared" si="0"/>
        <v>175.12868664553582</v>
      </c>
      <c r="H9" s="3">
        <f t="shared" si="1"/>
        <v>251.41449429654995</v>
      </c>
      <c r="I9" s="3">
        <f t="shared" si="2"/>
        <v>15498.113862436796</v>
      </c>
      <c r="J9" s="3">
        <f t="shared" si="3"/>
        <v>22249.07029173008</v>
      </c>
    </row>
    <row r="10" spans="1:10" x14ac:dyDescent="0.3">
      <c r="A10">
        <v>23.8428</v>
      </c>
      <c r="B10" t="s">
        <v>30</v>
      </c>
      <c r="C10">
        <v>99</v>
      </c>
      <c r="D10">
        <v>23.841999999999999</v>
      </c>
      <c r="E10">
        <v>87552</v>
      </c>
      <c r="F10">
        <v>2837621</v>
      </c>
      <c r="G10" s="3">
        <f t="shared" si="0"/>
        <v>43.491118547291606</v>
      </c>
      <c r="H10" s="3">
        <f t="shared" si="1"/>
        <v>12.594228952123437</v>
      </c>
      <c r="I10" s="3">
        <f t="shared" si="2"/>
        <v>3848.7715528576637</v>
      </c>
      <c r="J10" s="3">
        <f t="shared" si="3"/>
        <v>1114.5335355861448</v>
      </c>
    </row>
    <row r="11" spans="1:10" x14ac:dyDescent="0.3">
      <c r="A11">
        <v>24.0534</v>
      </c>
      <c r="B11" t="s">
        <v>20</v>
      </c>
      <c r="C11">
        <v>98</v>
      </c>
      <c r="D11">
        <v>24.056000000000001</v>
      </c>
      <c r="E11">
        <v>226660</v>
      </c>
      <c r="F11">
        <v>3733659</v>
      </c>
      <c r="G11" s="3">
        <f t="shared" si="0"/>
        <v>44.400825808600025</v>
      </c>
      <c r="H11" s="3">
        <f t="shared" si="1"/>
        <v>14.2446432880164</v>
      </c>
      <c r="I11" s="3">
        <f t="shared" si="2"/>
        <v>3929.2766202300909</v>
      </c>
      <c r="J11" s="3">
        <f t="shared" si="3"/>
        <v>1260.5879015943715</v>
      </c>
    </row>
    <row r="12" spans="1:10" x14ac:dyDescent="0.3">
      <c r="A12">
        <v>24.398599999999998</v>
      </c>
      <c r="B12" t="s">
        <v>10</v>
      </c>
      <c r="C12">
        <v>94</v>
      </c>
      <c r="D12">
        <v>24.398</v>
      </c>
      <c r="E12">
        <v>86066</v>
      </c>
      <c r="F12">
        <v>1753328</v>
      </c>
      <c r="G12" s="3">
        <f t="shared" si="0"/>
        <v>42.390284413598735</v>
      </c>
      <c r="H12" s="3">
        <f t="shared" si="1"/>
        <v>10.597067323366186</v>
      </c>
      <c r="I12" s="3">
        <f t="shared" si="2"/>
        <v>3751.3526029733389</v>
      </c>
      <c r="J12" s="3">
        <f t="shared" si="3"/>
        <v>937.7935684394854</v>
      </c>
    </row>
    <row r="13" spans="1:10" x14ac:dyDescent="0.3">
      <c r="A13">
        <v>24.7437</v>
      </c>
      <c r="B13" t="s">
        <v>31</v>
      </c>
      <c r="C13">
        <v>99</v>
      </c>
      <c r="D13">
        <v>24.744</v>
      </c>
      <c r="E13">
        <v>4166587</v>
      </c>
      <c r="F13">
        <v>130605278</v>
      </c>
      <c r="G13" s="3">
        <f t="shared" si="0"/>
        <v>173.20789990395684</v>
      </c>
      <c r="H13" s="3">
        <f t="shared" si="1"/>
        <v>247.92975353507074</v>
      </c>
      <c r="I13" s="3">
        <f t="shared" si="2"/>
        <v>15328.132734863435</v>
      </c>
      <c r="J13" s="3">
        <f t="shared" si="3"/>
        <v>21940.686153546081</v>
      </c>
    </row>
    <row r="14" spans="1:10" x14ac:dyDescent="0.3">
      <c r="A14">
        <v>24.831499999999998</v>
      </c>
      <c r="B14" t="s">
        <v>7</v>
      </c>
      <c r="C14">
        <v>97</v>
      </c>
      <c r="D14">
        <v>24.834</v>
      </c>
      <c r="E14">
        <v>9026662</v>
      </c>
      <c r="F14">
        <v>311857968</v>
      </c>
      <c r="G14" s="3">
        <f t="shared" si="0"/>
        <v>357.22564047375869</v>
      </c>
      <c r="H14" s="3">
        <f t="shared" si="1"/>
        <v>581.77947642088941</v>
      </c>
      <c r="I14" s="3">
        <f t="shared" si="2"/>
        <v>31612.888537500767</v>
      </c>
      <c r="J14" s="3">
        <f t="shared" si="3"/>
        <v>51484.909417777817</v>
      </c>
    </row>
    <row r="15" spans="1:10" x14ac:dyDescent="0.3">
      <c r="A15">
        <v>25.012799999999999</v>
      </c>
      <c r="B15" t="s">
        <v>8</v>
      </c>
      <c r="C15">
        <v>99</v>
      </c>
      <c r="D15">
        <v>25.010999999999999</v>
      </c>
      <c r="E15">
        <v>4336397</v>
      </c>
      <c r="F15">
        <v>81433695</v>
      </c>
      <c r="G15" s="3">
        <f t="shared" si="0"/>
        <v>123.28619334114403</v>
      </c>
      <c r="H15" s="3">
        <f t="shared" si="1"/>
        <v>157.36050814397043</v>
      </c>
      <c r="I15" s="3">
        <f t="shared" si="2"/>
        <v>10910.282596561417</v>
      </c>
      <c r="J15" s="3">
        <f t="shared" si="3"/>
        <v>13925.708685307116</v>
      </c>
    </row>
    <row r="16" spans="1:10" x14ac:dyDescent="0.3">
      <c r="A16">
        <v>25.194199999999999</v>
      </c>
      <c r="B16" t="s">
        <v>32</v>
      </c>
      <c r="C16">
        <v>99</v>
      </c>
      <c r="D16">
        <v>25.193999999999999</v>
      </c>
      <c r="E16">
        <v>3403438</v>
      </c>
      <c r="F16">
        <v>196915605</v>
      </c>
      <c r="G16" s="3">
        <f t="shared" si="0"/>
        <v>240.52980586289587</v>
      </c>
      <c r="H16" s="3">
        <f t="shared" si="1"/>
        <v>370.06688867727479</v>
      </c>
      <c r="I16" s="3">
        <f t="shared" si="2"/>
        <v>21285.823527689899</v>
      </c>
      <c r="J16" s="3">
        <f t="shared" si="3"/>
        <v>32749.282183829626</v>
      </c>
    </row>
    <row r="17" spans="1:10" x14ac:dyDescent="0.3">
      <c r="A17">
        <v>25.381399999999999</v>
      </c>
      <c r="B17" t="s">
        <v>10</v>
      </c>
      <c r="C17">
        <v>99</v>
      </c>
      <c r="D17">
        <v>25.382999999999999</v>
      </c>
      <c r="E17">
        <v>2867089</v>
      </c>
      <c r="F17">
        <v>106180534</v>
      </c>
      <c r="G17" s="3">
        <f t="shared" si="0"/>
        <v>148.41055093840041</v>
      </c>
      <c r="H17" s="3">
        <f t="shared" si="1"/>
        <v>202.94176457911615</v>
      </c>
      <c r="I17" s="3">
        <f t="shared" si="2"/>
        <v>13133.677074194726</v>
      </c>
      <c r="J17" s="3">
        <f t="shared" si="3"/>
        <v>17959.448192842137</v>
      </c>
    </row>
    <row r="18" spans="1:10" x14ac:dyDescent="0.3">
      <c r="A18">
        <v>25.878599999999999</v>
      </c>
      <c r="B18" t="s">
        <v>33</v>
      </c>
      <c r="C18">
        <v>97</v>
      </c>
      <c r="D18">
        <v>25.878</v>
      </c>
      <c r="E18">
        <v>68117</v>
      </c>
      <c r="F18">
        <v>2468905</v>
      </c>
      <c r="G18" s="3">
        <f t="shared" si="0"/>
        <v>43.116777701746443</v>
      </c>
      <c r="H18" s="3">
        <f t="shared" si="1"/>
        <v>11.915090151901673</v>
      </c>
      <c r="I18" s="3">
        <f t="shared" si="2"/>
        <v>3815.6440444023397</v>
      </c>
      <c r="J18" s="3">
        <f t="shared" si="3"/>
        <v>1054.4327568054578</v>
      </c>
    </row>
    <row r="19" spans="1:10" x14ac:dyDescent="0.3">
      <c r="A19">
        <v>26.738600000000002</v>
      </c>
      <c r="B19" t="s">
        <v>24</v>
      </c>
      <c r="C19">
        <v>99</v>
      </c>
      <c r="D19">
        <v>26.736999999999998</v>
      </c>
      <c r="E19">
        <v>342161</v>
      </c>
      <c r="F19">
        <v>7891146</v>
      </c>
      <c r="G19" s="3">
        <f t="shared" si="0"/>
        <v>48.621736208265396</v>
      </c>
      <c r="H19" s="3">
        <f t="shared" si="1"/>
        <v>21.902327611771227</v>
      </c>
      <c r="I19" s="3">
        <f t="shared" si="2"/>
        <v>4302.8085140057874</v>
      </c>
      <c r="J19" s="3">
        <f t="shared" si="3"/>
        <v>1938.259080687719</v>
      </c>
    </row>
    <row r="20" spans="1:10" x14ac:dyDescent="0.3">
      <c r="A20">
        <v>27.025200000000002</v>
      </c>
      <c r="B20" t="s">
        <v>12</v>
      </c>
      <c r="C20">
        <v>99</v>
      </c>
      <c r="D20">
        <v>27.023</v>
      </c>
      <c r="E20">
        <v>209828</v>
      </c>
      <c r="F20">
        <v>3698473</v>
      </c>
      <c r="G20" s="3">
        <f t="shared" si="0"/>
        <v>44.365103038252784</v>
      </c>
      <c r="H20" s="3">
        <f t="shared" si="1"/>
        <v>14.179834118290641</v>
      </c>
      <c r="I20" s="3">
        <f t="shared" si="2"/>
        <v>3926.1153131197152</v>
      </c>
      <c r="J20" s="3">
        <f t="shared" si="3"/>
        <v>1254.8525768398797</v>
      </c>
    </row>
    <row r="21" spans="1:10" x14ac:dyDescent="0.3">
      <c r="I21" s="3">
        <f>SUM(I2:I20)</f>
        <v>175192.48026150675</v>
      </c>
      <c r="J21" s="3">
        <f>SUM(J2:J20)</f>
        <v>206346.57710436385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4E7E6-1793-4A4F-B134-F51DBD638DDA}">
  <dimension ref="A1:J18"/>
  <sheetViews>
    <sheetView workbookViewId="0">
      <selection activeCell="B16" sqref="B16"/>
    </sheetView>
  </sheetViews>
  <sheetFormatPr defaultRowHeight="14.4" x14ac:dyDescent="0.3"/>
  <cols>
    <col min="2" max="2" width="44.3320312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0" x14ac:dyDescent="0.3">
      <c r="A2">
        <v>20.988</v>
      </c>
      <c r="B2" t="s">
        <v>25</v>
      </c>
      <c r="C2">
        <v>99</v>
      </c>
      <c r="D2">
        <v>20.988</v>
      </c>
      <c r="E2">
        <v>294368</v>
      </c>
      <c r="F2">
        <v>4576516</v>
      </c>
      <c r="G2" s="3">
        <f t="shared" ref="G2:G18" si="0">(F2-c_C14)/m_C14</f>
        <v>45.25654078178713</v>
      </c>
      <c r="H2" s="3">
        <f t="shared" ref="H2:H18" si="1">(F2-c.R_C14)/m.R_C14</f>
        <v>15.797103424648704</v>
      </c>
      <c r="I2" s="3">
        <f t="shared" ref="I2:I18" si="2">G2/YNK4</f>
        <v>4.2694849794138801</v>
      </c>
      <c r="J2" s="3">
        <f t="shared" ref="J2:J18" si="3">H2/YNK4</f>
        <v>1.4902927759102551</v>
      </c>
    </row>
    <row r="3" spans="1:10" x14ac:dyDescent="0.3">
      <c r="A3">
        <v>22.772300000000001</v>
      </c>
      <c r="B3" t="s">
        <v>28</v>
      </c>
      <c r="C3">
        <v>98</v>
      </c>
      <c r="D3">
        <v>22.771999999999998</v>
      </c>
      <c r="E3">
        <v>62827</v>
      </c>
      <c r="F3">
        <v>1538630</v>
      </c>
      <c r="G3" s="3">
        <f t="shared" si="0"/>
        <v>42.172311147299318</v>
      </c>
      <c r="H3" s="3">
        <f t="shared" si="1"/>
        <v>10.201614611441528</v>
      </c>
      <c r="I3" s="3">
        <f t="shared" si="2"/>
        <v>3.9785199195565397</v>
      </c>
      <c r="J3" s="3">
        <f t="shared" si="3"/>
        <v>0.96241647277750264</v>
      </c>
    </row>
    <row r="4" spans="1:10" x14ac:dyDescent="0.3">
      <c r="A4">
        <v>22.836600000000001</v>
      </c>
      <c r="B4" t="s">
        <v>29</v>
      </c>
      <c r="C4">
        <v>98</v>
      </c>
      <c r="D4">
        <v>22.835999999999999</v>
      </c>
      <c r="E4">
        <v>334974</v>
      </c>
      <c r="F4">
        <v>5544487</v>
      </c>
      <c r="G4" s="3">
        <f t="shared" si="0"/>
        <v>46.239278397196273</v>
      </c>
      <c r="H4" s="3">
        <f t="shared" si="1"/>
        <v>17.580011309279318</v>
      </c>
      <c r="I4" s="3">
        <f t="shared" si="2"/>
        <v>4.362196075207196</v>
      </c>
      <c r="J4" s="3">
        <f t="shared" si="3"/>
        <v>1.658491632950879</v>
      </c>
    </row>
    <row r="5" spans="1:10" x14ac:dyDescent="0.3">
      <c r="A5">
        <v>22.883400000000002</v>
      </c>
      <c r="B5" t="s">
        <v>34</v>
      </c>
      <c r="C5">
        <v>99</v>
      </c>
      <c r="D5">
        <v>22.882999999999999</v>
      </c>
      <c r="E5">
        <v>949401</v>
      </c>
      <c r="F5">
        <v>15653963</v>
      </c>
      <c r="G5" s="3">
        <f t="shared" si="0"/>
        <v>56.50297672831973</v>
      </c>
      <c r="H5" s="3">
        <f t="shared" si="1"/>
        <v>36.200677083237402</v>
      </c>
      <c r="I5" s="3">
        <f t="shared" si="2"/>
        <v>5.3304695026716731</v>
      </c>
      <c r="J5" s="3">
        <f t="shared" si="3"/>
        <v>3.4151582153997548</v>
      </c>
    </row>
    <row r="6" spans="1:10" x14ac:dyDescent="0.3">
      <c r="A6">
        <v>23.1174</v>
      </c>
      <c r="B6" t="s">
        <v>4</v>
      </c>
      <c r="C6">
        <v>99</v>
      </c>
      <c r="D6">
        <v>23.117000000000001</v>
      </c>
      <c r="E6">
        <v>6833846</v>
      </c>
      <c r="F6">
        <v>169075537</v>
      </c>
      <c r="G6" s="3">
        <f t="shared" si="0"/>
        <v>212.26503136123389</v>
      </c>
      <c r="H6" s="3">
        <f t="shared" si="1"/>
        <v>318.78820703717145</v>
      </c>
      <c r="I6" s="3">
        <f t="shared" si="2"/>
        <v>20.025002958606972</v>
      </c>
      <c r="J6" s="3">
        <f t="shared" si="3"/>
        <v>30.074359154450139</v>
      </c>
    </row>
    <row r="7" spans="1:10" x14ac:dyDescent="0.3">
      <c r="A7">
        <v>23.450900000000001</v>
      </c>
      <c r="B7" t="s">
        <v>5</v>
      </c>
      <c r="C7">
        <v>99</v>
      </c>
      <c r="D7">
        <v>23.452000000000002</v>
      </c>
      <c r="E7">
        <v>930004</v>
      </c>
      <c r="F7">
        <v>23490327</v>
      </c>
      <c r="G7" s="3">
        <f t="shared" si="0"/>
        <v>64.458886224407948</v>
      </c>
      <c r="H7" s="3">
        <f t="shared" si="1"/>
        <v>50.634492933542326</v>
      </c>
      <c r="I7" s="3">
        <f t="shared" si="2"/>
        <v>6.0810270023026369</v>
      </c>
      <c r="J7" s="3">
        <f t="shared" si="3"/>
        <v>4.7768389559945597</v>
      </c>
    </row>
    <row r="8" spans="1:10" x14ac:dyDescent="0.3">
      <c r="A8">
        <v>23.837</v>
      </c>
      <c r="B8" t="s">
        <v>35</v>
      </c>
      <c r="C8">
        <v>99</v>
      </c>
      <c r="D8">
        <v>23.838999999999999</v>
      </c>
      <c r="E8">
        <v>54280</v>
      </c>
      <c r="F8">
        <v>1331559</v>
      </c>
      <c r="G8" s="3">
        <f t="shared" si="0"/>
        <v>41.962081232601065</v>
      </c>
      <c r="H8" s="3">
        <f t="shared" si="1"/>
        <v>9.8202100873614206</v>
      </c>
      <c r="I8" s="3">
        <f t="shared" si="2"/>
        <v>3.9586869087359497</v>
      </c>
      <c r="J8" s="3">
        <f t="shared" si="3"/>
        <v>0.92643491390202082</v>
      </c>
    </row>
    <row r="9" spans="1:10" x14ac:dyDescent="0.3">
      <c r="A9">
        <v>24.0534</v>
      </c>
      <c r="B9" t="s">
        <v>20</v>
      </c>
      <c r="C9">
        <v>99</v>
      </c>
      <c r="D9">
        <v>24.053999999999998</v>
      </c>
      <c r="E9">
        <v>206236</v>
      </c>
      <c r="F9">
        <v>3361549</v>
      </c>
      <c r="G9" s="3">
        <f t="shared" si="0"/>
        <v>44.023039186821173</v>
      </c>
      <c r="H9" s="3">
        <f t="shared" si="1"/>
        <v>13.559253071832343</v>
      </c>
      <c r="I9" s="3">
        <f t="shared" si="2"/>
        <v>4.1531169044170921</v>
      </c>
      <c r="J9" s="3">
        <f t="shared" si="3"/>
        <v>1.279174818097391</v>
      </c>
    </row>
    <row r="10" spans="1:10" x14ac:dyDescent="0.3">
      <c r="A10">
        <v>24.7437</v>
      </c>
      <c r="B10" t="s">
        <v>31</v>
      </c>
      <c r="C10">
        <v>99</v>
      </c>
      <c r="D10">
        <v>24.741</v>
      </c>
      <c r="E10">
        <v>4045444</v>
      </c>
      <c r="F10">
        <v>124833746</v>
      </c>
      <c r="G10" s="3">
        <f t="shared" si="0"/>
        <v>167.34832188463858</v>
      </c>
      <c r="H10" s="3">
        <f t="shared" si="1"/>
        <v>237.2991562246163</v>
      </c>
      <c r="I10" s="3">
        <f t="shared" si="2"/>
        <v>15.787577536286658</v>
      </c>
      <c r="J10" s="3">
        <f t="shared" si="3"/>
        <v>22.386712851378896</v>
      </c>
    </row>
    <row r="11" spans="1:10" x14ac:dyDescent="0.3">
      <c r="A11">
        <v>24.831499999999998</v>
      </c>
      <c r="B11" t="s">
        <v>7</v>
      </c>
      <c r="C11">
        <v>99</v>
      </c>
      <c r="D11">
        <v>24.832000000000001</v>
      </c>
      <c r="E11">
        <v>8825420</v>
      </c>
      <c r="F11">
        <v>298878816</v>
      </c>
      <c r="G11" s="3">
        <f t="shared" si="0"/>
        <v>344.04848858954654</v>
      </c>
      <c r="H11" s="3">
        <f t="shared" si="1"/>
        <v>557.87314819760661</v>
      </c>
      <c r="I11" s="3">
        <f t="shared" si="2"/>
        <v>32.457404583919484</v>
      </c>
      <c r="J11" s="3">
        <f t="shared" si="3"/>
        <v>52.629542282793075</v>
      </c>
    </row>
    <row r="12" spans="1:10" x14ac:dyDescent="0.3">
      <c r="A12">
        <v>25.007000000000001</v>
      </c>
      <c r="B12" t="s">
        <v>8</v>
      </c>
      <c r="C12">
        <v>99</v>
      </c>
      <c r="D12">
        <v>25.009</v>
      </c>
      <c r="E12">
        <v>4212165</v>
      </c>
      <c r="F12">
        <v>78182036</v>
      </c>
      <c r="G12" s="3">
        <f t="shared" si="0"/>
        <v>119.98492955143993</v>
      </c>
      <c r="H12" s="3">
        <f t="shared" si="1"/>
        <v>151.37127037834512</v>
      </c>
      <c r="I12" s="3">
        <f t="shared" si="2"/>
        <v>11.319332976550937</v>
      </c>
      <c r="J12" s="3">
        <f t="shared" si="3"/>
        <v>14.280308526258974</v>
      </c>
    </row>
    <row r="13" spans="1:10" x14ac:dyDescent="0.3">
      <c r="A13">
        <v>25.0655</v>
      </c>
      <c r="B13" t="s">
        <v>36</v>
      </c>
      <c r="C13">
        <v>99</v>
      </c>
      <c r="D13">
        <v>25.065000000000001</v>
      </c>
      <c r="E13">
        <v>292115</v>
      </c>
      <c r="F13">
        <v>5793258</v>
      </c>
      <c r="G13" s="3">
        <f t="shared" si="0"/>
        <v>46.491844454777485</v>
      </c>
      <c r="H13" s="3">
        <f t="shared" si="1"/>
        <v>18.038223153815409</v>
      </c>
      <c r="I13" s="3">
        <f t="shared" si="2"/>
        <v>4.3860230617714606</v>
      </c>
      <c r="J13" s="3">
        <f t="shared" si="3"/>
        <v>1.7017191654542838</v>
      </c>
    </row>
    <row r="14" spans="1:10" x14ac:dyDescent="0.3">
      <c r="A14">
        <v>25.129799999999999</v>
      </c>
      <c r="B14" t="s">
        <v>37</v>
      </c>
      <c r="C14">
        <v>99</v>
      </c>
      <c r="D14">
        <v>25.128</v>
      </c>
      <c r="E14">
        <v>1311592</v>
      </c>
      <c r="F14">
        <v>38029478</v>
      </c>
      <c r="G14" s="3">
        <f t="shared" si="0"/>
        <v>79.219835244382082</v>
      </c>
      <c r="H14" s="3">
        <f t="shared" si="1"/>
        <v>77.414186698887676</v>
      </c>
      <c r="I14" s="3">
        <f t="shared" si="2"/>
        <v>7.473569362677555</v>
      </c>
      <c r="J14" s="3">
        <f t="shared" si="3"/>
        <v>7.3032251602724223</v>
      </c>
    </row>
    <row r="15" spans="1:10" x14ac:dyDescent="0.3">
      <c r="A15">
        <v>25.235099999999999</v>
      </c>
      <c r="B15" t="s">
        <v>38</v>
      </c>
      <c r="C15">
        <v>99</v>
      </c>
      <c r="D15">
        <v>25.236000000000001</v>
      </c>
      <c r="E15">
        <v>237938</v>
      </c>
      <c r="F15">
        <v>6224999</v>
      </c>
      <c r="G15" s="3">
        <f t="shared" si="0"/>
        <v>46.93017176087897</v>
      </c>
      <c r="H15" s="3">
        <f t="shared" si="1"/>
        <v>18.833447838251519</v>
      </c>
      <c r="I15" s="3">
        <f t="shared" si="2"/>
        <v>4.4273746944225447</v>
      </c>
      <c r="J15" s="3">
        <f t="shared" si="3"/>
        <v>1.7767403620991999</v>
      </c>
    </row>
    <row r="16" spans="1:10" x14ac:dyDescent="0.3">
      <c r="A16">
        <v>25.317</v>
      </c>
      <c r="B16" t="s">
        <v>10</v>
      </c>
      <c r="C16">
        <v>99</v>
      </c>
      <c r="D16">
        <v>25.315999999999999</v>
      </c>
      <c r="E16">
        <v>1052722</v>
      </c>
      <c r="F16">
        <v>24652931</v>
      </c>
      <c r="G16" s="3">
        <f t="shared" si="0"/>
        <v>65.639226010026661</v>
      </c>
      <c r="H16" s="3">
        <f t="shared" si="1"/>
        <v>52.775895763072441</v>
      </c>
      <c r="I16" s="3">
        <f t="shared" si="2"/>
        <v>6.1923798122666662</v>
      </c>
      <c r="J16" s="3">
        <f t="shared" si="3"/>
        <v>4.9788580908558906</v>
      </c>
    </row>
    <row r="17" spans="1:10" x14ac:dyDescent="0.3">
      <c r="A17">
        <v>26.732700000000001</v>
      </c>
      <c r="B17" t="s">
        <v>24</v>
      </c>
      <c r="C17">
        <v>99</v>
      </c>
      <c r="D17">
        <v>26.734999999999999</v>
      </c>
      <c r="E17">
        <v>310964</v>
      </c>
      <c r="F17">
        <v>9307151</v>
      </c>
      <c r="G17" s="3">
        <f t="shared" si="0"/>
        <v>50.059342683157119</v>
      </c>
      <c r="H17" s="3">
        <f t="shared" si="1"/>
        <v>24.510470292880864</v>
      </c>
      <c r="I17" s="3">
        <f t="shared" si="2"/>
        <v>4.722579498411049</v>
      </c>
      <c r="J17" s="3">
        <f t="shared" si="3"/>
        <v>2.3123085181963079</v>
      </c>
    </row>
    <row r="18" spans="1:10" x14ac:dyDescent="0.3">
      <c r="A18">
        <v>28.353200000000001</v>
      </c>
      <c r="B18" t="s">
        <v>41</v>
      </c>
      <c r="C18">
        <v>99</v>
      </c>
      <c r="D18">
        <v>28.353999999999999</v>
      </c>
      <c r="E18">
        <v>54073</v>
      </c>
      <c r="F18">
        <v>756058</v>
      </c>
      <c r="G18" s="3">
        <f t="shared" si="0"/>
        <v>41.377800835351998</v>
      </c>
      <c r="H18" s="3">
        <f t="shared" si="1"/>
        <v>8.7601935470799397</v>
      </c>
      <c r="I18" s="3">
        <f t="shared" si="2"/>
        <v>3.9035661165426414</v>
      </c>
      <c r="J18" s="3">
        <f t="shared" si="3"/>
        <v>0.82643335349810754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D948D-EB35-45B5-A244-5617F072C8BE}">
  <dimension ref="A1:J31"/>
  <sheetViews>
    <sheetView topLeftCell="A4" workbookViewId="0">
      <selection activeCell="I32" sqref="I32"/>
    </sheetView>
  </sheetViews>
  <sheetFormatPr defaultRowHeight="14.4" x14ac:dyDescent="0.3"/>
  <cols>
    <col min="2" max="2" width="44.5546875" customWidth="1"/>
    <col min="3" max="3" width="6.33203125" customWidth="1"/>
    <col min="7" max="7" width="9" bestFit="1" customWidth="1"/>
    <col min="8" max="8" width="9.554687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0" x14ac:dyDescent="0.3">
      <c r="A2">
        <v>18.683</v>
      </c>
      <c r="B2" t="s">
        <v>42</v>
      </c>
      <c r="C2">
        <v>95</v>
      </c>
      <c r="D2">
        <v>18.681000000000001</v>
      </c>
      <c r="E2">
        <v>67054</v>
      </c>
      <c r="F2">
        <v>1152933</v>
      </c>
      <c r="G2" s="3">
        <f t="shared" ref="G2:G31" si="0">(F2-c_C14)/m_C14</f>
        <v>41.780730252778248</v>
      </c>
      <c r="H2" s="3">
        <f t="shared" ref="H2:H31" si="1">(F2-c.R_C14)/m.R_C14</f>
        <v>9.4911984704844379</v>
      </c>
      <c r="I2" s="3">
        <f t="shared" ref="I2:I31" si="2">G2/YNK5</f>
        <v>2.5321654698653484</v>
      </c>
      <c r="J2" s="3">
        <f t="shared" ref="J2:J31" si="3">H2/YNK5</f>
        <v>0.57522414972632951</v>
      </c>
    </row>
    <row r="3" spans="1:10" x14ac:dyDescent="0.3">
      <c r="A3">
        <v>19.1159</v>
      </c>
      <c r="B3" t="s">
        <v>43</v>
      </c>
      <c r="C3">
        <v>95</v>
      </c>
      <c r="D3">
        <v>19.114000000000001</v>
      </c>
      <c r="E3">
        <v>97736</v>
      </c>
      <c r="F3">
        <v>2064228</v>
      </c>
      <c r="G3" s="3">
        <f t="shared" si="0"/>
        <v>42.705927263054662</v>
      </c>
      <c r="H3" s="3">
        <f t="shared" si="1"/>
        <v>11.169714707773011</v>
      </c>
      <c r="I3" s="3">
        <f t="shared" si="2"/>
        <v>2.5882380159427067</v>
      </c>
      <c r="J3" s="3">
        <f t="shared" si="3"/>
        <v>0.67695240653169764</v>
      </c>
    </row>
    <row r="4" spans="1:10" x14ac:dyDescent="0.3">
      <c r="A4">
        <v>20.9879</v>
      </c>
      <c r="B4" t="s">
        <v>25</v>
      </c>
      <c r="C4">
        <v>99</v>
      </c>
      <c r="D4">
        <v>20.986000000000001</v>
      </c>
      <c r="E4">
        <v>419331</v>
      </c>
      <c r="F4">
        <v>6449292</v>
      </c>
      <c r="G4" s="3">
        <f t="shared" si="0"/>
        <v>47.157886401062363</v>
      </c>
      <c r="H4" s="3">
        <f t="shared" si="1"/>
        <v>19.246573601489729</v>
      </c>
      <c r="I4" s="3">
        <f t="shared" si="2"/>
        <v>2.8580537212765069</v>
      </c>
      <c r="J4" s="3">
        <f t="shared" si="3"/>
        <v>1.1664590061508926</v>
      </c>
    </row>
    <row r="5" spans="1:10" x14ac:dyDescent="0.3">
      <c r="A5">
        <v>21.3565</v>
      </c>
      <c r="B5" t="s">
        <v>17</v>
      </c>
      <c r="C5">
        <v>96</v>
      </c>
      <c r="D5">
        <v>21.359000000000002</v>
      </c>
      <c r="E5">
        <v>101641</v>
      </c>
      <c r="F5">
        <v>2062762</v>
      </c>
      <c r="G5" s="3">
        <f t="shared" si="0"/>
        <v>42.704438898894793</v>
      </c>
      <c r="H5" s="3">
        <f t="shared" si="1"/>
        <v>11.167014479192952</v>
      </c>
      <c r="I5" s="3">
        <f t="shared" si="2"/>
        <v>2.5881478120542298</v>
      </c>
      <c r="J5" s="3">
        <f t="shared" si="3"/>
        <v>0.67678875631472435</v>
      </c>
    </row>
    <row r="6" spans="1:10" x14ac:dyDescent="0.3">
      <c r="A6">
        <v>21.8947</v>
      </c>
      <c r="B6" t="s">
        <v>26</v>
      </c>
      <c r="C6">
        <v>52</v>
      </c>
      <c r="D6">
        <v>21.893999999999998</v>
      </c>
      <c r="E6">
        <v>108617</v>
      </c>
      <c r="F6">
        <v>1549355</v>
      </c>
      <c r="G6" s="3">
        <f t="shared" si="0"/>
        <v>42.183199759587559</v>
      </c>
      <c r="H6" s="3">
        <f t="shared" si="1"/>
        <v>10.221369012206285</v>
      </c>
      <c r="I6" s="3">
        <f t="shared" si="2"/>
        <v>2.556557561187125</v>
      </c>
      <c r="J6" s="3">
        <f t="shared" si="3"/>
        <v>0.61947690983068393</v>
      </c>
    </row>
    <row r="7" spans="1:10" x14ac:dyDescent="0.3">
      <c r="A7">
        <v>22.058499999999999</v>
      </c>
      <c r="B7" t="s">
        <v>27</v>
      </c>
      <c r="C7">
        <v>98</v>
      </c>
      <c r="D7">
        <v>22.056999999999999</v>
      </c>
      <c r="E7">
        <v>84935</v>
      </c>
      <c r="F7">
        <v>1492028</v>
      </c>
      <c r="G7" s="3">
        <f t="shared" si="0"/>
        <v>42.124998223303358</v>
      </c>
      <c r="H7" s="3">
        <f t="shared" si="1"/>
        <v>10.115778286552088</v>
      </c>
      <c r="I7" s="3">
        <f t="shared" si="2"/>
        <v>2.5530301953517185</v>
      </c>
      <c r="J7" s="3">
        <f t="shared" si="3"/>
        <v>0.61307747191224771</v>
      </c>
    </row>
    <row r="8" spans="1:10" x14ac:dyDescent="0.3">
      <c r="A8">
        <v>22.772200000000002</v>
      </c>
      <c r="B8" t="s">
        <v>28</v>
      </c>
      <c r="C8">
        <v>94</v>
      </c>
      <c r="D8">
        <v>22.77</v>
      </c>
      <c r="E8">
        <v>67827</v>
      </c>
      <c r="F8">
        <v>1075364</v>
      </c>
      <c r="G8" s="3">
        <f t="shared" si="0"/>
        <v>41.701977920229368</v>
      </c>
      <c r="H8" s="3">
        <f t="shared" si="1"/>
        <v>9.3483239611211282</v>
      </c>
      <c r="I8" s="3">
        <f t="shared" si="2"/>
        <v>2.5273926012260222</v>
      </c>
      <c r="J8" s="3">
        <f t="shared" si="3"/>
        <v>0.56656508855279564</v>
      </c>
    </row>
    <row r="9" spans="1:10" x14ac:dyDescent="0.3">
      <c r="A9">
        <v>22.836500000000001</v>
      </c>
      <c r="B9" t="s">
        <v>29</v>
      </c>
      <c r="C9">
        <v>98</v>
      </c>
      <c r="D9">
        <v>22.835000000000001</v>
      </c>
      <c r="E9">
        <v>317544</v>
      </c>
      <c r="F9">
        <v>5624021</v>
      </c>
      <c r="G9" s="3">
        <f t="shared" si="0"/>
        <v>46.3200257062623</v>
      </c>
      <c r="H9" s="3">
        <f t="shared" si="1"/>
        <v>17.726505156405121</v>
      </c>
      <c r="I9" s="3">
        <f t="shared" si="2"/>
        <v>2.8072742852280181</v>
      </c>
      <c r="J9" s="3">
        <f t="shared" si="3"/>
        <v>1.0743336458427346</v>
      </c>
    </row>
    <row r="10" spans="1:10" x14ac:dyDescent="0.3">
      <c r="A10">
        <v>22.883400000000002</v>
      </c>
      <c r="B10" t="s">
        <v>3</v>
      </c>
      <c r="C10">
        <v>99</v>
      </c>
      <c r="D10">
        <v>22.885000000000002</v>
      </c>
      <c r="E10">
        <v>1408111</v>
      </c>
      <c r="F10">
        <v>22074929</v>
      </c>
      <c r="G10" s="3">
        <f t="shared" si="0"/>
        <v>63.02189600943781</v>
      </c>
      <c r="H10" s="3">
        <f t="shared" si="1"/>
        <v>48.027468287049402</v>
      </c>
      <c r="I10" s="3">
        <f t="shared" si="2"/>
        <v>3.8195088490568372</v>
      </c>
      <c r="J10" s="3">
        <f t="shared" si="3"/>
        <v>2.9107556537605697</v>
      </c>
    </row>
    <row r="11" spans="1:10" x14ac:dyDescent="0.3">
      <c r="A11">
        <v>23.129000000000001</v>
      </c>
      <c r="B11" t="s">
        <v>4</v>
      </c>
      <c r="C11">
        <v>99</v>
      </c>
      <c r="D11">
        <v>23.131</v>
      </c>
      <c r="E11">
        <v>8202108</v>
      </c>
      <c r="F11">
        <v>243049662</v>
      </c>
      <c r="G11" s="3">
        <f t="shared" si="0"/>
        <v>287.36764828310191</v>
      </c>
      <c r="H11" s="3">
        <f t="shared" si="1"/>
        <v>455.04130833994884</v>
      </c>
      <c r="I11" s="3">
        <f t="shared" si="2"/>
        <v>17.416221108066782</v>
      </c>
      <c r="J11" s="3">
        <f t="shared" si="3"/>
        <v>27.578261111512052</v>
      </c>
    </row>
    <row r="12" spans="1:10" x14ac:dyDescent="0.3">
      <c r="A12">
        <v>23.269400000000001</v>
      </c>
      <c r="B12" t="s">
        <v>19</v>
      </c>
      <c r="C12">
        <v>99</v>
      </c>
      <c r="D12">
        <v>23.266999999999999</v>
      </c>
      <c r="E12">
        <v>196687</v>
      </c>
      <c r="F12">
        <v>7111024</v>
      </c>
      <c r="G12" s="3">
        <f t="shared" si="0"/>
        <v>47.829713271619354</v>
      </c>
      <c r="H12" s="3">
        <f t="shared" si="1"/>
        <v>20.465419207724199</v>
      </c>
      <c r="I12" s="3">
        <f t="shared" si="2"/>
        <v>2.8987705013102638</v>
      </c>
      <c r="J12" s="3">
        <f t="shared" si="3"/>
        <v>1.2403284368317697</v>
      </c>
    </row>
    <row r="13" spans="1:10" x14ac:dyDescent="0.3">
      <c r="A13">
        <v>23.649699999999999</v>
      </c>
      <c r="B13" t="s">
        <v>5</v>
      </c>
      <c r="C13">
        <v>99</v>
      </c>
      <c r="D13">
        <v>23.649000000000001</v>
      </c>
      <c r="E13">
        <v>4672788</v>
      </c>
      <c r="F13">
        <v>402326806</v>
      </c>
      <c r="G13" s="3">
        <f t="shared" si="0"/>
        <v>449.07460095393378</v>
      </c>
      <c r="H13" s="3">
        <f t="shared" si="1"/>
        <v>748.41422537883318</v>
      </c>
      <c r="I13" s="3">
        <f t="shared" si="2"/>
        <v>27.216642482056592</v>
      </c>
      <c r="J13" s="3">
        <f t="shared" si="3"/>
        <v>45.358437901747465</v>
      </c>
    </row>
    <row r="14" spans="1:10" x14ac:dyDescent="0.3">
      <c r="A14">
        <v>23.8428</v>
      </c>
      <c r="B14" t="s">
        <v>35</v>
      </c>
      <c r="C14">
        <v>99</v>
      </c>
      <c r="D14">
        <v>23.843</v>
      </c>
      <c r="E14">
        <v>147509</v>
      </c>
      <c r="F14">
        <v>3967052</v>
      </c>
      <c r="G14" s="3">
        <f t="shared" si="0"/>
        <v>44.63777927133102</v>
      </c>
      <c r="H14" s="3">
        <f t="shared" si="1"/>
        <v>14.674530360994407</v>
      </c>
      <c r="I14" s="3">
        <f t="shared" si="2"/>
        <v>2.7053199558382435</v>
      </c>
      <c r="J14" s="3">
        <f t="shared" si="3"/>
        <v>0.8893654764239034</v>
      </c>
    </row>
    <row r="15" spans="1:10" x14ac:dyDescent="0.3">
      <c r="A15">
        <v>24.059200000000001</v>
      </c>
      <c r="B15" t="s">
        <v>20</v>
      </c>
      <c r="C15">
        <v>99</v>
      </c>
      <c r="D15">
        <v>24.061</v>
      </c>
      <c r="E15">
        <v>376458</v>
      </c>
      <c r="F15">
        <v>6255365</v>
      </c>
      <c r="G15" s="3">
        <f t="shared" si="0"/>
        <v>46.961001001041652</v>
      </c>
      <c r="H15" s="3">
        <f t="shared" si="1"/>
        <v>18.889379039521696</v>
      </c>
      <c r="I15" s="3">
        <f t="shared" si="2"/>
        <v>2.8461212727904033</v>
      </c>
      <c r="J15" s="3">
        <f t="shared" si="3"/>
        <v>1.1448108508801027</v>
      </c>
    </row>
    <row r="16" spans="1:10" x14ac:dyDescent="0.3">
      <c r="A16">
        <v>24.433599999999998</v>
      </c>
      <c r="B16" t="s">
        <v>22</v>
      </c>
      <c r="C16">
        <v>95</v>
      </c>
      <c r="D16">
        <v>24.434000000000001</v>
      </c>
      <c r="E16">
        <v>274924</v>
      </c>
      <c r="F16">
        <v>6829917</v>
      </c>
      <c r="G16" s="3">
        <f t="shared" si="0"/>
        <v>47.544317921082182</v>
      </c>
      <c r="H16" s="3">
        <f t="shared" si="1"/>
        <v>19.947647614644595</v>
      </c>
      <c r="I16" s="3">
        <f t="shared" si="2"/>
        <v>2.8814738133989199</v>
      </c>
      <c r="J16" s="3">
        <f t="shared" si="3"/>
        <v>1.2089483402814907</v>
      </c>
    </row>
    <row r="17" spans="1:10" x14ac:dyDescent="0.3">
      <c r="A17">
        <v>24.755400000000002</v>
      </c>
      <c r="B17" t="s">
        <v>31</v>
      </c>
      <c r="C17">
        <v>99</v>
      </c>
      <c r="D17">
        <v>24.754999999999999</v>
      </c>
      <c r="E17">
        <v>4444811</v>
      </c>
      <c r="F17">
        <v>174126222</v>
      </c>
      <c r="G17" s="3">
        <f t="shared" si="0"/>
        <v>217.39276569736867</v>
      </c>
      <c r="H17" s="3">
        <f t="shared" si="1"/>
        <v>328.09107469465869</v>
      </c>
      <c r="I17" s="3">
        <f t="shared" si="2"/>
        <v>13.175319133173859</v>
      </c>
      <c r="J17" s="3">
        <f t="shared" si="3"/>
        <v>19.884307557252043</v>
      </c>
    </row>
    <row r="18" spans="1:10" x14ac:dyDescent="0.3">
      <c r="A18">
        <v>24.854800000000001</v>
      </c>
      <c r="B18" t="s">
        <v>7</v>
      </c>
      <c r="C18">
        <v>97</v>
      </c>
      <c r="D18">
        <v>24.855</v>
      </c>
      <c r="E18">
        <v>10783017</v>
      </c>
      <c r="F18">
        <v>425695687</v>
      </c>
      <c r="G18" s="3">
        <f t="shared" si="0"/>
        <v>472.79997949184445</v>
      </c>
      <c r="H18" s="3">
        <f t="shared" si="1"/>
        <v>791.45741798470112</v>
      </c>
      <c r="I18" s="3">
        <f t="shared" si="2"/>
        <v>28.654544211626938</v>
      </c>
      <c r="J18" s="3">
        <f t="shared" si="3"/>
        <v>47.967116241497038</v>
      </c>
    </row>
    <row r="19" spans="1:10" x14ac:dyDescent="0.3">
      <c r="A19">
        <v>24.925000000000001</v>
      </c>
      <c r="B19" t="s">
        <v>7</v>
      </c>
      <c r="C19">
        <v>87</v>
      </c>
      <c r="D19">
        <v>24.922999999999998</v>
      </c>
      <c r="E19">
        <v>317714</v>
      </c>
      <c r="F19">
        <v>6199150</v>
      </c>
      <c r="G19" s="3">
        <f t="shared" si="0"/>
        <v>46.90392842856766</v>
      </c>
      <c r="H19" s="3">
        <f t="shared" si="1"/>
        <v>18.785836509079658</v>
      </c>
      <c r="I19" s="3">
        <f t="shared" si="2"/>
        <v>2.8426623290041007</v>
      </c>
      <c r="J19" s="3">
        <f t="shared" si="3"/>
        <v>1.1385355460048279</v>
      </c>
    </row>
    <row r="20" spans="1:10" x14ac:dyDescent="0.3">
      <c r="A20">
        <v>25.0303</v>
      </c>
      <c r="B20" t="s">
        <v>8</v>
      </c>
      <c r="C20">
        <v>99</v>
      </c>
      <c r="D20">
        <v>25.027999999999999</v>
      </c>
      <c r="E20">
        <v>5443849</v>
      </c>
      <c r="F20">
        <v>117507910</v>
      </c>
      <c r="G20" s="3">
        <f t="shared" si="0"/>
        <v>159.91072860806477</v>
      </c>
      <c r="H20" s="3">
        <f t="shared" si="1"/>
        <v>223.80568300495287</v>
      </c>
      <c r="I20" s="3">
        <f t="shared" si="2"/>
        <v>9.6915593095796826</v>
      </c>
      <c r="J20" s="3">
        <f t="shared" si="3"/>
        <v>13.563980788178961</v>
      </c>
    </row>
    <row r="21" spans="1:10" x14ac:dyDescent="0.3">
      <c r="A21">
        <v>25.305299999999999</v>
      </c>
      <c r="B21" t="s">
        <v>23</v>
      </c>
      <c r="C21">
        <v>99</v>
      </c>
      <c r="D21">
        <v>25.306000000000001</v>
      </c>
      <c r="E21">
        <v>5629379</v>
      </c>
      <c r="F21">
        <v>542575891</v>
      </c>
      <c r="G21" s="3">
        <f t="shared" si="0"/>
        <v>591.46321730319789</v>
      </c>
      <c r="H21" s="3">
        <f t="shared" si="1"/>
        <v>1006.7393192697963</v>
      </c>
      <c r="I21" s="3">
        <f t="shared" si="2"/>
        <v>35.846255594133204</v>
      </c>
      <c r="J21" s="3">
        <f t="shared" si="3"/>
        <v>61.014504198169469</v>
      </c>
    </row>
    <row r="22" spans="1:10" x14ac:dyDescent="0.3">
      <c r="A22">
        <v>25.486599999999999</v>
      </c>
      <c r="B22" t="s">
        <v>10</v>
      </c>
      <c r="C22">
        <v>99</v>
      </c>
      <c r="D22">
        <v>25.486999999999998</v>
      </c>
      <c r="E22">
        <v>5146840</v>
      </c>
      <c r="F22">
        <v>248388561</v>
      </c>
      <c r="G22" s="3">
        <f t="shared" si="0"/>
        <v>292.78799338865798</v>
      </c>
      <c r="H22" s="3">
        <f t="shared" si="1"/>
        <v>464.87503798923223</v>
      </c>
      <c r="I22" s="3">
        <f t="shared" si="2"/>
        <v>17.744726872039877</v>
      </c>
      <c r="J22" s="3">
        <f t="shared" si="3"/>
        <v>28.174244726620135</v>
      </c>
    </row>
    <row r="23" spans="1:10" x14ac:dyDescent="0.3">
      <c r="A23">
        <v>25.5627</v>
      </c>
      <c r="B23" t="s">
        <v>39</v>
      </c>
      <c r="C23">
        <v>87</v>
      </c>
      <c r="D23">
        <v>25.564</v>
      </c>
      <c r="E23">
        <v>490707</v>
      </c>
      <c r="F23">
        <v>12142760</v>
      </c>
      <c r="G23" s="3">
        <f t="shared" si="0"/>
        <v>52.938209536495378</v>
      </c>
      <c r="H23" s="3">
        <f t="shared" si="1"/>
        <v>29.733384661007115</v>
      </c>
      <c r="I23" s="3">
        <f t="shared" si="2"/>
        <v>3.2083763355451747</v>
      </c>
      <c r="J23" s="3">
        <f t="shared" si="3"/>
        <v>1.8020233127883101</v>
      </c>
    </row>
    <row r="24" spans="1:10" x14ac:dyDescent="0.3">
      <c r="A24">
        <v>25.896100000000001</v>
      </c>
      <c r="B24" t="s">
        <v>33</v>
      </c>
      <c r="C24">
        <v>98</v>
      </c>
      <c r="D24">
        <v>25.896000000000001</v>
      </c>
      <c r="E24">
        <v>192252</v>
      </c>
      <c r="F24">
        <v>6425419</v>
      </c>
      <c r="G24" s="3">
        <f t="shared" si="0"/>
        <v>47.133649213075678</v>
      </c>
      <c r="H24" s="3">
        <f t="shared" si="1"/>
        <v>19.202601871004223</v>
      </c>
      <c r="I24" s="3">
        <f t="shared" si="2"/>
        <v>2.8565848007924655</v>
      </c>
      <c r="J24" s="3">
        <f t="shared" si="3"/>
        <v>1.1637940527881347</v>
      </c>
    </row>
    <row r="25" spans="1:10" x14ac:dyDescent="0.3">
      <c r="A25">
        <v>25.978000000000002</v>
      </c>
      <c r="B25" t="s">
        <v>44</v>
      </c>
      <c r="C25">
        <v>64</v>
      </c>
      <c r="D25">
        <v>25.98</v>
      </c>
      <c r="E25">
        <v>135298</v>
      </c>
      <c r="F25">
        <v>5140422</v>
      </c>
      <c r="G25" s="3">
        <f t="shared" si="0"/>
        <v>45.829049294702195</v>
      </c>
      <c r="H25" s="3">
        <f t="shared" si="1"/>
        <v>16.835763109278215</v>
      </c>
      <c r="I25" s="3">
        <f t="shared" si="2"/>
        <v>2.7775181390728605</v>
      </c>
      <c r="J25" s="3">
        <f t="shared" si="3"/>
        <v>1.0203492793501949</v>
      </c>
    </row>
    <row r="26" spans="1:10" x14ac:dyDescent="0.3">
      <c r="A26">
        <v>26.744399999999999</v>
      </c>
      <c r="B26" t="s">
        <v>45</v>
      </c>
      <c r="C26">
        <v>98</v>
      </c>
      <c r="D26">
        <v>26.745000000000001</v>
      </c>
      <c r="E26">
        <v>573841</v>
      </c>
      <c r="F26">
        <v>14447908</v>
      </c>
      <c r="G26" s="3">
        <f t="shared" si="0"/>
        <v>55.278523087919069</v>
      </c>
      <c r="H26" s="3">
        <f t="shared" si="1"/>
        <v>33.979241762553023</v>
      </c>
      <c r="I26" s="3">
        <f t="shared" si="2"/>
        <v>3.3502135204799437</v>
      </c>
      <c r="J26" s="3">
        <f t="shared" si="3"/>
        <v>2.059347985609274</v>
      </c>
    </row>
    <row r="27" spans="1:10" x14ac:dyDescent="0.3">
      <c r="A27">
        <v>27.036899999999999</v>
      </c>
      <c r="B27" t="s">
        <v>12</v>
      </c>
      <c r="C27">
        <v>99</v>
      </c>
      <c r="D27">
        <v>27.038</v>
      </c>
      <c r="E27">
        <v>419390</v>
      </c>
      <c r="F27">
        <v>9237581</v>
      </c>
      <c r="G27" s="3">
        <f t="shared" si="0"/>
        <v>49.988711377153102</v>
      </c>
      <c r="H27" s="3">
        <f t="shared" si="1"/>
        <v>24.38232915896905</v>
      </c>
      <c r="I27" s="3">
        <f t="shared" si="2"/>
        <v>3.0296188713426124</v>
      </c>
      <c r="J27" s="3">
        <f t="shared" si="3"/>
        <v>1.4777169187253969</v>
      </c>
    </row>
    <row r="28" spans="1:10" x14ac:dyDescent="0.3">
      <c r="A28">
        <v>27.5458</v>
      </c>
      <c r="B28" t="s">
        <v>7</v>
      </c>
      <c r="C28">
        <v>91</v>
      </c>
      <c r="D28">
        <v>27.544</v>
      </c>
      <c r="E28">
        <v>266754</v>
      </c>
      <c r="F28">
        <v>5330148</v>
      </c>
      <c r="G28" s="3">
        <f t="shared" si="0"/>
        <v>46.021669607522632</v>
      </c>
      <c r="H28" s="3">
        <f t="shared" si="1"/>
        <v>17.185219840233405</v>
      </c>
      <c r="I28" s="3">
        <f t="shared" si="2"/>
        <v>2.7891920974256141</v>
      </c>
      <c r="J28" s="3">
        <f t="shared" si="3"/>
        <v>1.0415284751656608</v>
      </c>
    </row>
    <row r="29" spans="1:10" x14ac:dyDescent="0.3">
      <c r="A29">
        <v>28.0197</v>
      </c>
      <c r="B29" t="s">
        <v>29</v>
      </c>
      <c r="C29">
        <v>49</v>
      </c>
      <c r="D29">
        <v>28.018000000000001</v>
      </c>
      <c r="E29">
        <v>1021654</v>
      </c>
      <c r="F29">
        <v>20612213</v>
      </c>
      <c r="G29" s="3">
        <f t="shared" si="0"/>
        <v>61.536865947730597</v>
      </c>
      <c r="H29" s="3">
        <f t="shared" si="1"/>
        <v>45.333288513713882</v>
      </c>
      <c r="I29" s="3">
        <f t="shared" si="2"/>
        <v>3.7295070271351878</v>
      </c>
      <c r="J29" s="3">
        <f t="shared" si="3"/>
        <v>2.7474720311341745</v>
      </c>
    </row>
    <row r="30" spans="1:10" x14ac:dyDescent="0.3">
      <c r="A30">
        <v>28.0548</v>
      </c>
      <c r="B30" t="s">
        <v>40</v>
      </c>
      <c r="C30">
        <v>86</v>
      </c>
      <c r="D30">
        <v>28.052</v>
      </c>
      <c r="E30">
        <v>953647</v>
      </c>
      <c r="F30">
        <v>16740549</v>
      </c>
      <c r="G30" s="3">
        <f t="shared" si="0"/>
        <v>57.606138842243553</v>
      </c>
      <c r="H30" s="3">
        <f t="shared" si="1"/>
        <v>38.202062193668645</v>
      </c>
      <c r="I30" s="3">
        <f t="shared" si="2"/>
        <v>3.4912811419541545</v>
      </c>
      <c r="J30" s="3">
        <f t="shared" si="3"/>
        <v>2.3152764965859784</v>
      </c>
    </row>
    <row r="31" spans="1:10" x14ac:dyDescent="0.3">
      <c r="A31">
        <v>28.359000000000002</v>
      </c>
      <c r="B31" t="s">
        <v>41</v>
      </c>
      <c r="C31">
        <v>96</v>
      </c>
      <c r="D31">
        <v>28.359000000000002</v>
      </c>
      <c r="E31">
        <v>100335</v>
      </c>
      <c r="F31">
        <v>1995113</v>
      </c>
      <c r="G31" s="3">
        <f t="shared" si="0"/>
        <v>42.635757898178021</v>
      </c>
      <c r="H31" s="3">
        <f t="shared" si="1"/>
        <v>11.042411639348188</v>
      </c>
      <c r="I31" s="3">
        <f t="shared" si="2"/>
        <v>2.5839853271623041</v>
      </c>
      <c r="J31" s="3">
        <f t="shared" si="3"/>
        <v>0.66923706905140534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FF8A4-A59B-44ED-9B9D-017E40FB6D10}">
  <dimension ref="A1:J17"/>
  <sheetViews>
    <sheetView workbookViewId="0">
      <selection activeCell="I2" sqref="I2:J17"/>
    </sheetView>
  </sheetViews>
  <sheetFormatPr defaultRowHeight="14.4" x14ac:dyDescent="0.3"/>
  <cols>
    <col min="2" max="2" width="43.33203125" customWidth="1"/>
    <col min="3" max="3" width="6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0" x14ac:dyDescent="0.3">
      <c r="A2">
        <v>20.988199999999999</v>
      </c>
      <c r="B2" t="s">
        <v>25</v>
      </c>
      <c r="C2">
        <v>99</v>
      </c>
      <c r="D2">
        <v>20.986000000000001</v>
      </c>
      <c r="E2">
        <v>254351</v>
      </c>
      <c r="F2">
        <v>3935463</v>
      </c>
      <c r="G2" s="3">
        <f t="shared" ref="G2:G17" si="0">(F2-c_C14)/m_C14</f>
        <v>44.605708374028147</v>
      </c>
      <c r="H2" s="3">
        <f t="shared" ref="H2:H17" si="1">(F2-c.R_C14)/m.R_C14</f>
        <v>14.616346513371289</v>
      </c>
      <c r="I2" s="3">
        <f t="shared" ref="I2:I17" si="2">G2/YNK6</f>
        <v>4.0922668233053345</v>
      </c>
      <c r="J2" s="3">
        <f t="shared" ref="J2:J17" si="3">H2/YNK6</f>
        <v>1.3409492214102099</v>
      </c>
    </row>
    <row r="3" spans="1:10" x14ac:dyDescent="0.3">
      <c r="A3">
        <v>21.8949</v>
      </c>
      <c r="B3" t="s">
        <v>26</v>
      </c>
      <c r="C3">
        <v>49</v>
      </c>
      <c r="D3">
        <v>21.893999999999998</v>
      </c>
      <c r="E3">
        <v>69233</v>
      </c>
      <c r="F3">
        <v>994732</v>
      </c>
      <c r="G3" s="3">
        <f t="shared" si="0"/>
        <v>41.620115860926276</v>
      </c>
      <c r="H3" s="3">
        <f t="shared" si="1"/>
        <v>9.1998077054135354</v>
      </c>
      <c r="I3" s="3">
        <f t="shared" si="2"/>
        <v>3.8183592532959887</v>
      </c>
      <c r="J3" s="3">
        <f t="shared" si="3"/>
        <v>0.84401905554252621</v>
      </c>
    </row>
    <row r="4" spans="1:10" x14ac:dyDescent="0.3">
      <c r="A4">
        <v>22.8368</v>
      </c>
      <c r="B4" t="s">
        <v>29</v>
      </c>
      <c r="C4">
        <v>98</v>
      </c>
      <c r="D4">
        <v>22.834</v>
      </c>
      <c r="E4">
        <v>204374</v>
      </c>
      <c r="F4">
        <v>3663307</v>
      </c>
      <c r="G4" s="3">
        <f t="shared" si="0"/>
        <v>44.329400573010048</v>
      </c>
      <c r="H4" s="3">
        <f t="shared" si="1"/>
        <v>14.115061786608265</v>
      </c>
      <c r="I4" s="3">
        <f t="shared" si="2"/>
        <v>4.0669174837623894</v>
      </c>
      <c r="J4" s="3">
        <f t="shared" si="3"/>
        <v>1.2949597969365381</v>
      </c>
    </row>
    <row r="5" spans="1:10" x14ac:dyDescent="0.3">
      <c r="A5">
        <v>22.883600000000001</v>
      </c>
      <c r="B5" t="s">
        <v>34</v>
      </c>
      <c r="C5">
        <v>99</v>
      </c>
      <c r="D5">
        <v>22.882000000000001</v>
      </c>
      <c r="E5">
        <v>829247</v>
      </c>
      <c r="F5">
        <v>13559683</v>
      </c>
      <c r="G5" s="3">
        <f t="shared" si="0"/>
        <v>54.37674801568366</v>
      </c>
      <c r="H5" s="3">
        <f t="shared" si="1"/>
        <v>32.343218208308087</v>
      </c>
      <c r="I5" s="3">
        <f t="shared" si="2"/>
        <v>4.9886924785030882</v>
      </c>
      <c r="J5" s="3">
        <f t="shared" si="3"/>
        <v>2.9672677255328521</v>
      </c>
    </row>
    <row r="6" spans="1:10" x14ac:dyDescent="0.3">
      <c r="A6">
        <v>23.111699999999999</v>
      </c>
      <c r="B6" t="s">
        <v>4</v>
      </c>
      <c r="C6">
        <v>99</v>
      </c>
      <c r="D6">
        <v>23.114000000000001</v>
      </c>
      <c r="E6">
        <v>6362922</v>
      </c>
      <c r="F6">
        <v>155948527</v>
      </c>
      <c r="G6" s="3">
        <f t="shared" si="0"/>
        <v>198.93776586996205</v>
      </c>
      <c r="H6" s="3">
        <f t="shared" si="1"/>
        <v>294.6095388429539</v>
      </c>
      <c r="I6" s="3">
        <f t="shared" si="2"/>
        <v>18.251171180730463</v>
      </c>
      <c r="J6" s="3">
        <f t="shared" si="3"/>
        <v>27.028398058986596</v>
      </c>
    </row>
    <row r="7" spans="1:10" x14ac:dyDescent="0.3">
      <c r="A7">
        <v>23.439299999999999</v>
      </c>
      <c r="B7" t="s">
        <v>5</v>
      </c>
      <c r="C7">
        <v>99</v>
      </c>
      <c r="D7">
        <v>23.439</v>
      </c>
      <c r="E7">
        <v>688789</v>
      </c>
      <c r="F7">
        <v>16231044</v>
      </c>
      <c r="G7" s="3">
        <f t="shared" si="0"/>
        <v>57.088861228824314</v>
      </c>
      <c r="H7" s="3">
        <f t="shared" si="1"/>
        <v>37.263603828946231</v>
      </c>
      <c r="I7" s="3">
        <f t="shared" si="2"/>
        <v>5.2375102044792943</v>
      </c>
      <c r="J7" s="3">
        <f t="shared" si="3"/>
        <v>3.4186792503620396</v>
      </c>
    </row>
    <row r="8" spans="1:10" x14ac:dyDescent="0.3">
      <c r="A8">
        <v>24.053599999999999</v>
      </c>
      <c r="B8" t="s">
        <v>20</v>
      </c>
      <c r="C8">
        <v>99</v>
      </c>
      <c r="D8">
        <v>24.053000000000001</v>
      </c>
      <c r="E8">
        <v>196855</v>
      </c>
      <c r="F8">
        <v>3058375</v>
      </c>
      <c r="G8" s="3">
        <f t="shared" si="0"/>
        <v>43.715240199233683</v>
      </c>
      <c r="H8" s="3">
        <f t="shared" si="1"/>
        <v>13.000836223584821</v>
      </c>
      <c r="I8" s="3">
        <f t="shared" si="2"/>
        <v>4.0105724953425392</v>
      </c>
      <c r="J8" s="3">
        <f t="shared" si="3"/>
        <v>1.1927372682187909</v>
      </c>
    </row>
    <row r="9" spans="1:10" x14ac:dyDescent="0.3">
      <c r="A9">
        <v>24.738</v>
      </c>
      <c r="B9" t="s">
        <v>46</v>
      </c>
      <c r="C9">
        <v>99</v>
      </c>
      <c r="D9">
        <v>24.74</v>
      </c>
      <c r="E9">
        <v>3847014</v>
      </c>
      <c r="F9">
        <v>110371267</v>
      </c>
      <c r="G9" s="3">
        <f t="shared" si="0"/>
        <v>152.66521451327648</v>
      </c>
      <c r="H9" s="3">
        <f t="shared" si="1"/>
        <v>210.66068478238847</v>
      </c>
      <c r="I9" s="3">
        <f t="shared" si="2"/>
        <v>14.005982982869401</v>
      </c>
      <c r="J9" s="3">
        <f t="shared" si="3"/>
        <v>19.32666832865949</v>
      </c>
    </row>
    <row r="10" spans="1:10" x14ac:dyDescent="0.3">
      <c r="A10">
        <v>24.825800000000001</v>
      </c>
      <c r="B10" t="s">
        <v>7</v>
      </c>
      <c r="C10">
        <v>99</v>
      </c>
      <c r="D10">
        <v>24.827000000000002</v>
      </c>
      <c r="E10">
        <v>8348537</v>
      </c>
      <c r="F10">
        <v>276095679</v>
      </c>
      <c r="G10" s="3">
        <f t="shared" si="0"/>
        <v>320.91778970815471</v>
      </c>
      <c r="H10" s="3">
        <f t="shared" si="1"/>
        <v>515.90883873593941</v>
      </c>
      <c r="I10" s="3">
        <f t="shared" si="2"/>
        <v>29.44199905579401</v>
      </c>
      <c r="J10" s="3">
        <f t="shared" si="3"/>
        <v>47.331086122563249</v>
      </c>
    </row>
    <row r="11" spans="1:10" x14ac:dyDescent="0.3">
      <c r="A11">
        <v>24.907699999999998</v>
      </c>
      <c r="B11" t="s">
        <v>7</v>
      </c>
      <c r="C11">
        <v>89</v>
      </c>
      <c r="D11">
        <v>24.905999999999999</v>
      </c>
      <c r="E11">
        <v>198529</v>
      </c>
      <c r="F11">
        <v>4466599</v>
      </c>
      <c r="G11" s="3">
        <f t="shared" si="0"/>
        <v>45.144946973219596</v>
      </c>
      <c r="H11" s="3">
        <f t="shared" si="1"/>
        <v>15.594647063915847</v>
      </c>
      <c r="I11" s="3">
        <f t="shared" si="2"/>
        <v>4.1417382544238164</v>
      </c>
      <c r="J11" s="3">
        <f t="shared" si="3"/>
        <v>1.4307015654968667</v>
      </c>
    </row>
    <row r="12" spans="1:10" x14ac:dyDescent="0.3">
      <c r="A12">
        <v>25.007100000000001</v>
      </c>
      <c r="B12" t="s">
        <v>8</v>
      </c>
      <c r="C12">
        <v>99</v>
      </c>
      <c r="D12">
        <v>25.006</v>
      </c>
      <c r="E12">
        <v>4040531</v>
      </c>
      <c r="F12">
        <v>72715953</v>
      </c>
      <c r="G12" s="3">
        <f t="shared" si="0"/>
        <v>114.43546022534605</v>
      </c>
      <c r="H12" s="3">
        <f t="shared" si="1"/>
        <v>141.30328024357314</v>
      </c>
      <c r="I12" s="3">
        <f t="shared" si="2"/>
        <v>10.49866607571982</v>
      </c>
      <c r="J12" s="3">
        <f t="shared" si="3"/>
        <v>12.963603692070929</v>
      </c>
    </row>
    <row r="13" spans="1:10" x14ac:dyDescent="0.3">
      <c r="A13">
        <v>25.124199999999998</v>
      </c>
      <c r="B13" t="s">
        <v>9</v>
      </c>
      <c r="C13">
        <v>99</v>
      </c>
      <c r="D13">
        <v>25.125</v>
      </c>
      <c r="E13">
        <v>1268154</v>
      </c>
      <c r="F13">
        <v>43503929</v>
      </c>
      <c r="G13" s="3">
        <f t="shared" si="0"/>
        <v>84.777800226198863</v>
      </c>
      <c r="H13" s="3">
        <f t="shared" si="1"/>
        <v>87.497589871011584</v>
      </c>
      <c r="I13" s="3">
        <f t="shared" si="2"/>
        <v>7.7777798372659506</v>
      </c>
      <c r="J13" s="3">
        <f t="shared" si="3"/>
        <v>8.0273018230285853</v>
      </c>
    </row>
    <row r="14" spans="1:10" x14ac:dyDescent="0.3">
      <c r="A14">
        <v>25.305499999999999</v>
      </c>
      <c r="B14" t="s">
        <v>10</v>
      </c>
      <c r="C14">
        <v>99</v>
      </c>
      <c r="D14">
        <v>25.308</v>
      </c>
      <c r="E14">
        <v>737249</v>
      </c>
      <c r="F14">
        <v>17786467</v>
      </c>
      <c r="G14" s="3">
        <f t="shared" si="0"/>
        <v>58.668012556676622</v>
      </c>
      <c r="H14" s="3">
        <f t="shared" si="1"/>
        <v>40.128540826682531</v>
      </c>
      <c r="I14" s="3">
        <f t="shared" si="2"/>
        <v>5.3823864730895981</v>
      </c>
      <c r="J14" s="3">
        <f t="shared" si="3"/>
        <v>3.6815175070350947</v>
      </c>
    </row>
    <row r="15" spans="1:10" x14ac:dyDescent="0.3">
      <c r="A15">
        <v>25.5395</v>
      </c>
      <c r="B15" t="s">
        <v>6</v>
      </c>
      <c r="C15">
        <v>78</v>
      </c>
      <c r="D15">
        <v>25.541</v>
      </c>
      <c r="E15">
        <v>199673</v>
      </c>
      <c r="F15">
        <v>5355075</v>
      </c>
      <c r="G15" s="3">
        <f t="shared" si="0"/>
        <v>46.046976874516481</v>
      </c>
      <c r="H15" s="3">
        <f t="shared" si="1"/>
        <v>17.23113293560526</v>
      </c>
      <c r="I15" s="3">
        <f t="shared" si="2"/>
        <v>4.2244932912400444</v>
      </c>
      <c r="J15" s="3">
        <f t="shared" si="3"/>
        <v>1.5808378840004824</v>
      </c>
    </row>
    <row r="16" spans="1:10" x14ac:dyDescent="0.3">
      <c r="A16">
        <v>26.732900000000001</v>
      </c>
      <c r="B16" t="s">
        <v>45</v>
      </c>
      <c r="C16">
        <v>99</v>
      </c>
      <c r="D16">
        <v>26.734000000000002</v>
      </c>
      <c r="E16">
        <v>274355</v>
      </c>
      <c r="F16">
        <v>8554068</v>
      </c>
      <c r="G16" s="3">
        <f t="shared" si="0"/>
        <v>49.29477123254015</v>
      </c>
      <c r="H16" s="3">
        <f t="shared" si="1"/>
        <v>23.123365081587057</v>
      </c>
      <c r="I16" s="3">
        <f t="shared" si="2"/>
        <v>4.5224560763798305</v>
      </c>
      <c r="J16" s="3">
        <f t="shared" si="3"/>
        <v>2.121409640512574</v>
      </c>
    </row>
    <row r="17" spans="1:10" x14ac:dyDescent="0.3">
      <c r="A17">
        <v>27.007899999999999</v>
      </c>
      <c r="B17" t="s">
        <v>47</v>
      </c>
      <c r="C17">
        <v>30</v>
      </c>
      <c r="D17">
        <v>27.01</v>
      </c>
      <c r="E17">
        <v>105171</v>
      </c>
      <c r="F17">
        <v>2256252</v>
      </c>
      <c r="G17" s="3">
        <f t="shared" si="0"/>
        <v>42.900880632382176</v>
      </c>
      <c r="H17" s="3">
        <f t="shared" si="1"/>
        <v>11.523404129913043</v>
      </c>
      <c r="I17" s="3">
        <f t="shared" si="2"/>
        <v>3.9358606084754291</v>
      </c>
      <c r="J17" s="3">
        <f t="shared" si="3"/>
        <v>1.0571930394415636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CA21A-1466-4385-992D-19AF9970297F}">
  <dimension ref="A1:J21"/>
  <sheetViews>
    <sheetView workbookViewId="0">
      <selection activeCell="K21" sqref="K21"/>
    </sheetView>
  </sheetViews>
  <sheetFormatPr defaultRowHeight="14.4" x14ac:dyDescent="0.3"/>
  <cols>
    <col min="2" max="2" width="43.77734375" customWidth="1"/>
    <col min="3" max="3" width="5.44140625" customWidth="1"/>
    <col min="6" max="6" width="12.44140625" customWidth="1"/>
    <col min="7" max="8" width="9.554687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0" x14ac:dyDescent="0.3">
      <c r="A2">
        <v>20.9879</v>
      </c>
      <c r="B2" t="s">
        <v>25</v>
      </c>
      <c r="C2">
        <v>97</v>
      </c>
      <c r="D2">
        <v>20.986000000000001</v>
      </c>
      <c r="E2">
        <v>134283</v>
      </c>
      <c r="F2">
        <v>2089133</v>
      </c>
      <c r="G2" s="3">
        <f t="shared" ref="G2:G21" si="0">(F2-c_C14)/m_C14</f>
        <v>42.73121219443356</v>
      </c>
      <c r="H2" s="3">
        <f t="shared" ref="H2:H21" si="1">(F2-c.R_C14)/m.R_C14</f>
        <v>11.215587281297141</v>
      </c>
      <c r="I2" s="3">
        <f t="shared" ref="I2:I21" si="2">G2/YNK7</f>
        <v>2.5284740943451811</v>
      </c>
      <c r="J2" s="3">
        <f t="shared" ref="J2:J21" si="3">H2/YNK7</f>
        <v>0.66364421782823324</v>
      </c>
    </row>
    <row r="3" spans="1:10" x14ac:dyDescent="0.3">
      <c r="A3">
        <v>21.3857</v>
      </c>
      <c r="B3" t="s">
        <v>17</v>
      </c>
      <c r="C3">
        <v>99</v>
      </c>
      <c r="D3">
        <v>21.384</v>
      </c>
      <c r="E3">
        <v>478906</v>
      </c>
      <c r="F3">
        <v>10370399</v>
      </c>
      <c r="G3" s="3">
        <f t="shared" si="0"/>
        <v>51.13881077063963</v>
      </c>
      <c r="H3" s="3">
        <f t="shared" si="1"/>
        <v>26.468869090487129</v>
      </c>
      <c r="I3" s="3">
        <f t="shared" si="2"/>
        <v>3.0259651343573748</v>
      </c>
      <c r="J3" s="3">
        <f t="shared" si="3"/>
        <v>1.5662052716264574</v>
      </c>
    </row>
    <row r="4" spans="1:10" x14ac:dyDescent="0.3">
      <c r="A4">
        <v>21.8947</v>
      </c>
      <c r="B4" t="s">
        <v>26</v>
      </c>
      <c r="C4">
        <v>52</v>
      </c>
      <c r="D4">
        <v>21.893000000000001</v>
      </c>
      <c r="E4">
        <v>57181</v>
      </c>
      <c r="F4">
        <v>775986</v>
      </c>
      <c r="G4" s="3">
        <f t="shared" si="0"/>
        <v>41.398032841476017</v>
      </c>
      <c r="H4" s="3">
        <f t="shared" si="1"/>
        <v>8.7968989735079219</v>
      </c>
      <c r="I4" s="3">
        <f t="shared" si="2"/>
        <v>2.449587742099173</v>
      </c>
      <c r="J4" s="3">
        <f t="shared" si="3"/>
        <v>0.5205265664797587</v>
      </c>
    </row>
    <row r="5" spans="1:10" x14ac:dyDescent="0.3">
      <c r="A5">
        <v>22.415299999999998</v>
      </c>
      <c r="B5" t="s">
        <v>48</v>
      </c>
      <c r="C5">
        <v>99</v>
      </c>
      <c r="D5">
        <v>22.413</v>
      </c>
      <c r="E5">
        <v>160688</v>
      </c>
      <c r="F5">
        <v>3871695</v>
      </c>
      <c r="G5" s="3">
        <f t="shared" si="0"/>
        <v>44.540967578839641</v>
      </c>
      <c r="H5" s="3">
        <f t="shared" si="1"/>
        <v>14.498892095845221</v>
      </c>
      <c r="I5" s="3">
        <f t="shared" si="2"/>
        <v>2.6355602117656596</v>
      </c>
      <c r="J5" s="3">
        <f t="shared" si="3"/>
        <v>0.85792260922161079</v>
      </c>
    </row>
    <row r="6" spans="1:10" x14ac:dyDescent="0.3">
      <c r="A6">
        <v>22.8307</v>
      </c>
      <c r="B6" t="s">
        <v>29</v>
      </c>
      <c r="C6">
        <v>98</v>
      </c>
      <c r="D6">
        <v>22.832999999999998</v>
      </c>
      <c r="E6">
        <v>180431</v>
      </c>
      <c r="F6">
        <v>3347184</v>
      </c>
      <c r="G6" s="3">
        <f t="shared" si="0"/>
        <v>44.008455045513891</v>
      </c>
      <c r="H6" s="3">
        <f t="shared" si="1"/>
        <v>13.532794147171668</v>
      </c>
      <c r="I6" s="3">
        <f t="shared" si="2"/>
        <v>2.6040505944091064</v>
      </c>
      <c r="J6" s="3">
        <f t="shared" si="3"/>
        <v>0.80075705012850107</v>
      </c>
    </row>
    <row r="7" spans="1:10" x14ac:dyDescent="0.3">
      <c r="A7">
        <v>22.877500000000001</v>
      </c>
      <c r="B7" t="s">
        <v>3</v>
      </c>
      <c r="C7">
        <v>99</v>
      </c>
      <c r="D7">
        <v>22.88</v>
      </c>
      <c r="E7">
        <v>398134</v>
      </c>
      <c r="F7">
        <v>6373489</v>
      </c>
      <c r="G7" s="3">
        <f t="shared" si="0"/>
        <v>47.080927009240852</v>
      </c>
      <c r="H7" s="3">
        <f t="shared" si="1"/>
        <v>19.106951891357241</v>
      </c>
      <c r="I7" s="3">
        <f t="shared" si="2"/>
        <v>2.7858536691858493</v>
      </c>
      <c r="J7" s="3">
        <f t="shared" si="3"/>
        <v>1.1305888693110795</v>
      </c>
    </row>
    <row r="8" spans="1:10" x14ac:dyDescent="0.3">
      <c r="A8">
        <v>23.105599999999999</v>
      </c>
      <c r="B8" t="s">
        <v>4</v>
      </c>
      <c r="C8">
        <v>99</v>
      </c>
      <c r="D8">
        <v>23.103000000000002</v>
      </c>
      <c r="E8">
        <v>5237697</v>
      </c>
      <c r="F8">
        <v>107461293</v>
      </c>
      <c r="G8" s="3">
        <f t="shared" si="0"/>
        <v>149.71084820513028</v>
      </c>
      <c r="H8" s="3">
        <f t="shared" si="1"/>
        <v>205.30079735944906</v>
      </c>
      <c r="I8" s="3">
        <f t="shared" si="2"/>
        <v>8.8586300713094843</v>
      </c>
      <c r="J8" s="3">
        <f t="shared" si="3"/>
        <v>12.14797617511533</v>
      </c>
    </row>
    <row r="9" spans="1:10" x14ac:dyDescent="0.3">
      <c r="A9">
        <v>23.2636</v>
      </c>
      <c r="B9" t="s">
        <v>19</v>
      </c>
      <c r="C9">
        <v>99</v>
      </c>
      <c r="D9">
        <v>23.260999999999999</v>
      </c>
      <c r="E9">
        <v>464246</v>
      </c>
      <c r="F9">
        <v>30642353</v>
      </c>
      <c r="G9" s="3">
        <f t="shared" si="0"/>
        <v>71.720017990322589</v>
      </c>
      <c r="H9" s="3">
        <f t="shared" si="1"/>
        <v>63.807825137175662</v>
      </c>
      <c r="I9" s="3">
        <f t="shared" si="2"/>
        <v>4.2437880467646503</v>
      </c>
      <c r="J9" s="3">
        <f t="shared" si="3"/>
        <v>3.7756109548624655</v>
      </c>
    </row>
    <row r="10" spans="1:10" x14ac:dyDescent="0.3">
      <c r="A10">
        <v>23.825199999999999</v>
      </c>
      <c r="B10" t="s">
        <v>5</v>
      </c>
      <c r="C10">
        <v>99</v>
      </c>
      <c r="D10">
        <v>23.827999999999999</v>
      </c>
      <c r="E10">
        <v>8147522</v>
      </c>
      <c r="F10">
        <v>1165699911</v>
      </c>
      <c r="G10" s="3">
        <f t="shared" si="0"/>
        <v>1224.0931344380663</v>
      </c>
      <c r="H10" s="3">
        <f t="shared" si="1"/>
        <v>2154.4728033935207</v>
      </c>
      <c r="I10" s="3">
        <f t="shared" si="2"/>
        <v>72.431546416453628</v>
      </c>
      <c r="J10" s="3">
        <f t="shared" si="3"/>
        <v>127.48359783393614</v>
      </c>
    </row>
    <row r="11" spans="1:10" x14ac:dyDescent="0.3">
      <c r="A11">
        <v>24.070900000000002</v>
      </c>
      <c r="B11" t="s">
        <v>20</v>
      </c>
      <c r="C11">
        <v>98</v>
      </c>
      <c r="D11">
        <v>24.071999999999999</v>
      </c>
      <c r="E11">
        <v>248132</v>
      </c>
      <c r="F11">
        <v>6378203</v>
      </c>
      <c r="G11" s="3">
        <f t="shared" si="0"/>
        <v>47.085712922371556</v>
      </c>
      <c r="H11" s="3">
        <f t="shared" si="1"/>
        <v>19.115634618182892</v>
      </c>
      <c r="I11" s="3">
        <f t="shared" si="2"/>
        <v>2.7861368593119265</v>
      </c>
      <c r="J11" s="3">
        <f t="shared" si="3"/>
        <v>1.1311026401291653</v>
      </c>
    </row>
    <row r="12" spans="1:10" x14ac:dyDescent="0.3">
      <c r="A12">
        <v>24.298999999999999</v>
      </c>
      <c r="B12" t="s">
        <v>21</v>
      </c>
      <c r="C12">
        <v>70</v>
      </c>
      <c r="D12">
        <v>24.302</v>
      </c>
      <c r="E12">
        <v>109680</v>
      </c>
      <c r="F12">
        <v>6284387</v>
      </c>
      <c r="G12" s="3">
        <f t="shared" si="0"/>
        <v>46.990465738181925</v>
      </c>
      <c r="H12" s="3">
        <f t="shared" si="1"/>
        <v>18.942834724276455</v>
      </c>
      <c r="I12" s="3">
        <f t="shared" si="2"/>
        <v>2.7805009312533686</v>
      </c>
      <c r="J12" s="3">
        <f t="shared" si="3"/>
        <v>1.120877794335885</v>
      </c>
    </row>
    <row r="13" spans="1:10" x14ac:dyDescent="0.3">
      <c r="A13">
        <v>24.468699999999998</v>
      </c>
      <c r="B13" t="s">
        <v>22</v>
      </c>
      <c r="C13">
        <v>91</v>
      </c>
      <c r="D13">
        <v>24.468</v>
      </c>
      <c r="E13">
        <v>581236</v>
      </c>
      <c r="F13">
        <v>22966809</v>
      </c>
      <c r="G13" s="3">
        <f t="shared" si="0"/>
        <v>63.927381839520635</v>
      </c>
      <c r="H13" s="3">
        <f t="shared" si="1"/>
        <v>49.6702239937228</v>
      </c>
      <c r="I13" s="3">
        <f t="shared" si="2"/>
        <v>3.7826853159479668</v>
      </c>
      <c r="J13" s="3">
        <f t="shared" si="3"/>
        <v>2.939066508504308</v>
      </c>
    </row>
    <row r="14" spans="1:10" x14ac:dyDescent="0.3">
      <c r="A14">
        <v>24.743600000000001</v>
      </c>
      <c r="B14" t="s">
        <v>46</v>
      </c>
      <c r="C14">
        <v>99</v>
      </c>
      <c r="D14">
        <v>24.742000000000001</v>
      </c>
      <c r="E14">
        <v>2585592</v>
      </c>
      <c r="F14">
        <v>58198636</v>
      </c>
      <c r="G14" s="3">
        <f t="shared" si="0"/>
        <v>99.696678287954811</v>
      </c>
      <c r="H14" s="3">
        <f t="shared" si="1"/>
        <v>114.56380257019029</v>
      </c>
      <c r="I14" s="3">
        <f t="shared" si="2"/>
        <v>5.8992117330150782</v>
      </c>
      <c r="J14" s="3">
        <f t="shared" si="3"/>
        <v>6.7789232290053434</v>
      </c>
    </row>
    <row r="15" spans="1:10" x14ac:dyDescent="0.3">
      <c r="A15">
        <v>24.813800000000001</v>
      </c>
      <c r="B15" t="s">
        <v>7</v>
      </c>
      <c r="C15">
        <v>98</v>
      </c>
      <c r="D15">
        <v>24.815999999999999</v>
      </c>
      <c r="E15">
        <v>5828394</v>
      </c>
      <c r="F15">
        <v>152879220</v>
      </c>
      <c r="G15" s="3">
        <f t="shared" si="0"/>
        <v>195.82163590104918</v>
      </c>
      <c r="H15" s="3">
        <f t="shared" si="1"/>
        <v>288.95617562168803</v>
      </c>
      <c r="I15" s="3">
        <f t="shared" si="2"/>
        <v>11.58707904739936</v>
      </c>
      <c r="J15" s="3">
        <f t="shared" si="3"/>
        <v>17.097998557496336</v>
      </c>
    </row>
    <row r="16" spans="1:10" x14ac:dyDescent="0.3">
      <c r="A16">
        <v>25.012799999999999</v>
      </c>
      <c r="B16" t="s">
        <v>8</v>
      </c>
      <c r="C16">
        <v>99</v>
      </c>
      <c r="D16">
        <v>25.013000000000002</v>
      </c>
      <c r="E16">
        <v>3077677</v>
      </c>
      <c r="F16">
        <v>54860786</v>
      </c>
      <c r="G16" s="3">
        <f t="shared" si="0"/>
        <v>96.30790863515179</v>
      </c>
      <c r="H16" s="3">
        <f t="shared" si="1"/>
        <v>108.41580941469874</v>
      </c>
      <c r="I16" s="3">
        <f t="shared" si="2"/>
        <v>5.698692818648035</v>
      </c>
      <c r="J16" s="3">
        <f t="shared" si="3"/>
        <v>6.4151366517573223</v>
      </c>
    </row>
    <row r="17" spans="1:10" x14ac:dyDescent="0.3">
      <c r="A17">
        <v>25.463200000000001</v>
      </c>
      <c r="B17" t="s">
        <v>36</v>
      </c>
      <c r="C17">
        <v>96</v>
      </c>
      <c r="D17">
        <v>25.465</v>
      </c>
      <c r="E17">
        <v>8597359</v>
      </c>
      <c r="F17">
        <v>1068653838</v>
      </c>
      <c r="G17" s="3">
        <f t="shared" si="0"/>
        <v>1125.5666017580158</v>
      </c>
      <c r="H17" s="3">
        <f t="shared" si="1"/>
        <v>1975.7234310216847</v>
      </c>
      <c r="I17" s="3">
        <f t="shared" si="2"/>
        <v>66.601574068521657</v>
      </c>
      <c r="J17" s="3">
        <f t="shared" si="3"/>
        <v>116.90671189477426</v>
      </c>
    </row>
    <row r="18" spans="1:10" x14ac:dyDescent="0.3">
      <c r="A18">
        <v>25.486599999999999</v>
      </c>
      <c r="B18" t="s">
        <v>9</v>
      </c>
      <c r="C18">
        <v>64</v>
      </c>
      <c r="D18">
        <v>25.486000000000001</v>
      </c>
      <c r="E18">
        <v>8613855</v>
      </c>
      <c r="F18">
        <v>94667607</v>
      </c>
      <c r="G18" s="3">
        <f t="shared" si="0"/>
        <v>136.72199164648001</v>
      </c>
      <c r="H18" s="3">
        <f t="shared" si="1"/>
        <v>181.73607936388066</v>
      </c>
      <c r="I18" s="3">
        <f t="shared" si="2"/>
        <v>8.0900586773065104</v>
      </c>
      <c r="J18" s="3">
        <f t="shared" si="3"/>
        <v>10.753614163543235</v>
      </c>
    </row>
    <row r="19" spans="1:10" x14ac:dyDescent="0.3">
      <c r="A19">
        <v>25.5276</v>
      </c>
      <c r="B19" t="s">
        <v>23</v>
      </c>
      <c r="C19">
        <v>94</v>
      </c>
      <c r="D19">
        <v>25.527999999999999</v>
      </c>
      <c r="E19">
        <v>9296554</v>
      </c>
      <c r="F19">
        <v>385085331</v>
      </c>
      <c r="G19" s="3">
        <f t="shared" si="0"/>
        <v>431.570103373287</v>
      </c>
      <c r="H19" s="3">
        <f t="shared" si="1"/>
        <v>716.65711517598459</v>
      </c>
      <c r="I19" s="3">
        <f t="shared" si="2"/>
        <v>25.53669250729509</v>
      </c>
      <c r="J19" s="3">
        <f t="shared" si="3"/>
        <v>42.405746460117435</v>
      </c>
    </row>
    <row r="20" spans="1:10" x14ac:dyDescent="0.3">
      <c r="A20">
        <v>25.679600000000001</v>
      </c>
      <c r="B20" t="s">
        <v>10</v>
      </c>
      <c r="C20">
        <v>95</v>
      </c>
      <c r="D20">
        <v>25.681999999999999</v>
      </c>
      <c r="E20">
        <v>8107905</v>
      </c>
      <c r="F20">
        <v>458907514</v>
      </c>
      <c r="G20" s="3">
        <f t="shared" si="0"/>
        <v>506.51846038575638</v>
      </c>
      <c r="H20" s="3">
        <f t="shared" si="1"/>
        <v>852.63035417936817</v>
      </c>
      <c r="I20" s="3">
        <f t="shared" si="2"/>
        <v>29.971506531701564</v>
      </c>
      <c r="J20" s="3">
        <f t="shared" si="3"/>
        <v>50.451500247299897</v>
      </c>
    </row>
    <row r="21" spans="1:10" x14ac:dyDescent="0.3">
      <c r="A21">
        <v>26.767700000000001</v>
      </c>
      <c r="B21" t="s">
        <v>24</v>
      </c>
      <c r="C21">
        <v>99</v>
      </c>
      <c r="D21">
        <v>26.765000000000001</v>
      </c>
      <c r="E21">
        <v>141280</v>
      </c>
      <c r="F21">
        <v>2153358</v>
      </c>
      <c r="G21" s="3">
        <f t="shared" si="0"/>
        <v>42.796416961259894</v>
      </c>
      <c r="H21" s="3">
        <f t="shared" si="1"/>
        <v>11.333883448114538</v>
      </c>
      <c r="I21" s="3">
        <f t="shared" si="2"/>
        <v>2.5323323645715914</v>
      </c>
      <c r="J21" s="3">
        <f t="shared" si="3"/>
        <v>0.67064399101269456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225A7-F2C0-4CCD-9BA7-173FED4C0421}">
  <dimension ref="A1:J17"/>
  <sheetViews>
    <sheetView workbookViewId="0">
      <selection activeCell="K1" sqref="K1"/>
    </sheetView>
  </sheetViews>
  <sheetFormatPr defaultRowHeight="14.4" x14ac:dyDescent="0.3"/>
  <cols>
    <col min="2" max="2" width="43.21875" customWidth="1"/>
    <col min="3" max="3" width="5.664062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  <c r="G1" t="s">
        <v>65</v>
      </c>
      <c r="H1" t="s">
        <v>66</v>
      </c>
      <c r="I1" t="s">
        <v>76</v>
      </c>
      <c r="J1" t="s">
        <v>75</v>
      </c>
    </row>
    <row r="2" spans="1:10" x14ac:dyDescent="0.3">
      <c r="A2">
        <v>20.988</v>
      </c>
      <c r="B2" t="s">
        <v>25</v>
      </c>
      <c r="C2">
        <v>98</v>
      </c>
      <c r="D2">
        <v>20.986999999999998</v>
      </c>
      <c r="E2">
        <v>107804</v>
      </c>
      <c r="F2">
        <v>1761799</v>
      </c>
      <c r="G2" s="3">
        <f t="shared" ref="G2:G17" si="0">(F2-c_C14)/m_C14</f>
        <v>42.398884640609801</v>
      </c>
      <c r="H2" s="3">
        <f t="shared" ref="H2:H17" si="1">(F2-c.R_C14)/m.R_C14</f>
        <v>10.61267007664155</v>
      </c>
      <c r="I2" s="3">
        <f t="shared" ref="I2:I17" si="2">G2/YNK8</f>
        <v>4.3264168000622245</v>
      </c>
      <c r="J2" s="3">
        <f t="shared" ref="J2:J17" si="3">H2/YNK8</f>
        <v>1.0829255180246478</v>
      </c>
    </row>
    <row r="3" spans="1:10" x14ac:dyDescent="0.3">
      <c r="A3">
        <v>21.438400000000001</v>
      </c>
      <c r="B3" t="s">
        <v>17</v>
      </c>
      <c r="C3">
        <v>99</v>
      </c>
      <c r="D3">
        <v>21.439</v>
      </c>
      <c r="E3">
        <v>1300940</v>
      </c>
      <c r="F3">
        <v>59168770</v>
      </c>
      <c r="G3" s="3">
        <f t="shared" si="0"/>
        <v>100.68161190041565</v>
      </c>
      <c r="H3" s="3">
        <f t="shared" si="1"/>
        <v>116.3506944892129</v>
      </c>
      <c r="I3" s="3">
        <f t="shared" si="2"/>
        <v>10.273633867389352</v>
      </c>
      <c r="J3" s="3">
        <f t="shared" si="3"/>
        <v>11.872519845838051</v>
      </c>
    </row>
    <row r="4" spans="1:10" x14ac:dyDescent="0.3">
      <c r="A4">
        <v>22.8307</v>
      </c>
      <c r="B4" t="s">
        <v>29</v>
      </c>
      <c r="C4">
        <v>98</v>
      </c>
      <c r="D4">
        <v>22.832999999999998</v>
      </c>
      <c r="E4">
        <v>117392</v>
      </c>
      <c r="F4">
        <v>2475690</v>
      </c>
      <c r="G4" s="3">
        <f t="shared" si="0"/>
        <v>43.123666208448142</v>
      </c>
      <c r="H4" s="3">
        <f t="shared" si="1"/>
        <v>11.927587458119749</v>
      </c>
      <c r="I4" s="3">
        <f t="shared" si="2"/>
        <v>4.4003741029028713</v>
      </c>
      <c r="J4" s="3">
        <f t="shared" si="3"/>
        <v>1.2171007610326274</v>
      </c>
    </row>
    <row r="5" spans="1:10" x14ac:dyDescent="0.3">
      <c r="A5">
        <v>22.877500000000001</v>
      </c>
      <c r="B5" t="s">
        <v>3</v>
      </c>
      <c r="C5">
        <v>99</v>
      </c>
      <c r="D5">
        <v>22.88</v>
      </c>
      <c r="E5">
        <v>266777</v>
      </c>
      <c r="F5">
        <v>4398434</v>
      </c>
      <c r="G5" s="3">
        <f t="shared" si="0"/>
        <v>45.075742100806721</v>
      </c>
      <c r="H5" s="3">
        <f t="shared" si="1"/>
        <v>15.469093802551772</v>
      </c>
      <c r="I5" s="3">
        <f t="shared" si="2"/>
        <v>4.5995655204904811</v>
      </c>
      <c r="J5" s="3">
        <f t="shared" si="3"/>
        <v>1.5784789594440582</v>
      </c>
    </row>
    <row r="6" spans="1:10" x14ac:dyDescent="0.3">
      <c r="A6">
        <v>23.094000000000001</v>
      </c>
      <c r="B6" t="s">
        <v>4</v>
      </c>
      <c r="C6">
        <v>99</v>
      </c>
      <c r="D6">
        <v>23.094999999999999</v>
      </c>
      <c r="E6">
        <v>4032372</v>
      </c>
      <c r="F6">
        <v>75713264</v>
      </c>
      <c r="G6" s="3">
        <f t="shared" si="0"/>
        <v>117.47849587907905</v>
      </c>
      <c r="H6" s="3">
        <f t="shared" si="1"/>
        <v>146.82403387626471</v>
      </c>
      <c r="I6" s="3">
        <f t="shared" si="2"/>
        <v>11.987601620314187</v>
      </c>
      <c r="J6" s="3">
        <f t="shared" si="3"/>
        <v>14.982044273088235</v>
      </c>
    </row>
    <row r="7" spans="1:10" x14ac:dyDescent="0.3">
      <c r="A7">
        <v>23.240200000000002</v>
      </c>
      <c r="B7" t="s">
        <v>49</v>
      </c>
      <c r="C7">
        <v>99</v>
      </c>
      <c r="D7">
        <v>23.24</v>
      </c>
      <c r="E7">
        <v>188850</v>
      </c>
      <c r="F7">
        <v>6205827</v>
      </c>
      <c r="G7" s="3">
        <f t="shared" si="0"/>
        <v>46.910707287705058</v>
      </c>
      <c r="H7" s="3">
        <f t="shared" si="1"/>
        <v>18.798134889863459</v>
      </c>
      <c r="I7" s="3">
        <f t="shared" si="2"/>
        <v>4.7868068660923528</v>
      </c>
      <c r="J7" s="3">
        <f t="shared" si="3"/>
        <v>1.9181770295779037</v>
      </c>
    </row>
    <row r="8" spans="1:10" x14ac:dyDescent="0.3">
      <c r="A8">
        <v>23.5444</v>
      </c>
      <c r="B8" t="s">
        <v>5</v>
      </c>
      <c r="C8">
        <v>99</v>
      </c>
      <c r="D8">
        <v>23.545999999999999</v>
      </c>
      <c r="E8">
        <v>3002649</v>
      </c>
      <c r="F8">
        <v>173346472</v>
      </c>
      <c r="G8" s="3">
        <f t="shared" si="0"/>
        <v>216.60112043566633</v>
      </c>
      <c r="H8" s="3">
        <f t="shared" si="1"/>
        <v>326.65485147821857</v>
      </c>
      <c r="I8" s="3">
        <f t="shared" si="2"/>
        <v>22.102155146496564</v>
      </c>
      <c r="J8" s="3">
        <f t="shared" si="3"/>
        <v>33.332127701859037</v>
      </c>
    </row>
    <row r="9" spans="1:10" x14ac:dyDescent="0.3">
      <c r="A9">
        <v>24.0534</v>
      </c>
      <c r="B9" t="s">
        <v>20</v>
      </c>
      <c r="C9">
        <v>94</v>
      </c>
      <c r="D9">
        <v>24.055</v>
      </c>
      <c r="E9">
        <v>92828</v>
      </c>
      <c r="F9">
        <v>1320461</v>
      </c>
      <c r="G9" s="3">
        <f t="shared" si="0"/>
        <v>41.950813930113888</v>
      </c>
      <c r="H9" s="3">
        <f t="shared" si="1"/>
        <v>9.7997686570875473</v>
      </c>
      <c r="I9" s="3">
        <f t="shared" si="2"/>
        <v>4.2806952989912128</v>
      </c>
      <c r="J9" s="3">
        <f t="shared" si="3"/>
        <v>0.99997639358036194</v>
      </c>
    </row>
    <row r="10" spans="1:10" x14ac:dyDescent="0.3">
      <c r="A10">
        <v>24.386800000000001</v>
      </c>
      <c r="B10" t="s">
        <v>22</v>
      </c>
      <c r="C10">
        <v>95</v>
      </c>
      <c r="D10">
        <v>24.384</v>
      </c>
      <c r="E10">
        <v>130175</v>
      </c>
      <c r="F10">
        <v>3213836</v>
      </c>
      <c r="G10" s="3">
        <f t="shared" si="0"/>
        <v>43.873072791769125</v>
      </c>
      <c r="H10" s="3">
        <f t="shared" si="1"/>
        <v>13.287180176712095</v>
      </c>
      <c r="I10" s="3">
        <f t="shared" si="2"/>
        <v>4.4768441624254205</v>
      </c>
      <c r="J10" s="3">
        <f t="shared" si="3"/>
        <v>1.3558347119093974</v>
      </c>
    </row>
    <row r="11" spans="1:10" x14ac:dyDescent="0.3">
      <c r="A11">
        <v>24.720300000000002</v>
      </c>
      <c r="B11" t="s">
        <v>6</v>
      </c>
      <c r="C11">
        <v>99</v>
      </c>
      <c r="D11">
        <v>24.722999999999999</v>
      </c>
      <c r="E11">
        <v>2027424</v>
      </c>
      <c r="F11">
        <v>39497999</v>
      </c>
      <c r="G11" s="3">
        <f t="shared" si="0"/>
        <v>80.710758862670488</v>
      </c>
      <c r="H11" s="3">
        <f t="shared" si="1"/>
        <v>80.119058714315443</v>
      </c>
      <c r="I11" s="3">
        <f t="shared" si="2"/>
        <v>8.2357917206806608</v>
      </c>
      <c r="J11" s="3">
        <f t="shared" si="3"/>
        <v>8.1754141545219827</v>
      </c>
    </row>
    <row r="12" spans="1:10" x14ac:dyDescent="0.3">
      <c r="A12">
        <v>24.796299999999999</v>
      </c>
      <c r="B12" t="s">
        <v>7</v>
      </c>
      <c r="C12">
        <v>99</v>
      </c>
      <c r="D12">
        <v>24.795999999999999</v>
      </c>
      <c r="E12">
        <v>4761316</v>
      </c>
      <c r="F12">
        <v>118028788</v>
      </c>
      <c r="G12" s="3">
        <f t="shared" si="0"/>
        <v>160.43955271915806</v>
      </c>
      <c r="H12" s="3">
        <f t="shared" si="1"/>
        <v>224.76508932304569</v>
      </c>
      <c r="I12" s="3">
        <f t="shared" si="2"/>
        <v>16.37138293052633</v>
      </c>
      <c r="J12" s="3">
        <f t="shared" si="3"/>
        <v>22.935213196229149</v>
      </c>
    </row>
    <row r="13" spans="1:10" x14ac:dyDescent="0.3">
      <c r="A13">
        <v>24.995200000000001</v>
      </c>
      <c r="B13" t="s">
        <v>8</v>
      </c>
      <c r="C13">
        <v>99</v>
      </c>
      <c r="D13">
        <v>24.995999999999999</v>
      </c>
      <c r="E13">
        <v>2302860</v>
      </c>
      <c r="F13">
        <v>37831141</v>
      </c>
      <c r="G13" s="3">
        <f t="shared" si="0"/>
        <v>79.018472568819078</v>
      </c>
      <c r="H13" s="3">
        <f t="shared" si="1"/>
        <v>77.048869348353435</v>
      </c>
      <c r="I13" s="3">
        <f t="shared" si="2"/>
        <v>8.0631094457978651</v>
      </c>
      <c r="J13" s="3">
        <f t="shared" si="3"/>
        <v>7.862129525342187</v>
      </c>
    </row>
    <row r="14" spans="1:10" x14ac:dyDescent="0.3">
      <c r="A14">
        <v>25.229199999999999</v>
      </c>
      <c r="B14" t="s">
        <v>9</v>
      </c>
      <c r="C14">
        <v>99</v>
      </c>
      <c r="D14">
        <v>25.23</v>
      </c>
      <c r="E14">
        <v>3268785</v>
      </c>
      <c r="F14">
        <v>239263818</v>
      </c>
      <c r="G14" s="3">
        <f t="shared" si="0"/>
        <v>283.52405038102529</v>
      </c>
      <c r="H14" s="3">
        <f t="shared" si="1"/>
        <v>448.06815406406503</v>
      </c>
      <c r="I14" s="3">
        <f t="shared" si="2"/>
        <v>28.931025549084211</v>
      </c>
      <c r="J14" s="3">
        <f t="shared" si="3"/>
        <v>45.72124021061888</v>
      </c>
    </row>
    <row r="15" spans="1:10" x14ac:dyDescent="0.3">
      <c r="A15">
        <v>25.398900000000001</v>
      </c>
      <c r="B15" t="s">
        <v>10</v>
      </c>
      <c r="C15">
        <v>99</v>
      </c>
      <c r="D15">
        <v>25.4</v>
      </c>
      <c r="E15">
        <v>2341813</v>
      </c>
      <c r="F15">
        <v>72977385</v>
      </c>
      <c r="G15" s="3">
        <f t="shared" si="0"/>
        <v>114.70088042933114</v>
      </c>
      <c r="H15" s="3">
        <f t="shared" si="1"/>
        <v>141.78481241147358</v>
      </c>
      <c r="I15" s="3">
        <f t="shared" si="2"/>
        <v>11.704171472380727</v>
      </c>
      <c r="J15" s="3">
        <f t="shared" si="3"/>
        <v>14.467838001170772</v>
      </c>
    </row>
    <row r="16" spans="1:10" x14ac:dyDescent="0.3">
      <c r="A16">
        <v>26.738499999999998</v>
      </c>
      <c r="B16" t="s">
        <v>45</v>
      </c>
      <c r="C16">
        <v>99</v>
      </c>
      <c r="D16">
        <v>26.738</v>
      </c>
      <c r="E16">
        <v>89819</v>
      </c>
      <c r="F16">
        <v>1685984</v>
      </c>
      <c r="G16" s="3">
        <f t="shared" si="0"/>
        <v>42.321913065725596</v>
      </c>
      <c r="H16" s="3">
        <f t="shared" si="1"/>
        <v>10.47302626368303</v>
      </c>
      <c r="I16" s="3">
        <f t="shared" si="2"/>
        <v>4.318562557727101</v>
      </c>
      <c r="J16" s="3">
        <f t="shared" si="3"/>
        <v>1.0686761493554111</v>
      </c>
    </row>
    <row r="17" spans="1:10" x14ac:dyDescent="0.3">
      <c r="A17">
        <v>27.019300000000001</v>
      </c>
      <c r="B17" t="s">
        <v>12</v>
      </c>
      <c r="C17">
        <v>83</v>
      </c>
      <c r="D17">
        <v>27.021000000000001</v>
      </c>
      <c r="E17">
        <v>39092</v>
      </c>
      <c r="F17">
        <v>551866</v>
      </c>
      <c r="G17" s="3">
        <f t="shared" si="0"/>
        <v>41.170493840446547</v>
      </c>
      <c r="H17" s="3">
        <f t="shared" si="1"/>
        <v>8.3840918593449825</v>
      </c>
      <c r="I17" s="3">
        <f t="shared" si="2"/>
        <v>4.2010708000455654</v>
      </c>
      <c r="J17" s="3">
        <f t="shared" si="3"/>
        <v>0.85551957748418184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4FB43-ED6B-4BF2-9486-D88AF6A935AC}">
  <dimension ref="A1:M9"/>
  <sheetViews>
    <sheetView workbookViewId="0">
      <selection activeCell="M2" sqref="M2"/>
    </sheetView>
  </sheetViews>
  <sheetFormatPr defaultRowHeight="14.4" x14ac:dyDescent="0.3"/>
  <sheetData>
    <row r="1" spans="1:13" x14ac:dyDescent="0.3">
      <c r="A1" t="s">
        <v>77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3">
      <c r="A2" t="s">
        <v>81</v>
      </c>
    </row>
    <row r="3" spans="1:13" x14ac:dyDescent="0.3">
      <c r="A3" t="s">
        <v>81</v>
      </c>
    </row>
    <row r="4" spans="1:13" x14ac:dyDescent="0.3">
      <c r="A4" t="s">
        <v>79</v>
      </c>
    </row>
    <row r="5" spans="1:13" x14ac:dyDescent="0.3">
      <c r="A5" t="s">
        <v>79</v>
      </c>
    </row>
    <row r="6" spans="1:13" x14ac:dyDescent="0.3">
      <c r="A6" t="s">
        <v>80</v>
      </c>
    </row>
    <row r="7" spans="1:13" x14ac:dyDescent="0.3">
      <c r="A7" t="s">
        <v>80</v>
      </c>
    </row>
    <row r="8" spans="1:13" x14ac:dyDescent="0.3">
      <c r="A8" t="s">
        <v>78</v>
      </c>
    </row>
    <row r="9" spans="1:13" x14ac:dyDescent="0.3">
      <c r="A9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YNK1</vt:lpstr>
      <vt:lpstr>YNK2</vt:lpstr>
      <vt:lpstr>YNK3</vt:lpstr>
      <vt:lpstr>YNK4</vt:lpstr>
      <vt:lpstr>YNK5</vt:lpstr>
      <vt:lpstr>YNK6</vt:lpstr>
      <vt:lpstr>YNK7</vt:lpstr>
      <vt:lpstr>YNK8</vt:lpstr>
      <vt:lpstr>Sheet1</vt:lpstr>
      <vt:lpstr>STD</vt:lpstr>
      <vt:lpstr>c.R_C14</vt:lpstr>
      <vt:lpstr>c_C14</vt:lpstr>
      <vt:lpstr>m.R.1_c14</vt:lpstr>
      <vt:lpstr>m.R_C14</vt:lpstr>
      <vt:lpstr>m_C14</vt:lpstr>
      <vt:lpstr>SumPA</vt:lpstr>
      <vt:lpstr>TFA.1</vt:lpstr>
      <vt:lpstr>YNK1</vt:lpstr>
      <vt:lpstr>YNK2</vt:lpstr>
      <vt:lpstr>YNK3</vt:lpstr>
      <vt:lpstr>YNK4</vt:lpstr>
      <vt:lpstr>YNK5</vt:lpstr>
      <vt:lpstr>YNK6</vt:lpstr>
      <vt:lpstr>YNK7</vt:lpstr>
      <vt:lpstr>YNK8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 YISA</cp:lastModifiedBy>
  <dcterms:created xsi:type="dcterms:W3CDTF">2019-08-31T15:43:50Z</dcterms:created>
  <dcterms:modified xsi:type="dcterms:W3CDTF">2023-05-15T23:36:48Z</dcterms:modified>
</cp:coreProperties>
</file>