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ynokemp/Desktop/7. Ryno PhD/1. Data submitted/Chapter 2/"/>
    </mc:Choice>
  </mc:AlternateContent>
  <xr:revisionPtr revIDLastSave="0" documentId="13_ncr:1_{3EACFEA3-D4E4-9143-8272-90E1F2828B6A}" xr6:coauthVersionLast="47" xr6:coauthVersionMax="47" xr10:uidLastSave="{00000000-0000-0000-0000-000000000000}"/>
  <bookViews>
    <workbookView xWindow="3660" yWindow="2660" windowWidth="27640" windowHeight="16940" xr2:uid="{23CDCAC2-FA6E-534C-A631-6F58FEE7B10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8" i="1" l="1"/>
  <c r="AG128" i="1" s="1"/>
  <c r="Y128" i="1"/>
  <c r="Z128" i="1" s="1"/>
  <c r="P117" i="1"/>
  <c r="R117" i="1" s="1"/>
  <c r="N117" i="1"/>
  <c r="S117" i="1" s="1"/>
  <c r="P116" i="1"/>
  <c r="R116" i="1" s="1"/>
  <c r="N116" i="1"/>
  <c r="V115" i="1"/>
  <c r="P115" i="1"/>
  <c r="R115" i="1" s="1"/>
  <c r="T115" i="1" s="1"/>
  <c r="N115" i="1"/>
  <c r="S114" i="1"/>
  <c r="P114" i="1"/>
  <c r="R114" i="1" s="1"/>
  <c r="V114" i="1" s="1"/>
  <c r="N114" i="1"/>
  <c r="P113" i="1"/>
  <c r="N113" i="1"/>
  <c r="P112" i="1"/>
  <c r="R112" i="1" s="1"/>
  <c r="N112" i="1"/>
  <c r="P111" i="1"/>
  <c r="R111" i="1" s="1"/>
  <c r="N111" i="1"/>
  <c r="S111" i="1" s="1"/>
  <c r="P110" i="1"/>
  <c r="R110" i="1" s="1"/>
  <c r="T110" i="1" s="1"/>
  <c r="N110" i="1"/>
  <c r="S110" i="1" s="1"/>
  <c r="BB109" i="1"/>
  <c r="BD109" i="1" s="1"/>
  <c r="S109" i="1"/>
  <c r="P109" i="1"/>
  <c r="R109" i="1" s="1"/>
  <c r="V109" i="1" s="1"/>
  <c r="N109" i="1"/>
  <c r="BB108" i="1"/>
  <c r="BD108" i="1" s="1"/>
  <c r="R108" i="1"/>
  <c r="T108" i="1" s="1"/>
  <c r="P108" i="1"/>
  <c r="N108" i="1"/>
  <c r="S108" i="1" s="1"/>
  <c r="BB107" i="1"/>
  <c r="BD107" i="1" s="1"/>
  <c r="P107" i="1"/>
  <c r="R107" i="1" s="1"/>
  <c r="N107" i="1"/>
  <c r="BB106" i="1"/>
  <c r="BD106" i="1" s="1"/>
  <c r="P106" i="1"/>
  <c r="R106" i="1" s="1"/>
  <c r="N106" i="1"/>
  <c r="BB105" i="1"/>
  <c r="BD105" i="1" s="1"/>
  <c r="P105" i="1"/>
  <c r="R105" i="1" s="1"/>
  <c r="N105" i="1"/>
  <c r="BB104" i="1"/>
  <c r="BD104" i="1" s="1"/>
  <c r="P104" i="1"/>
  <c r="R104" i="1" s="1"/>
  <c r="N104" i="1"/>
  <c r="S104" i="1" s="1"/>
  <c r="BB103" i="1"/>
  <c r="BD103" i="1" s="1"/>
  <c r="P103" i="1"/>
  <c r="R103" i="1" s="1"/>
  <c r="N103" i="1"/>
  <c r="BD102" i="1"/>
  <c r="BB102" i="1"/>
  <c r="P102" i="1"/>
  <c r="R102" i="1" s="1"/>
  <c r="V102" i="1" s="1"/>
  <c r="N102" i="1"/>
  <c r="BB101" i="1"/>
  <c r="BD101" i="1" s="1"/>
  <c r="P101" i="1"/>
  <c r="R101" i="1" s="1"/>
  <c r="T101" i="1" s="1"/>
  <c r="N101" i="1"/>
  <c r="S101" i="1" s="1"/>
  <c r="BD100" i="1"/>
  <c r="BB100" i="1"/>
  <c r="P100" i="1"/>
  <c r="R100" i="1" s="1"/>
  <c r="V100" i="1" s="1"/>
  <c r="N100" i="1"/>
  <c r="BB99" i="1"/>
  <c r="BD99" i="1" s="1"/>
  <c r="P99" i="1"/>
  <c r="R99" i="1" s="1"/>
  <c r="U99" i="1" s="1"/>
  <c r="N99" i="1"/>
  <c r="S99" i="1" s="1"/>
  <c r="BB98" i="1"/>
  <c r="BD98" i="1" s="1"/>
  <c r="P98" i="1"/>
  <c r="R98" i="1" s="1"/>
  <c r="N98" i="1"/>
  <c r="S98" i="1" s="1"/>
  <c r="BB97" i="1"/>
  <c r="BD97" i="1" s="1"/>
  <c r="P97" i="1"/>
  <c r="R97" i="1" s="1"/>
  <c r="N97" i="1"/>
  <c r="BB96" i="1"/>
  <c r="BD96" i="1" s="1"/>
  <c r="P96" i="1"/>
  <c r="R96" i="1" s="1"/>
  <c r="N96" i="1"/>
  <c r="BB95" i="1"/>
  <c r="BD95" i="1" s="1"/>
  <c r="R95" i="1"/>
  <c r="T95" i="1" s="1"/>
  <c r="P95" i="1"/>
  <c r="N95" i="1"/>
  <c r="S95" i="1" s="1"/>
  <c r="BD94" i="1"/>
  <c r="BB94" i="1"/>
  <c r="R94" i="1"/>
  <c r="P94" i="1"/>
  <c r="N94" i="1"/>
  <c r="S94" i="1" s="1"/>
  <c r="BD93" i="1"/>
  <c r="BB93" i="1"/>
  <c r="P93" i="1"/>
  <c r="R93" i="1" s="1"/>
  <c r="N93" i="1"/>
  <c r="BB92" i="1"/>
  <c r="BD92" i="1" s="1"/>
  <c r="V92" i="1"/>
  <c r="P92" i="1"/>
  <c r="R92" i="1" s="1"/>
  <c r="N92" i="1"/>
  <c r="S92" i="1" s="1"/>
  <c r="BB91" i="1"/>
  <c r="BD91" i="1" s="1"/>
  <c r="P91" i="1"/>
  <c r="R91" i="1" s="1"/>
  <c r="T91" i="1" s="1"/>
  <c r="N91" i="1"/>
  <c r="S91" i="1" s="1"/>
  <c r="BB90" i="1"/>
  <c r="BD90" i="1" s="1"/>
  <c r="U90" i="1"/>
  <c r="T90" i="1"/>
  <c r="P90" i="1"/>
  <c r="R90" i="1" s="1"/>
  <c r="V90" i="1" s="1"/>
  <c r="N90" i="1"/>
  <c r="S90" i="1" s="1"/>
  <c r="BB89" i="1"/>
  <c r="BD89" i="1" s="1"/>
  <c r="P89" i="1"/>
  <c r="R89" i="1" s="1"/>
  <c r="V89" i="1" s="1"/>
  <c r="N89" i="1"/>
  <c r="S89" i="1" s="1"/>
  <c r="BB88" i="1"/>
  <c r="BD88" i="1" s="1"/>
  <c r="S88" i="1"/>
  <c r="R88" i="1"/>
  <c r="V88" i="1" s="1"/>
  <c r="P88" i="1"/>
  <c r="N88" i="1"/>
  <c r="BB87" i="1"/>
  <c r="BD87" i="1" s="1"/>
  <c r="P87" i="1"/>
  <c r="R87" i="1" s="1"/>
  <c r="N87" i="1"/>
  <c r="S87" i="1" s="1"/>
  <c r="BB86" i="1"/>
  <c r="BD86" i="1" s="1"/>
  <c r="P86" i="1"/>
  <c r="R86" i="1" s="1"/>
  <c r="N86" i="1"/>
  <c r="BB85" i="1"/>
  <c r="BD85" i="1" s="1"/>
  <c r="P85" i="1"/>
  <c r="R85" i="1" s="1"/>
  <c r="N85" i="1"/>
  <c r="S85" i="1" s="1"/>
  <c r="BD84" i="1"/>
  <c r="BB84" i="1"/>
  <c r="P84" i="1"/>
  <c r="R84" i="1" s="1"/>
  <c r="N84" i="1"/>
  <c r="BB83" i="1"/>
  <c r="BD83" i="1" s="1"/>
  <c r="P83" i="1"/>
  <c r="R83" i="1" s="1"/>
  <c r="N83" i="1"/>
  <c r="BB82" i="1"/>
  <c r="BD82" i="1" s="1"/>
  <c r="V82" i="1"/>
  <c r="P82" i="1"/>
  <c r="R82" i="1" s="1"/>
  <c r="N82" i="1"/>
  <c r="P69" i="1"/>
  <c r="R69" i="1" s="1"/>
  <c r="N69" i="1"/>
  <c r="M69" i="1"/>
  <c r="I69" i="1"/>
  <c r="P68" i="1"/>
  <c r="M68" i="1"/>
  <c r="I68" i="1"/>
  <c r="R67" i="1"/>
  <c r="P67" i="1"/>
  <c r="M67" i="1"/>
  <c r="I67" i="1"/>
  <c r="P66" i="1"/>
  <c r="M66" i="1"/>
  <c r="I66" i="1"/>
  <c r="BV65" i="1"/>
  <c r="BB65" i="1"/>
  <c r="AZ65" i="1"/>
  <c r="AX65" i="1"/>
  <c r="P65" i="1"/>
  <c r="M65" i="1"/>
  <c r="I65" i="1"/>
  <c r="BV64" i="1"/>
  <c r="BB64" i="1"/>
  <c r="AZ64" i="1"/>
  <c r="BD64" i="1" s="1"/>
  <c r="AX64" i="1"/>
  <c r="P64" i="1"/>
  <c r="M64" i="1"/>
  <c r="R64" i="1" s="1"/>
  <c r="I64" i="1"/>
  <c r="BV63" i="1"/>
  <c r="BB63" i="1"/>
  <c r="BD63" i="1" s="1"/>
  <c r="AZ63" i="1"/>
  <c r="AX63" i="1"/>
  <c r="P63" i="1"/>
  <c r="M63" i="1"/>
  <c r="R63" i="1" s="1"/>
  <c r="I63" i="1"/>
  <c r="BB62" i="1"/>
  <c r="BD62" i="1" s="1"/>
  <c r="AZ62" i="1"/>
  <c r="AX62" i="1"/>
  <c r="R62" i="1"/>
  <c r="P62" i="1"/>
  <c r="M62" i="1"/>
  <c r="I62" i="1"/>
  <c r="BB61" i="1"/>
  <c r="AZ61" i="1"/>
  <c r="BD61" i="1" s="1"/>
  <c r="AX61" i="1"/>
  <c r="P61" i="1"/>
  <c r="M61" i="1"/>
  <c r="I61" i="1"/>
  <c r="BB60" i="1"/>
  <c r="AZ60" i="1"/>
  <c r="AX60" i="1"/>
  <c r="P60" i="1"/>
  <c r="M60" i="1"/>
  <c r="R60" i="1" s="1"/>
  <c r="I60" i="1"/>
  <c r="BV59" i="1"/>
  <c r="BB59" i="1"/>
  <c r="AZ59" i="1"/>
  <c r="AX59" i="1"/>
  <c r="P59" i="1"/>
  <c r="M59" i="1"/>
  <c r="I59" i="1"/>
  <c r="BV58" i="1"/>
  <c r="BB58" i="1"/>
  <c r="AZ58" i="1"/>
  <c r="BD58" i="1" s="1"/>
  <c r="AX58" i="1"/>
  <c r="P58" i="1"/>
  <c r="M58" i="1"/>
  <c r="I58" i="1"/>
  <c r="BV57" i="1"/>
  <c r="BB57" i="1"/>
  <c r="AZ57" i="1"/>
  <c r="BD57" i="1" s="1"/>
  <c r="AX57" i="1"/>
  <c r="P57" i="1"/>
  <c r="M57" i="1"/>
  <c r="R57" i="1" s="1"/>
  <c r="I57" i="1"/>
  <c r="BB56" i="1"/>
  <c r="AZ56" i="1"/>
  <c r="AX56" i="1"/>
  <c r="P56" i="1"/>
  <c r="N56" i="1"/>
  <c r="M56" i="1"/>
  <c r="I56" i="1"/>
  <c r="BB55" i="1"/>
  <c r="AZ55" i="1"/>
  <c r="AX55" i="1"/>
  <c r="P55" i="1"/>
  <c r="M55" i="1"/>
  <c r="I55" i="1"/>
  <c r="BB54" i="1"/>
  <c r="AZ54" i="1"/>
  <c r="BD54" i="1" s="1"/>
  <c r="AX54" i="1"/>
  <c r="P54" i="1"/>
  <c r="M54" i="1"/>
  <c r="R54" i="1" s="1"/>
  <c r="I54" i="1"/>
  <c r="BD53" i="1"/>
  <c r="BB53" i="1"/>
  <c r="AZ53" i="1"/>
  <c r="AX53" i="1"/>
  <c r="P53" i="1"/>
  <c r="M53" i="1"/>
  <c r="I53" i="1"/>
  <c r="BB52" i="1"/>
  <c r="AZ52" i="1"/>
  <c r="BD52" i="1" s="1"/>
  <c r="AX52" i="1"/>
  <c r="P52" i="1"/>
  <c r="M52" i="1"/>
  <c r="I52" i="1"/>
  <c r="BV51" i="1"/>
  <c r="BB51" i="1"/>
  <c r="P51" i="1"/>
  <c r="M51" i="1"/>
  <c r="R51" i="1" s="1"/>
  <c r="I51" i="1"/>
  <c r="BB50" i="1"/>
  <c r="BD50" i="1" s="1"/>
  <c r="P50" i="1"/>
  <c r="M50" i="1"/>
  <c r="R50" i="1" s="1"/>
  <c r="I50" i="1"/>
  <c r="BB49" i="1"/>
  <c r="BD49" i="1" s="1"/>
  <c r="P49" i="1"/>
  <c r="M49" i="1"/>
  <c r="R49" i="1" s="1"/>
  <c r="I49" i="1"/>
  <c r="BB48" i="1"/>
  <c r="BD48" i="1" s="1"/>
  <c r="P48" i="1"/>
  <c r="M48" i="1"/>
  <c r="I48" i="1"/>
  <c r="BB47" i="1"/>
  <c r="BD47" i="1" s="1"/>
  <c r="P47" i="1"/>
  <c r="M47" i="1"/>
  <c r="R47" i="1" s="1"/>
  <c r="I47" i="1"/>
  <c r="BB46" i="1"/>
  <c r="BD46" i="1" s="1"/>
  <c r="P46" i="1"/>
  <c r="M46" i="1"/>
  <c r="R46" i="1" s="1"/>
  <c r="I46" i="1"/>
  <c r="BB45" i="1"/>
  <c r="BD45" i="1" s="1"/>
  <c r="P45" i="1"/>
  <c r="M45" i="1"/>
  <c r="I45" i="1"/>
  <c r="BB44" i="1"/>
  <c r="BD44" i="1" s="1"/>
  <c r="P44" i="1"/>
  <c r="M44" i="1"/>
  <c r="R44" i="1" s="1"/>
  <c r="I44" i="1"/>
  <c r="BB43" i="1"/>
  <c r="BD43" i="1" s="1"/>
  <c r="P43" i="1"/>
  <c r="M43" i="1"/>
  <c r="R43" i="1" s="1"/>
  <c r="I43" i="1"/>
  <c r="BB42" i="1"/>
  <c r="BD42" i="1" s="1"/>
  <c r="P42" i="1"/>
  <c r="M42" i="1"/>
  <c r="R42" i="1" s="1"/>
  <c r="I42" i="1"/>
  <c r="BD41" i="1"/>
  <c r="BB41" i="1"/>
  <c r="P41" i="1"/>
  <c r="R41" i="1" s="1"/>
  <c r="M41" i="1"/>
  <c r="I41" i="1"/>
  <c r="BB40" i="1"/>
  <c r="BD40" i="1" s="1"/>
  <c r="P40" i="1"/>
  <c r="M40" i="1"/>
  <c r="R40" i="1" s="1"/>
  <c r="I40" i="1"/>
  <c r="BD39" i="1"/>
  <c r="BB39" i="1"/>
  <c r="P39" i="1"/>
  <c r="R39" i="1" s="1"/>
  <c r="M39" i="1"/>
  <c r="I39" i="1"/>
  <c r="BB38" i="1"/>
  <c r="BD38" i="1" s="1"/>
  <c r="P38" i="1"/>
  <c r="M38" i="1"/>
  <c r="R38" i="1" s="1"/>
  <c r="I38" i="1"/>
  <c r="BD37" i="1"/>
  <c r="BB37" i="1"/>
  <c r="P37" i="1"/>
  <c r="M37" i="1"/>
  <c r="R37" i="1" s="1"/>
  <c r="I37" i="1"/>
  <c r="BS36" i="1"/>
  <c r="BB36" i="1"/>
  <c r="BD36" i="1" s="1"/>
  <c r="P36" i="1"/>
  <c r="M36" i="1"/>
  <c r="R36" i="1" s="1"/>
  <c r="I36" i="1"/>
  <c r="BB35" i="1"/>
  <c r="BD35" i="1" s="1"/>
  <c r="P35" i="1"/>
  <c r="R35" i="1" s="1"/>
  <c r="N35" i="1"/>
  <c r="M35" i="1"/>
  <c r="I35" i="1"/>
  <c r="BS34" i="1"/>
  <c r="BB34" i="1"/>
  <c r="BD34" i="1" s="1"/>
  <c r="P34" i="1"/>
  <c r="M34" i="1"/>
  <c r="R34" i="1" s="1"/>
  <c r="I34" i="1"/>
  <c r="BS33" i="1"/>
  <c r="BB33" i="1"/>
  <c r="BD33" i="1" s="1"/>
  <c r="R33" i="1"/>
  <c r="P33" i="1"/>
  <c r="M33" i="1"/>
  <c r="I33" i="1"/>
  <c r="BS32" i="1"/>
  <c r="BB32" i="1"/>
  <c r="BD32" i="1" s="1"/>
  <c r="P32" i="1"/>
  <c r="M32" i="1"/>
  <c r="I32" i="1"/>
  <c r="BS31" i="1"/>
  <c r="BB31" i="1"/>
  <c r="BD31" i="1" s="1"/>
  <c r="P31" i="1"/>
  <c r="M31" i="1"/>
  <c r="I31" i="1"/>
  <c r="BS30" i="1"/>
  <c r="BB30" i="1"/>
  <c r="BD30" i="1" s="1"/>
  <c r="P30" i="1"/>
  <c r="M30" i="1"/>
  <c r="I30" i="1"/>
  <c r="BS29" i="1"/>
  <c r="BB29" i="1"/>
  <c r="BD29" i="1" s="1"/>
  <c r="P29" i="1"/>
  <c r="M29" i="1"/>
  <c r="R29" i="1" s="1"/>
  <c r="I29" i="1"/>
  <c r="BS28" i="1"/>
  <c r="BB28" i="1"/>
  <c r="BD28" i="1" s="1"/>
  <c r="P28" i="1"/>
  <c r="R28" i="1" s="1"/>
  <c r="M28" i="1"/>
  <c r="I28" i="1"/>
  <c r="BS27" i="1"/>
  <c r="BB27" i="1"/>
  <c r="BD27" i="1" s="1"/>
  <c r="P27" i="1"/>
  <c r="M27" i="1"/>
  <c r="R27" i="1" s="1"/>
  <c r="I27" i="1"/>
  <c r="BS26" i="1"/>
  <c r="BD26" i="1"/>
  <c r="BB26" i="1"/>
  <c r="P26" i="1"/>
  <c r="M26" i="1"/>
  <c r="I26" i="1"/>
  <c r="BS25" i="1"/>
  <c r="BB25" i="1"/>
  <c r="BD25" i="1" s="1"/>
  <c r="P25" i="1"/>
  <c r="M25" i="1"/>
  <c r="I25" i="1"/>
  <c r="BV24" i="1"/>
  <c r="BB24" i="1"/>
  <c r="AZ24" i="1"/>
  <c r="BD24" i="1" s="1"/>
  <c r="AX24" i="1"/>
  <c r="P24" i="1"/>
  <c r="M24" i="1"/>
  <c r="I24" i="1"/>
  <c r="BV23" i="1"/>
  <c r="BB23" i="1"/>
  <c r="AZ23" i="1"/>
  <c r="BD23" i="1" s="1"/>
  <c r="AX23" i="1"/>
  <c r="P23" i="1"/>
  <c r="R23" i="1" s="1"/>
  <c r="N23" i="1"/>
  <c r="BB22" i="1"/>
  <c r="AZ22" i="1"/>
  <c r="BD22" i="1" s="1"/>
  <c r="AX22" i="1"/>
  <c r="P22" i="1"/>
  <c r="R22" i="1" s="1"/>
  <c r="BB21" i="1"/>
  <c r="AZ21" i="1"/>
  <c r="AX21" i="1"/>
  <c r="AO21" i="1"/>
  <c r="P21" i="1"/>
  <c r="R21" i="1" s="1"/>
  <c r="BW20" i="1"/>
  <c r="BW21" i="1" s="1"/>
  <c r="BW22" i="1" s="1"/>
  <c r="BB20" i="1"/>
  <c r="AZ20" i="1"/>
  <c r="AX20" i="1"/>
  <c r="AO20" i="1"/>
  <c r="P20" i="1"/>
  <c r="R20" i="1" s="1"/>
  <c r="BB19" i="1"/>
  <c r="AZ19" i="1"/>
  <c r="BD19" i="1" s="1"/>
  <c r="AX19" i="1"/>
  <c r="AO19" i="1"/>
  <c r="R19" i="1"/>
  <c r="P19" i="1"/>
  <c r="BB18" i="1"/>
  <c r="AZ18" i="1"/>
  <c r="BD18" i="1" s="1"/>
  <c r="AX18" i="1"/>
  <c r="AO18" i="1"/>
  <c r="P18" i="1"/>
  <c r="R18" i="1" s="1"/>
  <c r="BB17" i="1"/>
  <c r="AZ17" i="1"/>
  <c r="AX17" i="1"/>
  <c r="AO17" i="1"/>
  <c r="P17" i="1"/>
  <c r="R17" i="1" s="1"/>
  <c r="BB16" i="1"/>
  <c r="AZ16" i="1"/>
  <c r="BD16" i="1" s="1"/>
  <c r="AX16" i="1"/>
  <c r="AO16" i="1"/>
  <c r="P16" i="1"/>
  <c r="R16" i="1" s="1"/>
  <c r="BB15" i="1"/>
  <c r="AZ15" i="1"/>
  <c r="BD15" i="1" s="1"/>
  <c r="AX15" i="1"/>
  <c r="P15" i="1"/>
  <c r="R15" i="1" s="1"/>
  <c r="BB14" i="1"/>
  <c r="AZ14" i="1"/>
  <c r="BD14" i="1" s="1"/>
  <c r="AX14" i="1"/>
  <c r="P14" i="1"/>
  <c r="R14" i="1" s="1"/>
  <c r="BB13" i="1"/>
  <c r="AZ13" i="1"/>
  <c r="BD13" i="1" s="1"/>
  <c r="AX13" i="1"/>
  <c r="P13" i="1"/>
  <c r="R13" i="1" s="1"/>
  <c r="BB12" i="1"/>
  <c r="AZ12" i="1"/>
  <c r="BD12" i="1" s="1"/>
  <c r="AX12" i="1"/>
  <c r="P12" i="1"/>
  <c r="R12" i="1" s="1"/>
  <c r="BB11" i="1"/>
  <c r="AZ11" i="1"/>
  <c r="BD11" i="1" s="1"/>
  <c r="AX11" i="1"/>
  <c r="R11" i="1"/>
  <c r="P11" i="1"/>
  <c r="BB10" i="1"/>
  <c r="BD10" i="1" s="1"/>
  <c r="AZ10" i="1"/>
  <c r="AX10" i="1"/>
  <c r="P10" i="1"/>
  <c r="R10" i="1" s="1"/>
  <c r="BB9" i="1"/>
  <c r="BD9" i="1" s="1"/>
  <c r="AZ9" i="1"/>
  <c r="AX9" i="1"/>
  <c r="R9" i="1"/>
  <c r="P9" i="1"/>
  <c r="BB8" i="1"/>
  <c r="AZ8" i="1"/>
  <c r="BD8" i="1" s="1"/>
  <c r="AX8" i="1"/>
  <c r="P8" i="1"/>
  <c r="R8" i="1" s="1"/>
  <c r="BB7" i="1"/>
  <c r="AZ7" i="1"/>
  <c r="BD7" i="1" s="1"/>
  <c r="AX7" i="1"/>
  <c r="P7" i="1"/>
  <c r="R7" i="1" s="1"/>
  <c r="BB6" i="1"/>
  <c r="AZ6" i="1"/>
  <c r="AX6" i="1"/>
  <c r="P6" i="1"/>
  <c r="R6" i="1" s="1"/>
  <c r="BB5" i="1"/>
  <c r="AZ5" i="1"/>
  <c r="AX5" i="1"/>
  <c r="P5" i="1"/>
  <c r="R5" i="1" s="1"/>
  <c r="BB4" i="1"/>
  <c r="AZ4" i="1"/>
  <c r="BD4" i="1" s="1"/>
  <c r="AX4" i="1"/>
  <c r="P4" i="1"/>
  <c r="R4" i="1" s="1"/>
  <c r="BY3" i="1"/>
  <c r="BY4" i="1" s="1"/>
  <c r="BY5" i="1" s="1"/>
  <c r="BY6" i="1" s="1"/>
  <c r="BY7" i="1" s="1"/>
  <c r="BY8" i="1" s="1"/>
  <c r="BY9" i="1" s="1"/>
  <c r="BY10" i="1" s="1"/>
  <c r="T98" i="1" l="1"/>
  <c r="V98" i="1"/>
  <c r="U98" i="1"/>
  <c r="V86" i="1"/>
  <c r="T86" i="1"/>
  <c r="V106" i="1"/>
  <c r="U106" i="1"/>
  <c r="T106" i="1"/>
  <c r="BD6" i="1"/>
  <c r="R55" i="1"/>
  <c r="BD56" i="1"/>
  <c r="R58" i="1"/>
  <c r="R65" i="1"/>
  <c r="S82" i="1"/>
  <c r="U100" i="1"/>
  <c r="S115" i="1"/>
  <c r="BD20" i="1"/>
  <c r="R25" i="1"/>
  <c r="R30" i="1"/>
  <c r="R32" i="1"/>
  <c r="R52" i="1"/>
  <c r="R61" i="1"/>
  <c r="S105" i="1"/>
  <c r="S112" i="1"/>
  <c r="BD65" i="1"/>
  <c r="S106" i="1"/>
  <c r="R24" i="1"/>
  <c r="T89" i="1"/>
  <c r="V99" i="1"/>
  <c r="U101" i="1"/>
  <c r="S113" i="1"/>
  <c r="S97" i="1"/>
  <c r="U89" i="1"/>
  <c r="U91" i="1"/>
  <c r="V101" i="1"/>
  <c r="U108" i="1"/>
  <c r="U110" i="1"/>
  <c r="R48" i="1"/>
  <c r="BR3" i="1"/>
  <c r="R26" i="1"/>
  <c r="BD21" i="1"/>
  <c r="R45" i="1"/>
  <c r="R56" i="1"/>
  <c r="R59" i="1"/>
  <c r="BD60" i="1"/>
  <c r="S84" i="1"/>
  <c r="S86" i="1"/>
  <c r="S96" i="1"/>
  <c r="S100" i="1"/>
  <c r="S102" i="1"/>
  <c r="V108" i="1"/>
  <c r="V110" i="1"/>
  <c r="V112" i="1"/>
  <c r="U112" i="1"/>
  <c r="T112" i="1"/>
  <c r="V96" i="1"/>
  <c r="U96" i="1"/>
  <c r="T96" i="1"/>
  <c r="V107" i="1"/>
  <c r="U107" i="1"/>
  <c r="T107" i="1"/>
  <c r="V97" i="1"/>
  <c r="U97" i="1"/>
  <c r="T97" i="1"/>
  <c r="T87" i="1"/>
  <c r="V87" i="1"/>
  <c r="U87" i="1"/>
  <c r="U116" i="1"/>
  <c r="T116" i="1"/>
  <c r="V116" i="1"/>
  <c r="V83" i="1"/>
  <c r="T83" i="1"/>
  <c r="U83" i="1"/>
  <c r="V111" i="1"/>
  <c r="U111" i="1"/>
  <c r="T111" i="1"/>
  <c r="V103" i="1"/>
  <c r="U103" i="1"/>
  <c r="T103" i="1"/>
  <c r="U105" i="1"/>
  <c r="V105" i="1"/>
  <c r="T105" i="1"/>
  <c r="V93" i="1"/>
  <c r="T93" i="1"/>
  <c r="U93" i="1"/>
  <c r="R66" i="1"/>
  <c r="BD112" i="1"/>
  <c r="BD113" i="1"/>
  <c r="V95" i="1"/>
  <c r="U95" i="1"/>
  <c r="T99" i="1"/>
  <c r="U104" i="1"/>
  <c r="V104" i="1"/>
  <c r="T104" i="1"/>
  <c r="S107" i="1"/>
  <c r="V85" i="1"/>
  <c r="U85" i="1"/>
  <c r="V84" i="1"/>
  <c r="T84" i="1"/>
  <c r="U84" i="1"/>
  <c r="BD5" i="1"/>
  <c r="BD68" i="1" s="1"/>
  <c r="R53" i="1"/>
  <c r="S83" i="1"/>
  <c r="U115" i="1"/>
  <c r="T94" i="1"/>
  <c r="V94" i="1"/>
  <c r="U94" i="1"/>
  <c r="U86" i="1"/>
  <c r="U92" i="1"/>
  <c r="T92" i="1"/>
  <c r="S103" i="1"/>
  <c r="S116" i="1"/>
  <c r="T85" i="1"/>
  <c r="T109" i="1"/>
  <c r="T114" i="1"/>
  <c r="U82" i="1"/>
  <c r="T82" i="1"/>
  <c r="T88" i="1"/>
  <c r="S93" i="1"/>
  <c r="T100" i="1"/>
  <c r="U109" i="1"/>
  <c r="R113" i="1"/>
  <c r="U114" i="1"/>
  <c r="V117" i="1"/>
  <c r="U117" i="1"/>
  <c r="T117" i="1"/>
  <c r="U88" i="1"/>
  <c r="BD17" i="1"/>
  <c r="R31" i="1"/>
  <c r="BD55" i="1"/>
  <c r="R68" i="1"/>
  <c r="V91" i="1"/>
  <c r="U102" i="1"/>
  <c r="T102" i="1"/>
  <c r="T113" i="1" l="1"/>
  <c r="V113" i="1"/>
  <c r="U113" i="1"/>
  <c r="BD67" i="1"/>
  <c r="BF112" i="1"/>
  <c r="BF113" i="1"/>
  <c r="BF68" i="1" l="1"/>
  <c r="BF6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C4" authorId="0" shapeId="0" xr:uid="{3AD60DCD-0C20-4B4B-9F07-42740D9DF94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D69" authorId="0" shapeId="0" xr:uid="{2E7AC609-DE42-8F44-9D48-D06B7276025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<sst xmlns="http://schemas.openxmlformats.org/spreadsheetml/2006/main" count="452" uniqueCount="55">
  <si>
    <t>Night-time Measurements</t>
  </si>
  <si>
    <t>Day-time Measurements</t>
  </si>
  <si>
    <t>Daytime Date</t>
  </si>
  <si>
    <t>Bird ID</t>
  </si>
  <si>
    <t>Sex</t>
  </si>
  <si>
    <t>% Mass change_Ryno</t>
  </si>
  <si>
    <t>% Mass change_Marc</t>
  </si>
  <si>
    <t>Dif (Ryno-Marc)</t>
  </si>
  <si>
    <t>% Mass change_Avg</t>
  </si>
  <si>
    <t>% Mass change13</t>
  </si>
  <si>
    <t>Day length Sunrise vs Sunset</t>
  </si>
  <si>
    <t>Day length - Start of Civil Twilight vs End</t>
  </si>
  <si>
    <t>Day length of measurement</t>
  </si>
  <si>
    <t>Q-P</t>
  </si>
  <si>
    <t>Max daytime Temp</t>
  </si>
  <si>
    <t>Avg Day Temp</t>
  </si>
  <si>
    <t>Max humidity</t>
  </si>
  <si>
    <t>Avg humidity</t>
  </si>
  <si>
    <t>Max windspeed</t>
  </si>
  <si>
    <t>Avg windspeed</t>
  </si>
  <si>
    <t>Max solar radiation</t>
  </si>
  <si>
    <t>Avg solar radiation</t>
  </si>
  <si>
    <t>Previous night mb loss</t>
  </si>
  <si>
    <t>Previous night Ta min</t>
  </si>
  <si>
    <t>Previous night Ta avg</t>
  </si>
  <si>
    <t>Night length Sunset vs Sunrise</t>
  </si>
  <si>
    <t>Night length - End of Civil Twilight vs Start</t>
  </si>
  <si>
    <t>Night  length of measurement</t>
  </si>
  <si>
    <t>Min night temp</t>
  </si>
  <si>
    <t>Avg Night Temp</t>
  </si>
  <si>
    <t>Day Tmax</t>
  </si>
  <si>
    <t>Afternoon Body mass</t>
  </si>
  <si>
    <t>Morning body mass</t>
  </si>
  <si>
    <t>THSW Index</t>
  </si>
  <si>
    <t>Cumulative watts</t>
  </si>
  <si>
    <t>Delilah</t>
  </si>
  <si>
    <t>Female</t>
  </si>
  <si>
    <t>Mia</t>
  </si>
  <si>
    <t>Natalie</t>
  </si>
  <si>
    <t>Roxy</t>
  </si>
  <si>
    <t>Adj to each body mass</t>
  </si>
  <si>
    <t>Adj morning Avg</t>
  </si>
  <si>
    <t>Adj all avg</t>
  </si>
  <si>
    <t>Adj 40 gram</t>
  </si>
  <si>
    <t>Brandon</t>
  </si>
  <si>
    <t>Male</t>
  </si>
  <si>
    <t>Patrick</t>
  </si>
  <si>
    <t>Liam</t>
  </si>
  <si>
    <t>Simon</t>
  </si>
  <si>
    <t>y</t>
  </si>
  <si>
    <t>=</t>
  </si>
  <si>
    <t>m</t>
  </si>
  <si>
    <t>x</t>
  </si>
  <si>
    <t>+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</si>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</sst>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0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  <xf numFmtId="10" fontId="0" fillId="3" borderId="0" xfId="0" applyNumberFormat="1" applyFill="1" applyAlignment="1">
      <alignment horizontal="center" vertical="center"/>
    </xf>
    <xf numFmtId="10" fontId="0" fillId="4" borderId="0" xfId="0" applyNumberFormat="1" applyFill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20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/>
    </xf>
    <xf numFmtId="20" fontId="0" fillId="5" borderId="0" xfId="0" applyNumberFormat="1" applyFill="1" applyAlignment="1">
      <alignment horizontal="center" vertical="center"/>
    </xf>
    <xf numFmtId="20" fontId="2" fillId="5" borderId="0" xfId="0" applyNumberFormat="1" applyFon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0" fontId="0" fillId="6" borderId="0" xfId="0" applyNumberFormat="1" applyFill="1" applyAlignment="1">
      <alignment horizontal="center" vertical="center"/>
    </xf>
    <xf numFmtId="10" fontId="2" fillId="4" borderId="0" xfId="0" applyNumberFormat="1" applyFont="1" applyFill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20" fontId="0" fillId="5" borderId="1" xfId="0" applyNumberFormat="1" applyFill="1" applyBorder="1" applyAlignment="1">
      <alignment horizontal="center" vertical="center"/>
    </xf>
    <xf numFmtId="20" fontId="2" fillId="5" borderId="1" xfId="0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20" fontId="0" fillId="0" borderId="2" xfId="0" applyNumberFormat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horizontal="center" vertical="center"/>
    </xf>
    <xf numFmtId="14" fontId="0" fillId="3" borderId="0" xfId="0" applyNumberFormat="1" applyFill="1" applyAlignment="1">
      <alignment horizontal="center"/>
    </xf>
    <xf numFmtId="10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46" fontId="0" fillId="0" borderId="0" xfId="0" applyNumberFormat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Untitled/7.%20Ryno%20PhD/2.%20Chapter%202%20-%20Behavioural%20+%20Weighing/Weighing/Weighing%20data%20combined.xlsx" TargetMode="External"/><Relationship Id="rId1" Type="http://schemas.openxmlformats.org/officeDocument/2006/relationships/externalLinkPath" Target="/Volumes/Untitled/7.%20Ryno%20PhD/2.%20Chapter%202%20-%20Behavioural%20+%20Weighing/Weighing/Weighing%20data%20combi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talie"/>
      <sheetName val="Sheet1"/>
      <sheetName val="Mia"/>
      <sheetName val="Roxy"/>
      <sheetName val="Delilah"/>
      <sheetName val="Simon"/>
      <sheetName val="Brandon"/>
      <sheetName val="Liam"/>
      <sheetName val="Patrick"/>
      <sheetName val="Everyone"/>
      <sheetName val="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B4">
            <v>43444</v>
          </cell>
          <cell r="L4">
            <v>36.11</v>
          </cell>
          <cell r="R4">
            <v>1.0681647347390938E-2</v>
          </cell>
        </row>
        <row r="5">
          <cell r="B5">
            <v>43445</v>
          </cell>
          <cell r="L5">
            <v>36.004999999999995</v>
          </cell>
          <cell r="R5">
            <v>4.8386586270465345E-3</v>
          </cell>
          <cell r="AK5">
            <v>-3.1754647849097518E-2</v>
          </cell>
        </row>
        <row r="6">
          <cell r="B6">
            <v>43451</v>
          </cell>
          <cell r="L6">
            <v>36.114999999999995</v>
          </cell>
          <cell r="R6">
            <v>3.1759788529504847E-2</v>
          </cell>
        </row>
        <row r="7">
          <cell r="B7">
            <v>43477</v>
          </cell>
          <cell r="L7">
            <v>36.225000000000001</v>
          </cell>
          <cell r="R7">
            <v>7.5033063738675951E-2</v>
          </cell>
        </row>
        <row r="8">
          <cell r="B8">
            <v>43478</v>
          </cell>
          <cell r="L8">
            <v>36.234999999999999</v>
          </cell>
          <cell r="R8">
            <v>5.2248896332315296E-2</v>
          </cell>
          <cell r="AK8">
            <v>-9.1554800327807703E-2</v>
          </cell>
        </row>
        <row r="9">
          <cell r="B9">
            <v>43479</v>
          </cell>
          <cell r="L9">
            <v>37.682500000000005</v>
          </cell>
          <cell r="R9">
            <v>-2.2550116358052274E-3</v>
          </cell>
          <cell r="AK9">
            <v>-3.3160571389867152E-2</v>
          </cell>
        </row>
        <row r="10">
          <cell r="B10">
            <v>43480</v>
          </cell>
          <cell r="L10">
            <v>35.287499999999994</v>
          </cell>
          <cell r="R10">
            <v>6.0086605616665706E-2</v>
          </cell>
          <cell r="AK10">
            <v>-8.530920620658658E-2</v>
          </cell>
        </row>
        <row r="11">
          <cell r="B11">
            <v>43481</v>
          </cell>
          <cell r="L11">
            <v>36.064999999999998</v>
          </cell>
          <cell r="R11">
            <v>2.7331730640907725E-2</v>
          </cell>
          <cell r="AK11">
            <v>-5.6458268792487734E-2</v>
          </cell>
        </row>
        <row r="12">
          <cell r="B12">
            <v>43482</v>
          </cell>
          <cell r="L12">
            <v>35.862499999999997</v>
          </cell>
          <cell r="R12">
            <v>4.0655861916649966E-2</v>
          </cell>
          <cell r="AK12">
            <v>-5.5903498490499026E-2</v>
          </cell>
        </row>
        <row r="13">
          <cell r="B13">
            <v>43485</v>
          </cell>
          <cell r="L13">
            <v>35.664999999999999</v>
          </cell>
          <cell r="R13">
            <v>5.2091107357211473E-2</v>
          </cell>
          <cell r="AK13">
            <v>-3.6905098763799229E-2</v>
          </cell>
        </row>
        <row r="14">
          <cell r="B14">
            <v>43486</v>
          </cell>
          <cell r="L14">
            <v>35.795000000000002</v>
          </cell>
          <cell r="R14">
            <v>3.1777830758633482E-2</v>
          </cell>
          <cell r="AK14">
            <v>-6.874765322742446E-2</v>
          </cell>
        </row>
        <row r="15">
          <cell r="B15">
            <v>43488</v>
          </cell>
          <cell r="L15">
            <v>36.15</v>
          </cell>
          <cell r="R15">
            <v>5.3792919217026378E-2</v>
          </cell>
        </row>
        <row r="16">
          <cell r="B16">
            <v>43489</v>
          </cell>
          <cell r="L16">
            <v>35.964999999999996</v>
          </cell>
          <cell r="R16">
            <v>4.9908688062929925E-2</v>
          </cell>
          <cell r="AK16">
            <v>-7.6669747356679377E-2</v>
          </cell>
        </row>
        <row r="17">
          <cell r="B17">
            <v>43491</v>
          </cell>
          <cell r="L17">
            <v>36.592500000000001</v>
          </cell>
          <cell r="R17">
            <v>1.4951053644698479E-2</v>
          </cell>
        </row>
        <row r="18">
          <cell r="B18">
            <v>43492</v>
          </cell>
          <cell r="L18">
            <v>35.31</v>
          </cell>
          <cell r="R18">
            <v>3.0488547364552851E-2</v>
          </cell>
          <cell r="AK18">
            <v>-6.6743779385554675E-2</v>
          </cell>
        </row>
        <row r="19">
          <cell r="B19">
            <v>43493</v>
          </cell>
          <cell r="L19">
            <v>35.19</v>
          </cell>
          <cell r="R19">
            <v>5.20335573847641E-3</v>
          </cell>
          <cell r="AK19">
            <v>-5.7178986730726869E-2</v>
          </cell>
        </row>
        <row r="20">
          <cell r="B20">
            <v>43496</v>
          </cell>
          <cell r="L20">
            <v>36.427499999999995</v>
          </cell>
          <cell r="R20">
            <v>5.6260859006693482E-2</v>
          </cell>
        </row>
        <row r="21">
          <cell r="B21">
            <v>43497</v>
          </cell>
          <cell r="L21">
            <v>36.977499999999999</v>
          </cell>
          <cell r="R21">
            <v>1.717428208006952E-2</v>
          </cell>
          <cell r="AK21">
            <v>-6.0606153248998609E-2</v>
          </cell>
        </row>
        <row r="22">
          <cell r="B22">
            <v>43498</v>
          </cell>
          <cell r="L22">
            <v>36.377499999999998</v>
          </cell>
          <cell r="R22">
            <v>3.864725378226478E-2</v>
          </cell>
          <cell r="AK22">
            <v>-5.5395046001195263E-2</v>
          </cell>
        </row>
        <row r="23">
          <cell r="B23">
            <v>43500</v>
          </cell>
          <cell r="L23">
            <v>36.477499999999999</v>
          </cell>
          <cell r="R23">
            <v>2.5709698646971736E-2</v>
          </cell>
        </row>
        <row r="24">
          <cell r="B24">
            <v>43498</v>
          </cell>
          <cell r="L24">
            <v>34.94</v>
          </cell>
          <cell r="R24">
            <v>7.1240140665387516E-3</v>
          </cell>
        </row>
        <row r="25">
          <cell r="B25">
            <v>43500</v>
          </cell>
          <cell r="L25">
            <v>34.900000000000006</v>
          </cell>
          <cell r="R25">
            <v>2.7150500892363424E-2</v>
          </cell>
        </row>
        <row r="26">
          <cell r="B26">
            <v>43501</v>
          </cell>
          <cell r="C26" t="str">
            <v>Mia</v>
          </cell>
          <cell r="L26">
            <v>34.29</v>
          </cell>
          <cell r="R26">
            <v>9.4914334970122825E-3</v>
          </cell>
          <cell r="AK26">
            <v>-6.6592264450643882E-2</v>
          </cell>
        </row>
        <row r="27">
          <cell r="B27">
            <v>43502</v>
          </cell>
          <cell r="L27">
            <v>33.474999999999994</v>
          </cell>
          <cell r="R27">
            <v>6.9231108946494618E-2</v>
          </cell>
          <cell r="AK27">
            <v>-5.7354924072792454E-2</v>
          </cell>
        </row>
        <row r="28">
          <cell r="B28">
            <v>43503</v>
          </cell>
          <cell r="L28">
            <v>34.242499999999993</v>
          </cell>
          <cell r="R28">
            <v>-1.3179113608025223E-2</v>
          </cell>
          <cell r="AK28">
            <v>-6.6487067979291742E-2</v>
          </cell>
        </row>
        <row r="29">
          <cell r="B29">
            <v>43507</v>
          </cell>
          <cell r="L29">
            <v>33.197500000000005</v>
          </cell>
          <cell r="R29">
            <v>2.0014171316897325E-2</v>
          </cell>
        </row>
        <row r="30">
          <cell r="B30">
            <v>43509</v>
          </cell>
          <cell r="L30">
            <v>33.627499999999998</v>
          </cell>
          <cell r="R30">
            <v>4.9124878289684148E-2</v>
          </cell>
        </row>
        <row r="31">
          <cell r="B31">
            <v>43510</v>
          </cell>
          <cell r="L31">
            <v>33.422499999999999</v>
          </cell>
          <cell r="R31">
            <v>4.9998734171696223E-2</v>
          </cell>
          <cell r="AK31">
            <v>-7.4175509001918355E-2</v>
          </cell>
        </row>
        <row r="32">
          <cell r="B32">
            <v>43511</v>
          </cell>
          <cell r="L32">
            <v>33.435000000000002</v>
          </cell>
          <cell r="R32">
            <v>5.0715593792604832E-2</v>
          </cell>
          <cell r="AK32">
            <v>-6.9513952511833871E-2</v>
          </cell>
        </row>
        <row r="33">
          <cell r="B33">
            <v>43513</v>
          </cell>
          <cell r="L33">
            <v>33.174999999999997</v>
          </cell>
          <cell r="R33">
            <v>4.6088258726738475E-2</v>
          </cell>
        </row>
        <row r="34">
          <cell r="B34">
            <v>43514</v>
          </cell>
          <cell r="L34">
            <v>33.415000000000006</v>
          </cell>
          <cell r="R34">
            <v>-2.0760310159279173E-3</v>
          </cell>
          <cell r="AK34">
            <v>-6.3306375695335732E-2</v>
          </cell>
        </row>
        <row r="35">
          <cell r="B35">
            <v>43515</v>
          </cell>
          <cell r="L35">
            <v>32.354999999999997</v>
          </cell>
          <cell r="R35">
            <v>5.5398404335451686E-2</v>
          </cell>
          <cell r="AK35">
            <v>-5.5490130338943067E-2</v>
          </cell>
        </row>
        <row r="36">
          <cell r="B36">
            <v>43434</v>
          </cell>
          <cell r="L36">
            <v>33.83</v>
          </cell>
          <cell r="R36">
            <v>-2.7251191621467909E-2</v>
          </cell>
        </row>
        <row r="37">
          <cell r="B37">
            <v>43437</v>
          </cell>
          <cell r="L37">
            <v>32.795000000000002</v>
          </cell>
          <cell r="R37">
            <v>3.5770914946427534E-2</v>
          </cell>
        </row>
        <row r="38">
          <cell r="B38">
            <v>43439</v>
          </cell>
          <cell r="L38">
            <v>33.334999999999994</v>
          </cell>
          <cell r="R38">
            <v>6.1222619170512643E-3</v>
          </cell>
        </row>
        <row r="39">
          <cell r="B39">
            <v>43446</v>
          </cell>
          <cell r="L39">
            <v>33.519999999999996</v>
          </cell>
          <cell r="R39">
            <v>1.0548375607271138E-2</v>
          </cell>
        </row>
        <row r="40">
          <cell r="B40">
            <v>43447</v>
          </cell>
          <cell r="C40" t="str">
            <v>Natalie</v>
          </cell>
          <cell r="L40">
            <v>33.332499999999996</v>
          </cell>
          <cell r="R40">
            <v>9.5254388146668537E-3</v>
          </cell>
          <cell r="AK40">
            <v>-4.1072132372999504E-2</v>
          </cell>
        </row>
        <row r="41">
          <cell r="B41">
            <v>43449</v>
          </cell>
          <cell r="L41">
            <v>32.519999999999996</v>
          </cell>
          <cell r="R41">
            <v>1.2696228657201896E-2</v>
          </cell>
        </row>
        <row r="42">
          <cell r="B42">
            <v>43471</v>
          </cell>
          <cell r="L42">
            <v>32.195</v>
          </cell>
          <cell r="R42">
            <v>4.6142938633430712E-2</v>
          </cell>
        </row>
        <row r="43">
          <cell r="B43">
            <v>43476</v>
          </cell>
          <cell r="L43">
            <v>34.354999999999997</v>
          </cell>
          <cell r="R43">
            <v>-1.409411862254348E-2</v>
          </cell>
        </row>
        <row r="44">
          <cell r="B44">
            <v>43477</v>
          </cell>
          <cell r="L44">
            <v>33.207499999999996</v>
          </cell>
          <cell r="R44">
            <v>4.4484005183222153E-2</v>
          </cell>
          <cell r="AK44">
            <v>-4.440000204115644E-2</v>
          </cell>
        </row>
        <row r="45">
          <cell r="B45">
            <v>43478</v>
          </cell>
          <cell r="L45">
            <v>34.402500000000003</v>
          </cell>
          <cell r="R45">
            <v>2.3129484894065553E-2</v>
          </cell>
          <cell r="AK45">
            <v>-3.4332475293630565E-2</v>
          </cell>
        </row>
        <row r="46">
          <cell r="B46">
            <v>43479</v>
          </cell>
          <cell r="L46">
            <v>34.422499999999999</v>
          </cell>
          <cell r="R46">
            <v>-1.7965021842087935E-2</v>
          </cell>
          <cell r="AK46">
            <v>-4.549914263953779E-2</v>
          </cell>
        </row>
        <row r="47">
          <cell r="B47">
            <v>43484</v>
          </cell>
          <cell r="L47">
            <v>34.480000000000004</v>
          </cell>
          <cell r="R47">
            <v>-1.40625050453281E-2</v>
          </cell>
        </row>
        <row r="48">
          <cell r="B48">
            <v>43485</v>
          </cell>
          <cell r="L48">
            <v>33.295000000000002</v>
          </cell>
          <cell r="R48">
            <v>1.757981942376477E-2</v>
          </cell>
          <cell r="AK48">
            <v>-4.5740736007283067E-2</v>
          </cell>
        </row>
        <row r="49">
          <cell r="B49">
            <v>43486</v>
          </cell>
          <cell r="L49">
            <v>32.349999999999994</v>
          </cell>
          <cell r="R49">
            <v>-1.5202574302568083E-4</v>
          </cell>
          <cell r="AK49">
            <v>-6.8890104508188485E-2</v>
          </cell>
        </row>
        <row r="50">
          <cell r="B50">
            <v>43487</v>
          </cell>
          <cell r="L50">
            <v>31.767499999999998</v>
          </cell>
          <cell r="R50">
            <v>-7.5169518180536778E-3</v>
          </cell>
          <cell r="AK50">
            <v>-4.4456699316001387E-2</v>
          </cell>
        </row>
        <row r="51">
          <cell r="B51">
            <v>43488</v>
          </cell>
          <cell r="L51">
            <v>31.42</v>
          </cell>
          <cell r="R51">
            <v>3.9085225729989084E-2</v>
          </cell>
          <cell r="AK51">
            <v>-3.0814134434701001E-2</v>
          </cell>
        </row>
        <row r="52">
          <cell r="B52">
            <v>43489</v>
          </cell>
          <cell r="L52">
            <v>31.864999999999998</v>
          </cell>
          <cell r="R52">
            <v>4.8659802607823037E-2</v>
          </cell>
          <cell r="AK52">
            <v>-5.0890401412207381E-2</v>
          </cell>
        </row>
        <row r="53">
          <cell r="B53">
            <v>43490</v>
          </cell>
          <cell r="L53">
            <v>32.644999999999996</v>
          </cell>
          <cell r="R53">
            <v>-2.0422263919234716E-2</v>
          </cell>
          <cell r="AK53">
            <v>-4.957981766115771E-2</v>
          </cell>
        </row>
        <row r="54">
          <cell r="B54">
            <v>43500</v>
          </cell>
          <cell r="L54">
            <v>34.450000000000003</v>
          </cell>
          <cell r="R54">
            <v>3.7300590090205692E-2</v>
          </cell>
        </row>
        <row r="55">
          <cell r="B55">
            <v>43502</v>
          </cell>
          <cell r="L55">
            <v>33.884999999999998</v>
          </cell>
          <cell r="R55">
            <v>-4.4810421617777089E-2</v>
          </cell>
        </row>
        <row r="56">
          <cell r="B56">
            <v>43503</v>
          </cell>
          <cell r="L56">
            <v>32.127499999999998</v>
          </cell>
          <cell r="R56">
            <v>-3.3628283657281072E-2</v>
          </cell>
          <cell r="AK56">
            <v>-3.5385082289272625E-2</v>
          </cell>
        </row>
        <row r="57">
          <cell r="B57">
            <v>43493</v>
          </cell>
          <cell r="C57" t="str">
            <v>Roxy</v>
          </cell>
          <cell r="L57">
            <v>34.254999999999995</v>
          </cell>
          <cell r="R57">
            <v>2.189721117167617E-2</v>
          </cell>
        </row>
        <row r="58">
          <cell r="B58">
            <v>43496</v>
          </cell>
          <cell r="L58">
            <v>35.807500000000005</v>
          </cell>
          <cell r="R58">
            <v>-4.3094130300672879E-3</v>
          </cell>
        </row>
        <row r="59">
          <cell r="B59">
            <v>43499</v>
          </cell>
          <cell r="L59">
            <v>34.732500000000002</v>
          </cell>
          <cell r="R59">
            <v>4.2542172785488351E-2</v>
          </cell>
        </row>
        <row r="60">
          <cell r="B60">
            <v>43500</v>
          </cell>
          <cell r="L60">
            <v>34.457499999999996</v>
          </cell>
          <cell r="R60">
            <v>2.1860338815324114E-2</v>
          </cell>
          <cell r="AK60">
            <v>-6.9883309988400616E-2</v>
          </cell>
        </row>
        <row r="61">
          <cell r="B61">
            <v>43501</v>
          </cell>
          <cell r="L61">
            <v>33.524999999999999</v>
          </cell>
          <cell r="R61">
            <v>5.4036279345570294E-2</v>
          </cell>
          <cell r="AK61">
            <v>-7.0252833829085842E-2</v>
          </cell>
        </row>
        <row r="62">
          <cell r="B62">
            <v>43503</v>
          </cell>
          <cell r="L62">
            <v>34.772499999999994</v>
          </cell>
          <cell r="R62">
            <v>-2.7707466489677007E-2</v>
          </cell>
          <cell r="AK62">
            <v>-0.10024159603624874</v>
          </cell>
        </row>
        <row r="63">
          <cell r="B63">
            <v>43506</v>
          </cell>
          <cell r="L63">
            <v>35.58</v>
          </cell>
          <cell r="R63">
            <v>3.231601784263783E-2</v>
          </cell>
        </row>
        <row r="64">
          <cell r="B64">
            <v>43507</v>
          </cell>
          <cell r="L64">
            <v>34.717500000000001</v>
          </cell>
          <cell r="R64">
            <v>4.4314150187714917E-2</v>
          </cell>
          <cell r="AK64">
            <v>-7.645128248312355E-2</v>
          </cell>
        </row>
        <row r="65">
          <cell r="B65">
            <v>43509</v>
          </cell>
          <cell r="L65">
            <v>34.087499999999999</v>
          </cell>
          <cell r="R65">
            <v>4.345105660487248E-2</v>
          </cell>
          <cell r="AK65">
            <v>-7.4279194457643222E-2</v>
          </cell>
        </row>
        <row r="66">
          <cell r="B66">
            <v>43510</v>
          </cell>
          <cell r="L66">
            <v>34.292499999999997</v>
          </cell>
          <cell r="R66">
            <v>1.6810096430976126E-2</v>
          </cell>
          <cell r="AK66">
            <v>-5.8541191047469861E-2</v>
          </cell>
        </row>
        <row r="67">
          <cell r="B67">
            <v>43513</v>
          </cell>
          <cell r="L67">
            <v>33.647499999999994</v>
          </cell>
          <cell r="R67">
            <v>3.6666395290124665E-2</v>
          </cell>
        </row>
        <row r="68">
          <cell r="B68">
            <v>43514</v>
          </cell>
          <cell r="L68">
            <v>33.497500000000002</v>
          </cell>
          <cell r="R68">
            <v>1.3673960679396833E-2</v>
          </cell>
          <cell r="AK68">
            <v>-6.0002710407966578E-2</v>
          </cell>
        </row>
        <row r="69">
          <cell r="B69">
            <v>43515</v>
          </cell>
          <cell r="L69">
            <v>32.53</v>
          </cell>
          <cell r="R69">
            <v>6.304962827108733E-2</v>
          </cell>
          <cell r="AK69">
            <v>-6.7403318492934225E-2</v>
          </cell>
        </row>
        <row r="102">
          <cell r="B102">
            <v>43437</v>
          </cell>
          <cell r="C102" t="str">
            <v>Patrick</v>
          </cell>
          <cell r="L102">
            <v>38.914999999999999</v>
          </cell>
        </row>
        <row r="103">
          <cell r="B103">
            <v>43484</v>
          </cell>
          <cell r="L103">
            <v>40.094999999999999</v>
          </cell>
        </row>
        <row r="104">
          <cell r="B104">
            <v>43478</v>
          </cell>
          <cell r="L104">
            <v>41.04</v>
          </cell>
        </row>
        <row r="105">
          <cell r="B105">
            <v>43482</v>
          </cell>
          <cell r="L105">
            <v>40.54</v>
          </cell>
        </row>
        <row r="106">
          <cell r="B106">
            <v>43494</v>
          </cell>
          <cell r="L106">
            <v>40.552499999999995</v>
          </cell>
        </row>
        <row r="107">
          <cell r="B107">
            <v>43496</v>
          </cell>
          <cell r="L107">
            <v>40.772500000000001</v>
          </cell>
        </row>
        <row r="108">
          <cell r="B108">
            <v>43480</v>
          </cell>
          <cell r="L108">
            <v>39.127499999999998</v>
          </cell>
        </row>
        <row r="109">
          <cell r="B109">
            <v>43497</v>
          </cell>
          <cell r="L109">
            <v>40.64</v>
          </cell>
        </row>
        <row r="110">
          <cell r="B110">
            <v>43502</v>
          </cell>
          <cell r="L110">
            <v>41.977499999999999</v>
          </cell>
        </row>
        <row r="111">
          <cell r="B111">
            <v>43493</v>
          </cell>
          <cell r="L111">
            <v>42.599999999999994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4C2AF-1E9D-9340-A8F9-B9334923909B}">
  <dimension ref="A1:BY135"/>
  <sheetViews>
    <sheetView tabSelected="1" topLeftCell="R1" workbookViewId="0">
      <selection sqref="A1:XFD1048576"/>
    </sheetView>
  </sheetViews>
  <sheetFormatPr baseColWidth="10" defaultColWidth="9.1640625" defaultRowHeight="16" x14ac:dyDescent="0.2"/>
  <cols>
    <col min="1" max="1" width="5" style="1" bestFit="1" customWidth="1"/>
    <col min="2" max="2" width="13.1640625" style="1" bestFit="1" customWidth="1"/>
    <col min="3" max="3" width="9.5" style="1" bestFit="1" customWidth="1"/>
    <col min="4" max="4" width="9.1640625" style="1"/>
    <col min="5" max="5" width="1.5" style="1" customWidth="1"/>
    <col min="6" max="6" width="8.83203125" style="1" customWidth="1"/>
    <col min="7" max="7" width="9.1640625" style="1"/>
    <col min="8" max="8" width="1.83203125" style="1" customWidth="1"/>
    <col min="9" max="9" width="9.1640625" style="1"/>
    <col min="10" max="10" width="1.5" style="1" customWidth="1"/>
    <col min="11" max="11" width="10.5" style="1" customWidth="1"/>
    <col min="12" max="12" width="7.83203125" style="1" customWidth="1"/>
    <col min="13" max="14" width="9.1640625" style="1"/>
    <col min="15" max="15" width="1.5" style="1" customWidth="1"/>
    <col min="16" max="17" width="10.33203125" style="1" customWidth="1"/>
    <col min="18" max="18" width="18.5" style="1" bestFit="1" customWidth="1"/>
    <col min="19" max="22" width="18.5" style="1" customWidth="1"/>
    <col min="23" max="23" width="1.5" style="1" customWidth="1"/>
    <col min="24" max="25" width="10.33203125" style="1" customWidth="1"/>
    <col min="26" max="26" width="15.5" style="1" customWidth="1"/>
    <col min="27" max="35" width="10.33203125" style="1" customWidth="1"/>
    <col min="36" max="36" width="12.83203125" style="1" bestFit="1" customWidth="1"/>
    <col min="37" max="37" width="10.33203125" style="1" customWidth="1"/>
    <col min="38" max="39" width="9.1640625" style="1"/>
    <col min="40" max="40" width="2.5" style="1" customWidth="1"/>
    <col min="41" max="41" width="9.1640625" style="1"/>
    <col min="42" max="42" width="3.83203125" style="1" bestFit="1" customWidth="1"/>
    <col min="43" max="43" width="13.83203125" style="1" bestFit="1" customWidth="1"/>
    <col min="44" max="44" width="11.1640625" style="1" customWidth="1"/>
    <col min="45" max="45" width="9.1640625" style="1"/>
    <col min="46" max="46" width="2.1640625" style="1" customWidth="1"/>
    <col min="47" max="48" width="9.1640625" style="1"/>
    <col min="49" max="49" width="2" style="1" customWidth="1"/>
    <col min="50" max="50" width="8.5" style="1" bestFit="1" customWidth="1"/>
    <col min="51" max="51" width="2.5" style="1" customWidth="1"/>
    <col min="52" max="52" width="9.1640625" style="1"/>
    <col min="53" max="53" width="1.6640625" style="1" customWidth="1"/>
    <col min="54" max="55" width="10.33203125" style="1" customWidth="1"/>
    <col min="56" max="56" width="12" style="1" customWidth="1"/>
    <col min="57" max="57" width="1.6640625" style="1" customWidth="1"/>
    <col min="58" max="65" width="9.1640625" style="1"/>
    <col min="66" max="66" width="11.5" style="1" customWidth="1"/>
    <col min="67" max="68" width="12" style="1" customWidth="1"/>
    <col min="69" max="69" width="1.6640625" style="1" customWidth="1"/>
    <col min="70" max="71" width="9.1640625" style="1"/>
    <col min="72" max="72" width="17.33203125" style="1" bestFit="1" customWidth="1"/>
    <col min="73" max="16384" width="9.1640625" style="1"/>
  </cols>
  <sheetData>
    <row r="1" spans="1:77" x14ac:dyDescent="0.2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P1" s="71" t="s">
        <v>1</v>
      </c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</row>
    <row r="2" spans="1:77" ht="15" customHeight="1" x14ac:dyDescent="0.2">
      <c r="A2" s="2"/>
      <c r="B2" s="70" t="s">
        <v>2</v>
      </c>
      <c r="C2" s="70" t="s">
        <v>3</v>
      </c>
      <c r="D2" s="70" t="s">
        <v>4</v>
      </c>
      <c r="E2" s="2"/>
      <c r="F2" s="69" t="s">
        <v>5</v>
      </c>
      <c r="G2" s="69" t="s">
        <v>6</v>
      </c>
      <c r="H2" s="3"/>
      <c r="I2" s="69" t="s">
        <v>7</v>
      </c>
      <c r="J2" s="3"/>
      <c r="K2" s="3"/>
      <c r="L2" s="3"/>
      <c r="M2" s="69" t="s">
        <v>8</v>
      </c>
      <c r="N2" s="3"/>
      <c r="O2" s="2"/>
      <c r="P2" s="2"/>
      <c r="Q2" s="2"/>
      <c r="R2" s="69" t="s">
        <v>9</v>
      </c>
      <c r="S2" s="3"/>
      <c r="T2" s="3"/>
      <c r="U2" s="3"/>
      <c r="V2" s="3"/>
      <c r="W2" s="2"/>
      <c r="X2" s="69" t="s">
        <v>10</v>
      </c>
      <c r="Y2" s="69" t="s">
        <v>11</v>
      </c>
      <c r="Z2" s="69" t="s">
        <v>12</v>
      </c>
      <c r="AA2" s="70" t="s">
        <v>13</v>
      </c>
      <c r="AB2" s="69" t="s">
        <v>14</v>
      </c>
      <c r="AC2" s="69" t="s">
        <v>15</v>
      </c>
      <c r="AD2" s="69" t="s">
        <v>16</v>
      </c>
      <c r="AE2" s="69" t="s">
        <v>17</v>
      </c>
      <c r="AF2" s="69" t="s">
        <v>18</v>
      </c>
      <c r="AG2" s="69" t="s">
        <v>19</v>
      </c>
      <c r="AH2" s="69" t="s">
        <v>20</v>
      </c>
      <c r="AI2" s="69" t="s">
        <v>21</v>
      </c>
      <c r="AJ2" s="3"/>
      <c r="AK2" s="69" t="s">
        <v>22</v>
      </c>
      <c r="AL2" s="69" t="s">
        <v>23</v>
      </c>
      <c r="AM2" s="69" t="s">
        <v>24</v>
      </c>
      <c r="AN2" s="4"/>
      <c r="AP2" s="2"/>
      <c r="AQ2" s="70" t="s">
        <v>2</v>
      </c>
      <c r="AR2" s="70" t="s">
        <v>3</v>
      </c>
      <c r="AS2" s="70" t="s">
        <v>4</v>
      </c>
      <c r="AT2" s="2"/>
      <c r="AU2" s="69" t="s">
        <v>5</v>
      </c>
      <c r="AV2" s="69" t="s">
        <v>6</v>
      </c>
      <c r="AW2" s="3"/>
      <c r="AX2" s="3"/>
      <c r="AY2" s="3"/>
      <c r="AZ2" s="69" t="s">
        <v>8</v>
      </c>
      <c r="BA2" s="2"/>
      <c r="BB2" s="2"/>
      <c r="BC2" s="2"/>
      <c r="BD2" s="2"/>
      <c r="BE2" s="2"/>
      <c r="BF2" s="69" t="s">
        <v>25</v>
      </c>
      <c r="BG2" s="69" t="s">
        <v>26</v>
      </c>
      <c r="BH2" s="69" t="s">
        <v>27</v>
      </c>
      <c r="BI2" s="70" t="s">
        <v>13</v>
      </c>
      <c r="BJ2" s="69" t="s">
        <v>28</v>
      </c>
      <c r="BK2" s="69" t="s">
        <v>29</v>
      </c>
      <c r="BL2" s="69" t="s">
        <v>16</v>
      </c>
      <c r="BM2" s="69" t="s">
        <v>17</v>
      </c>
      <c r="BN2" s="69" t="s">
        <v>18</v>
      </c>
      <c r="BO2" s="69" t="s">
        <v>19</v>
      </c>
      <c r="BP2" s="69" t="s">
        <v>30</v>
      </c>
      <c r="BQ2" s="4"/>
    </row>
    <row r="3" spans="1:77" ht="29.25" customHeight="1" x14ac:dyDescent="0.2">
      <c r="A3" s="2"/>
      <c r="B3" s="70"/>
      <c r="C3" s="70"/>
      <c r="D3" s="70"/>
      <c r="E3" s="2"/>
      <c r="F3" s="69"/>
      <c r="G3" s="69"/>
      <c r="H3" s="3"/>
      <c r="I3" s="69"/>
      <c r="J3" s="3"/>
      <c r="K3" s="3" t="s">
        <v>31</v>
      </c>
      <c r="L3" s="3" t="s">
        <v>32</v>
      </c>
      <c r="M3" s="69"/>
      <c r="N3" s="3"/>
      <c r="O3" s="2"/>
      <c r="P3" s="2"/>
      <c r="Q3" s="2"/>
      <c r="R3" s="69"/>
      <c r="S3" s="3"/>
      <c r="T3" s="3"/>
      <c r="U3" s="3"/>
      <c r="V3" s="3"/>
      <c r="W3" s="2"/>
      <c r="X3" s="69"/>
      <c r="Y3" s="69"/>
      <c r="Z3" s="69"/>
      <c r="AA3" s="70"/>
      <c r="AB3" s="69"/>
      <c r="AC3" s="69"/>
      <c r="AD3" s="69"/>
      <c r="AE3" s="69"/>
      <c r="AF3" s="69"/>
      <c r="AG3" s="69"/>
      <c r="AH3" s="69"/>
      <c r="AI3" s="69"/>
      <c r="AJ3" s="3" t="s">
        <v>33</v>
      </c>
      <c r="AK3" s="69"/>
      <c r="AL3" s="69"/>
      <c r="AM3" s="69"/>
      <c r="AN3" s="4"/>
      <c r="AP3" s="2"/>
      <c r="AQ3" s="70"/>
      <c r="AR3" s="70"/>
      <c r="AS3" s="70"/>
      <c r="AT3" s="2"/>
      <c r="AU3" s="69"/>
      <c r="AV3" s="69"/>
      <c r="AW3" s="3"/>
      <c r="AX3" s="3"/>
      <c r="AY3" s="3"/>
      <c r="AZ3" s="69"/>
      <c r="BA3" s="2"/>
      <c r="BB3" s="2"/>
      <c r="BC3" s="2"/>
      <c r="BD3" s="2"/>
      <c r="BE3" s="2"/>
      <c r="BF3" s="69"/>
      <c r="BG3" s="69"/>
      <c r="BH3" s="69"/>
      <c r="BI3" s="70"/>
      <c r="BJ3" s="69"/>
      <c r="BK3" s="69"/>
      <c r="BL3" s="69"/>
      <c r="BM3" s="69"/>
      <c r="BN3" s="69"/>
      <c r="BO3" s="69"/>
      <c r="BP3" s="69"/>
      <c r="BQ3" s="4"/>
      <c r="BR3" s="5">
        <f>AVERAGE(AZ4:AZ30)</f>
        <v>-5.8714628944153059E-2</v>
      </c>
      <c r="BS3" s="5"/>
      <c r="BT3" s="1" t="s">
        <v>34</v>
      </c>
      <c r="BW3" s="1">
        <v>0</v>
      </c>
      <c r="BX3" s="1">
        <v>0</v>
      </c>
      <c r="BY3" s="5">
        <f>-(BL57)</f>
        <v>-10.030059108186265</v>
      </c>
    </row>
    <row r="4" spans="1:77" x14ac:dyDescent="0.2">
      <c r="A4" s="2">
        <v>1</v>
      </c>
      <c r="B4" s="6">
        <v>43444</v>
      </c>
      <c r="C4" s="1" t="s">
        <v>35</v>
      </c>
      <c r="D4" s="1" t="s">
        <v>36</v>
      </c>
      <c r="E4" s="7"/>
      <c r="F4" s="5">
        <v>1.1215729714760486E-2</v>
      </c>
      <c r="G4" s="5">
        <v>1.1215729714760486E-2</v>
      </c>
      <c r="H4" s="7"/>
      <c r="I4" s="8">
        <v>0</v>
      </c>
      <c r="J4" s="7"/>
      <c r="K4" s="9">
        <v>36.515000000000001</v>
      </c>
      <c r="L4" s="9">
        <v>36.11</v>
      </c>
      <c r="M4" s="10">
        <v>1.1215729714760486E-2</v>
      </c>
      <c r="N4" s="10"/>
      <c r="O4" s="7"/>
      <c r="P4" s="11">
        <f t="shared" ref="P4:P67" si="0">Z4</f>
        <v>0.61250000000000004</v>
      </c>
      <c r="Q4" s="11">
        <v>0.58333333333333337</v>
      </c>
      <c r="R4" s="10">
        <f t="shared" ref="R4:R67" si="1">M4/(P4/Q4)</f>
        <v>1.0681647347390938E-2</v>
      </c>
      <c r="S4" s="10"/>
      <c r="T4" s="10"/>
      <c r="U4" s="10"/>
      <c r="V4" s="10"/>
      <c r="W4" s="7"/>
      <c r="X4" s="12">
        <v>0.5819444444444446</v>
      </c>
      <c r="Y4" s="12">
        <v>0.61944444444444446</v>
      </c>
      <c r="Z4" s="12">
        <v>0.61250000000000004</v>
      </c>
      <c r="AA4" s="12">
        <v>6.9444444444444198E-3</v>
      </c>
      <c r="AB4" s="13">
        <v>32.200000000000003</v>
      </c>
      <c r="AC4" s="13">
        <v>26.015555555555558</v>
      </c>
      <c r="AD4" s="13">
        <v>7.634388414292741</v>
      </c>
      <c r="AE4" s="13">
        <v>5.789207818479003</v>
      </c>
      <c r="AF4" s="13">
        <v>19.3</v>
      </c>
      <c r="AG4" s="13">
        <v>10.404444444444444</v>
      </c>
      <c r="AH4" s="13">
        <v>1008</v>
      </c>
      <c r="AI4" s="13">
        <v>547.15555555555557</v>
      </c>
      <c r="AJ4" s="13"/>
      <c r="AK4" s="14"/>
      <c r="AL4" s="14"/>
      <c r="AM4" s="14"/>
      <c r="AN4" s="4"/>
      <c r="AP4" s="2">
        <v>1</v>
      </c>
      <c r="AQ4" s="15">
        <v>43406</v>
      </c>
      <c r="AR4" s="15" t="s">
        <v>35</v>
      </c>
      <c r="AS4" s="15" t="s">
        <v>36</v>
      </c>
      <c r="AT4" s="16"/>
      <c r="AU4" s="10">
        <v>-6.1203844208396425E-2</v>
      </c>
      <c r="AV4" s="10">
        <v>-6.1203844208396425E-2</v>
      </c>
      <c r="AW4" s="17"/>
      <c r="AX4" s="18">
        <f t="shared" ref="AX4:AX24" si="2">AU4-AV4</f>
        <v>0</v>
      </c>
      <c r="AY4" s="17"/>
      <c r="AZ4" s="10">
        <f t="shared" ref="AZ4:AZ24" si="3">AVERAGE(AU4:AV4)</f>
        <v>-6.1203844208396425E-2</v>
      </c>
      <c r="BA4" s="4"/>
      <c r="BB4" s="11">
        <f t="shared" ref="BB4:BB65" si="4">BH4</f>
        <v>0.4375</v>
      </c>
      <c r="BC4" s="1">
        <v>0.41666666666666702</v>
      </c>
      <c r="BD4" s="10">
        <f t="shared" ref="BD4:BD50" si="5">AZ4/(BB4/BC4)</f>
        <v>-5.8289375436568071E-2</v>
      </c>
      <c r="BE4" s="4"/>
      <c r="BF4" s="12">
        <v>0.44652777777777775</v>
      </c>
      <c r="BG4" s="12">
        <v>0.41180555555555554</v>
      </c>
      <c r="BH4" s="12">
        <v>0.4375</v>
      </c>
      <c r="BI4" s="19">
        <v>2.5694444444444464E-2</v>
      </c>
      <c r="BJ4" s="13">
        <v>13.2</v>
      </c>
      <c r="BK4" s="13">
        <v>16.653333333333336</v>
      </c>
      <c r="BL4" s="13">
        <v>1.901928544</v>
      </c>
      <c r="BM4" s="13">
        <v>1.6855760904499999</v>
      </c>
      <c r="BN4" s="13"/>
      <c r="BO4" s="13"/>
      <c r="BP4" s="13">
        <v>29.9</v>
      </c>
      <c r="BQ4" s="4"/>
      <c r="BW4" s="1">
        <v>10</v>
      </c>
      <c r="BX4" s="1">
        <v>0</v>
      </c>
      <c r="BY4" s="5">
        <f t="shared" ref="BY4:BY10" si="6">BY3</f>
        <v>-10.030059108186265</v>
      </c>
    </row>
    <row r="5" spans="1:77" x14ac:dyDescent="0.2">
      <c r="A5" s="2">
        <v>2</v>
      </c>
      <c r="B5" s="6">
        <v>43445</v>
      </c>
      <c r="C5" s="1" t="s">
        <v>35</v>
      </c>
      <c r="D5" s="1" t="s">
        <v>36</v>
      </c>
      <c r="E5" s="7"/>
      <c r="F5" s="5">
        <v>5.2777777777779124E-3</v>
      </c>
      <c r="G5" s="5">
        <v>4.9986114968066323E-3</v>
      </c>
      <c r="H5" s="7"/>
      <c r="I5" s="8">
        <v>2.7916628097128006E-4</v>
      </c>
      <c r="J5" s="7"/>
      <c r="K5" s="9">
        <v>36.190000000000005</v>
      </c>
      <c r="L5" s="9">
        <v>36.004999999999995</v>
      </c>
      <c r="M5" s="10">
        <v>5.1381946372922723E-3</v>
      </c>
      <c r="N5" s="10"/>
      <c r="O5" s="7"/>
      <c r="P5" s="11">
        <f t="shared" si="0"/>
        <v>0.61944444444444446</v>
      </c>
      <c r="Q5" s="11">
        <v>0.58333333333333337</v>
      </c>
      <c r="R5" s="10">
        <f t="shared" si="1"/>
        <v>4.8386586270465345E-3</v>
      </c>
      <c r="S5" s="10"/>
      <c r="T5" s="10"/>
      <c r="U5" s="10"/>
      <c r="V5" s="10"/>
      <c r="W5" s="7"/>
      <c r="X5" s="12">
        <v>0.58263888888888893</v>
      </c>
      <c r="Y5" s="12">
        <v>0.62013888888888891</v>
      </c>
      <c r="Z5" s="12">
        <v>0.61944444444444446</v>
      </c>
      <c r="AA5" s="12">
        <v>6.9444444444444198E-4</v>
      </c>
      <c r="AB5" s="13">
        <v>36</v>
      </c>
      <c r="AC5" s="13">
        <v>29.432222222222212</v>
      </c>
      <c r="AD5" s="13">
        <v>8.6212025025436088</v>
      </c>
      <c r="AE5" s="13">
        <v>5.0449180612346813</v>
      </c>
      <c r="AF5" s="13">
        <v>27.4</v>
      </c>
      <c r="AG5" s="13">
        <v>14.342222222222231</v>
      </c>
      <c r="AH5" s="13">
        <v>1013</v>
      </c>
      <c r="AI5" s="13">
        <v>552.87777777777774</v>
      </c>
      <c r="AJ5" s="13"/>
      <c r="AK5" s="10">
        <v>-3.1754647849097518E-2</v>
      </c>
      <c r="AL5" s="13">
        <v>13.8</v>
      </c>
      <c r="AM5" s="13">
        <v>20.814285714285717</v>
      </c>
      <c r="AN5" s="4"/>
      <c r="AP5" s="2">
        <v>2</v>
      </c>
      <c r="AQ5" s="15">
        <v>43444</v>
      </c>
      <c r="AR5" s="14" t="s">
        <v>35</v>
      </c>
      <c r="AS5" s="14" t="s">
        <v>36</v>
      </c>
      <c r="AT5" s="4"/>
      <c r="AU5" s="10">
        <v>-3.1890351472384233E-2</v>
      </c>
      <c r="AV5" s="10">
        <v>-3.1618944225810804E-2</v>
      </c>
      <c r="AW5" s="17"/>
      <c r="AX5" s="18">
        <f t="shared" si="2"/>
        <v>-2.7140724657342963E-4</v>
      </c>
      <c r="AY5" s="17"/>
      <c r="AZ5" s="10">
        <f t="shared" si="3"/>
        <v>-3.1754647849097518E-2</v>
      </c>
      <c r="BA5" s="4"/>
      <c r="BB5" s="11">
        <f t="shared" si="4"/>
        <v>0.41180555555555554</v>
      </c>
      <c r="BC5" s="1">
        <v>0.41666666666666702</v>
      </c>
      <c r="BD5" s="10">
        <f t="shared" si="5"/>
        <v>-3.2129491921515228E-2</v>
      </c>
      <c r="BE5" s="4"/>
      <c r="BF5" s="12">
        <v>0.4180555555555554</v>
      </c>
      <c r="BG5" s="12">
        <v>0.38055555555555554</v>
      </c>
      <c r="BH5" s="12">
        <v>0.41180555555555554</v>
      </c>
      <c r="BI5" s="19">
        <v>3.125E-2</v>
      </c>
      <c r="BJ5" s="13">
        <v>13.8</v>
      </c>
      <c r="BK5" s="13">
        <v>20.814285714285717</v>
      </c>
      <c r="BL5" s="13">
        <v>7.565043255</v>
      </c>
      <c r="BM5" s="13">
        <v>5.8748708419107158</v>
      </c>
      <c r="BN5" s="13">
        <v>20.9</v>
      </c>
      <c r="BO5" s="13">
        <v>5.0482142857142858</v>
      </c>
      <c r="BP5" s="13">
        <v>32.200000000000003</v>
      </c>
      <c r="BQ5" s="4"/>
      <c r="BW5" s="1">
        <v>20</v>
      </c>
      <c r="BX5" s="1">
        <v>0</v>
      </c>
      <c r="BY5" s="5">
        <f t="shared" si="6"/>
        <v>-10.030059108186265</v>
      </c>
    </row>
    <row r="6" spans="1:77" x14ac:dyDescent="0.2">
      <c r="A6" s="2">
        <v>3</v>
      </c>
      <c r="B6" s="6">
        <v>43451</v>
      </c>
      <c r="C6" s="1" t="s">
        <v>35</v>
      </c>
      <c r="D6" s="1" t="s">
        <v>36</v>
      </c>
      <c r="E6" s="7"/>
      <c r="F6" s="5">
        <v>3.128460686600229E-2</v>
      </c>
      <c r="G6" s="5">
        <v>3.4201052340071987E-2</v>
      </c>
      <c r="H6" s="7"/>
      <c r="I6" s="8">
        <v>-2.9164454740696968E-3</v>
      </c>
      <c r="J6" s="7"/>
      <c r="K6" s="9">
        <v>37.297499999999999</v>
      </c>
      <c r="L6" s="9">
        <v>36.114999999999995</v>
      </c>
      <c r="M6" s="10">
        <v>3.2742829603037135E-2</v>
      </c>
      <c r="N6" s="10"/>
      <c r="O6" s="7"/>
      <c r="P6" s="11">
        <f t="shared" si="0"/>
        <v>0.60138888888888886</v>
      </c>
      <c r="Q6" s="11">
        <v>0.58333333333333337</v>
      </c>
      <c r="R6" s="10">
        <f t="shared" si="1"/>
        <v>3.1759788529504847E-2</v>
      </c>
      <c r="S6" s="10"/>
      <c r="T6" s="10"/>
      <c r="U6" s="10"/>
      <c r="V6" s="10"/>
      <c r="W6" s="7"/>
      <c r="X6" s="12">
        <v>0.58333333333333337</v>
      </c>
      <c r="Y6" s="12">
        <v>0.62152777777777779</v>
      </c>
      <c r="Z6" s="12">
        <v>0.60138888888888886</v>
      </c>
      <c r="AA6" s="12">
        <v>2.0138888888888928E-2</v>
      </c>
      <c r="AB6" s="13">
        <v>38.4</v>
      </c>
      <c r="AC6" s="13">
        <v>31.434065934065934</v>
      </c>
      <c r="AD6" s="13">
        <v>6.7213250169237311</v>
      </c>
      <c r="AE6" s="13">
        <v>4.2702541514420433</v>
      </c>
      <c r="AF6" s="13">
        <v>27.4</v>
      </c>
      <c r="AG6" s="13">
        <v>14.380219780219777</v>
      </c>
      <c r="AH6" s="13">
        <v>1111</v>
      </c>
      <c r="AI6" s="13">
        <v>477.90109890109892</v>
      </c>
      <c r="AJ6" s="13"/>
      <c r="AK6" s="14"/>
      <c r="AL6" s="14"/>
      <c r="AM6" s="14"/>
      <c r="AN6" s="4"/>
      <c r="AP6" s="2">
        <v>3</v>
      </c>
      <c r="AQ6" s="15">
        <v>43451</v>
      </c>
      <c r="AR6" s="14" t="s">
        <v>35</v>
      </c>
      <c r="AS6" s="14" t="s">
        <v>36</v>
      </c>
      <c r="AT6" s="4"/>
      <c r="AU6" s="10">
        <v>-4.8696114954763128E-2</v>
      </c>
      <c r="AV6" s="10">
        <v>-5.2004763795156714E-2</v>
      </c>
      <c r="AW6" s="17"/>
      <c r="AX6" s="18">
        <f t="shared" si="2"/>
        <v>3.3086488403935854E-3</v>
      </c>
      <c r="AY6" s="17"/>
      <c r="AZ6" s="10">
        <f t="shared" si="3"/>
        <v>-5.0350439374959921E-2</v>
      </c>
      <c r="BA6" s="4"/>
      <c r="BB6" s="11">
        <f t="shared" si="4"/>
        <v>0.40763888888888899</v>
      </c>
      <c r="BC6" s="1">
        <v>0.41666666666666702</v>
      </c>
      <c r="BD6" s="10">
        <f t="shared" si="5"/>
        <v>-5.1465525766568945E-2</v>
      </c>
      <c r="BE6" s="4"/>
      <c r="BF6" s="12">
        <v>0.41666666666666663</v>
      </c>
      <c r="BG6" s="12">
        <v>0.37847222222222221</v>
      </c>
      <c r="BH6" s="12">
        <v>0.40763888888888899</v>
      </c>
      <c r="BI6" s="19">
        <v>2.9166666666666785E-2</v>
      </c>
      <c r="BJ6" s="13">
        <v>15.3</v>
      </c>
      <c r="BK6" s="13">
        <v>20.976785714285715</v>
      </c>
      <c r="BL6" s="13">
        <v>8.6448410500000001</v>
      </c>
      <c r="BM6" s="13">
        <v>7.2900663238392855</v>
      </c>
      <c r="BN6" s="13">
        <v>22.5</v>
      </c>
      <c r="BO6" s="13">
        <v>6.3142857142857194</v>
      </c>
      <c r="BP6" s="13">
        <v>38.4</v>
      </c>
      <c r="BQ6" s="4"/>
      <c r="BW6" s="1">
        <v>30</v>
      </c>
      <c r="BX6" s="1">
        <v>0</v>
      </c>
      <c r="BY6" s="5">
        <f t="shared" si="6"/>
        <v>-10.030059108186265</v>
      </c>
    </row>
    <row r="7" spans="1:77" x14ac:dyDescent="0.2">
      <c r="A7" s="2">
        <v>4</v>
      </c>
      <c r="B7" s="6">
        <v>43477</v>
      </c>
      <c r="C7" s="1" t="s">
        <v>35</v>
      </c>
      <c r="D7" s="1" t="s">
        <v>36</v>
      </c>
      <c r="E7" s="7"/>
      <c r="F7" s="5">
        <v>7.7241379310344749E-2</v>
      </c>
      <c r="G7" s="5">
        <v>7.693370165745847E-2</v>
      </c>
      <c r="H7" s="7"/>
      <c r="I7" s="8">
        <v>3.0767765288627902E-4</v>
      </c>
      <c r="J7" s="7"/>
      <c r="K7" s="9">
        <v>38.817499999999995</v>
      </c>
      <c r="L7" s="9">
        <v>36.225000000000001</v>
      </c>
      <c r="M7" s="10">
        <v>7.7087540483901609E-2</v>
      </c>
      <c r="N7" s="10"/>
      <c r="O7" s="7"/>
      <c r="P7" s="11">
        <f t="shared" si="0"/>
        <v>0.59930555555555565</v>
      </c>
      <c r="Q7" s="11">
        <v>0.58333333333333337</v>
      </c>
      <c r="R7" s="10">
        <f t="shared" si="1"/>
        <v>7.5033063738675951E-2</v>
      </c>
      <c r="S7" s="10"/>
      <c r="T7" s="10"/>
      <c r="U7" s="10"/>
      <c r="V7" s="10"/>
      <c r="W7" s="7"/>
      <c r="X7" s="12">
        <v>0.57708333333333339</v>
      </c>
      <c r="Y7" s="12">
        <v>0.61388888888888893</v>
      </c>
      <c r="Z7" s="12">
        <v>0.59930555555555565</v>
      </c>
      <c r="AA7" s="12">
        <v>1.4583333333333282E-2</v>
      </c>
      <c r="AB7" s="13">
        <v>30.3</v>
      </c>
      <c r="AC7" s="13">
        <v>23.556179775280899</v>
      </c>
      <c r="AD7" s="13">
        <v>10.872219494742264</v>
      </c>
      <c r="AE7" s="13">
        <v>9.0500270807237602</v>
      </c>
      <c r="AF7" s="13">
        <v>29</v>
      </c>
      <c r="AG7" s="13">
        <v>12.029213483146071</v>
      </c>
      <c r="AH7" s="13">
        <v>992</v>
      </c>
      <c r="AI7" s="13">
        <v>538.07865168539331</v>
      </c>
      <c r="AJ7" s="14">
        <v>2243.6</v>
      </c>
      <c r="AK7" s="14"/>
      <c r="AL7" s="14"/>
      <c r="AM7" s="14"/>
      <c r="AN7" s="4"/>
      <c r="AP7" s="2">
        <v>4</v>
      </c>
      <c r="AQ7" s="15">
        <v>43477</v>
      </c>
      <c r="AR7" s="14" t="s">
        <v>35</v>
      </c>
      <c r="AS7" s="14" t="s">
        <v>36</v>
      </c>
      <c r="AT7" s="4"/>
      <c r="AU7" s="10">
        <v>-9.1923418283250749E-2</v>
      </c>
      <c r="AV7" s="10">
        <v>-9.1186182372364658E-2</v>
      </c>
      <c r="AW7" s="17"/>
      <c r="AX7" s="18">
        <f t="shared" si="2"/>
        <v>-7.3723591088609153E-4</v>
      </c>
      <c r="AY7" s="17"/>
      <c r="AZ7" s="10">
        <f t="shared" si="3"/>
        <v>-9.1554800327807703E-2</v>
      </c>
      <c r="BA7" s="4"/>
      <c r="BB7" s="11">
        <f t="shared" si="4"/>
        <v>0.41527777777777775</v>
      </c>
      <c r="BC7" s="1">
        <v>0.41666666666666702</v>
      </c>
      <c r="BD7" s="10">
        <f t="shared" si="5"/>
        <v>-9.1861003673385747E-2</v>
      </c>
      <c r="BE7" s="4"/>
      <c r="BF7" s="12">
        <v>0.42291666666666661</v>
      </c>
      <c r="BG7" s="12">
        <v>0.38680555555555551</v>
      </c>
      <c r="BH7" s="12">
        <v>0.41527777777777775</v>
      </c>
      <c r="BI7" s="19">
        <v>2.8472222222222232E-2</v>
      </c>
      <c r="BJ7" s="13">
        <v>14.3</v>
      </c>
      <c r="BK7" s="13">
        <v>18.105263157894736</v>
      </c>
      <c r="BL7" s="13">
        <v>11.751338388507037</v>
      </c>
      <c r="BM7" s="13">
        <v>11.268131151613462</v>
      </c>
      <c r="BN7" s="13">
        <v>24.1</v>
      </c>
      <c r="BO7" s="13">
        <v>7.8701754385964975</v>
      </c>
      <c r="BP7" s="13">
        <v>30.3</v>
      </c>
      <c r="BQ7" s="4"/>
      <c r="BW7" s="1">
        <v>40</v>
      </c>
      <c r="BX7" s="1">
        <v>0</v>
      </c>
      <c r="BY7" s="5">
        <f t="shared" si="6"/>
        <v>-10.030059108186265</v>
      </c>
    </row>
    <row r="8" spans="1:77" x14ac:dyDescent="0.2">
      <c r="A8" s="2">
        <v>5</v>
      </c>
      <c r="B8" s="6">
        <v>43478</v>
      </c>
      <c r="C8" s="1" t="s">
        <v>35</v>
      </c>
      <c r="D8" s="1" t="s">
        <v>36</v>
      </c>
      <c r="E8" s="7"/>
      <c r="F8" s="5">
        <v>5.2413793103448236E-2</v>
      </c>
      <c r="G8" s="5">
        <v>5.2457205963556006E-2</v>
      </c>
      <c r="H8" s="7"/>
      <c r="I8" s="8">
        <v>-4.3412860107769347E-5</v>
      </c>
      <c r="J8" s="7"/>
      <c r="K8" s="9">
        <v>38.134999999999998</v>
      </c>
      <c r="L8" s="9">
        <v>36.234999999999999</v>
      </c>
      <c r="M8" s="10">
        <v>5.2435499533502121E-2</v>
      </c>
      <c r="N8" s="10"/>
      <c r="O8" s="7"/>
      <c r="P8" s="11">
        <f t="shared" si="0"/>
        <v>0.58541666666666659</v>
      </c>
      <c r="Q8" s="11">
        <v>0.58333333333333337</v>
      </c>
      <c r="R8" s="10">
        <f t="shared" si="1"/>
        <v>5.2248896332315296E-2</v>
      </c>
      <c r="S8" s="10"/>
      <c r="T8" s="10"/>
      <c r="U8" s="10"/>
      <c r="V8" s="10"/>
      <c r="W8" s="7"/>
      <c r="X8" s="12">
        <v>0.57708333333333339</v>
      </c>
      <c r="Y8" s="12">
        <v>0.61319444444444449</v>
      </c>
      <c r="Z8" s="12">
        <v>0.58541666666666659</v>
      </c>
      <c r="AA8" s="12">
        <v>2.7777777777777901E-2</v>
      </c>
      <c r="AB8" s="13">
        <v>32</v>
      </c>
      <c r="AC8" s="13">
        <v>25.435955056179768</v>
      </c>
      <c r="AD8" s="13">
        <v>11.16174427464721</v>
      </c>
      <c r="AE8" s="13">
        <v>9.4323113438052015</v>
      </c>
      <c r="AF8" s="13">
        <v>17.7</v>
      </c>
      <c r="AG8" s="13">
        <v>8.1719101123595443</v>
      </c>
      <c r="AH8" s="13">
        <v>979</v>
      </c>
      <c r="AI8" s="13">
        <v>520.56179775280896</v>
      </c>
      <c r="AJ8" s="14">
        <v>2434.1</v>
      </c>
      <c r="AK8" s="10">
        <v>-9.1554800327807703E-2</v>
      </c>
      <c r="AL8" s="13">
        <v>14.3</v>
      </c>
      <c r="AM8" s="13">
        <v>18.105263157894736</v>
      </c>
      <c r="AN8" s="4"/>
      <c r="AP8" s="2">
        <v>5</v>
      </c>
      <c r="AQ8" s="15">
        <v>43478</v>
      </c>
      <c r="AR8" s="14" t="s">
        <v>35</v>
      </c>
      <c r="AS8" s="14" t="s">
        <v>36</v>
      </c>
      <c r="AT8" s="4"/>
      <c r="AU8" s="10">
        <v>-3.5371857994298914E-2</v>
      </c>
      <c r="AV8" s="10">
        <v>-3.0949284785435391E-2</v>
      </c>
      <c r="AW8" s="17"/>
      <c r="AX8" s="18">
        <f t="shared" si="2"/>
        <v>-4.4225732088635228E-3</v>
      </c>
      <c r="AY8" s="17"/>
      <c r="AZ8" s="10">
        <f t="shared" si="3"/>
        <v>-3.3160571389867152E-2</v>
      </c>
      <c r="BA8" s="4"/>
      <c r="BB8" s="11">
        <f t="shared" si="4"/>
        <v>0.42569444444444449</v>
      </c>
      <c r="BC8" s="1">
        <v>0.41666666666666702</v>
      </c>
      <c r="BD8" s="10">
        <f t="shared" si="5"/>
        <v>-3.2457329255987453E-2</v>
      </c>
      <c r="BE8" s="4"/>
      <c r="BF8" s="12">
        <v>0.42361111111111105</v>
      </c>
      <c r="BG8" s="12">
        <v>0.38749999999999996</v>
      </c>
      <c r="BH8" s="12">
        <v>0.42569444444444449</v>
      </c>
      <c r="BI8" s="19">
        <v>3.8194444444444531E-2</v>
      </c>
      <c r="BJ8" s="13">
        <v>15.4</v>
      </c>
      <c r="BK8" s="13">
        <v>20.947368421052623</v>
      </c>
      <c r="BL8" s="20">
        <v>11.127859145558407</v>
      </c>
      <c r="BM8" s="20">
        <v>10.323864627164102</v>
      </c>
      <c r="BN8" s="20">
        <v>19.3</v>
      </c>
      <c r="BO8" s="20">
        <v>10.931578947368417</v>
      </c>
      <c r="BP8" s="20">
        <v>32</v>
      </c>
      <c r="BQ8" s="4"/>
      <c r="BW8" s="1">
        <v>50</v>
      </c>
      <c r="BX8" s="1">
        <v>0</v>
      </c>
      <c r="BY8" s="5">
        <f t="shared" si="6"/>
        <v>-10.030059108186265</v>
      </c>
    </row>
    <row r="9" spans="1:77" x14ac:dyDescent="0.2">
      <c r="A9" s="2">
        <v>6</v>
      </c>
      <c r="B9" s="6">
        <v>43479</v>
      </c>
      <c r="C9" s="1" t="s">
        <v>35</v>
      </c>
      <c r="D9" s="1" t="s">
        <v>36</v>
      </c>
      <c r="E9" s="7"/>
      <c r="F9" s="5">
        <v>-7.9649542015136437E-4</v>
      </c>
      <c r="G9" s="5">
        <v>-3.7135278514590893E-3</v>
      </c>
      <c r="H9" s="7"/>
      <c r="I9" s="8">
        <v>2.9170324313077247E-3</v>
      </c>
      <c r="J9" s="7"/>
      <c r="K9" s="9">
        <v>37.597499999999997</v>
      </c>
      <c r="L9" s="9">
        <v>37.682500000000005</v>
      </c>
      <c r="M9" s="10">
        <v>-2.255011635805227E-3</v>
      </c>
      <c r="N9" s="10"/>
      <c r="O9" s="7"/>
      <c r="P9" s="11">
        <f t="shared" si="0"/>
        <v>0.58333333333333326</v>
      </c>
      <c r="Q9" s="11">
        <v>0.58333333333333337</v>
      </c>
      <c r="R9" s="10">
        <f t="shared" si="1"/>
        <v>-2.2550116358052274E-3</v>
      </c>
      <c r="S9" s="10"/>
      <c r="T9" s="10"/>
      <c r="U9" s="10"/>
      <c r="V9" s="10"/>
      <c r="W9" s="7"/>
      <c r="X9" s="12">
        <v>0.57638888888888895</v>
      </c>
      <c r="Y9" s="12">
        <v>0.61250000000000004</v>
      </c>
      <c r="Z9" s="12">
        <v>0.58333333333333326</v>
      </c>
      <c r="AA9" s="12">
        <v>2.9166666666666785E-2</v>
      </c>
      <c r="AB9" s="13">
        <v>35.700000000000003</v>
      </c>
      <c r="AC9" s="13">
        <v>27.997752808988771</v>
      </c>
      <c r="AD9" s="13">
        <v>10.4449743033224</v>
      </c>
      <c r="AE9" s="13">
        <v>7.8402614173059808</v>
      </c>
      <c r="AF9" s="21">
        <v>24.1</v>
      </c>
      <c r="AG9" s="21">
        <v>10.986516853932581</v>
      </c>
      <c r="AH9" s="13">
        <v>996</v>
      </c>
      <c r="AI9" s="13">
        <v>546.69662921348311</v>
      </c>
      <c r="AJ9" s="14">
        <v>2614.5</v>
      </c>
      <c r="AK9" s="10">
        <v>-3.3160571389867152E-2</v>
      </c>
      <c r="AL9" s="13">
        <v>15.4</v>
      </c>
      <c r="AM9" s="13">
        <v>20.947368421052623</v>
      </c>
      <c r="AN9" s="4"/>
      <c r="AP9" s="2">
        <v>6</v>
      </c>
      <c r="AQ9" s="15">
        <v>43479</v>
      </c>
      <c r="AR9" s="14" t="s">
        <v>35</v>
      </c>
      <c r="AS9" s="14" t="s">
        <v>36</v>
      </c>
      <c r="AT9" s="4"/>
      <c r="AU9" s="10">
        <v>-8.667104399212075E-2</v>
      </c>
      <c r="AV9" s="10">
        <v>-8.3947368421052396E-2</v>
      </c>
      <c r="AW9" s="17"/>
      <c r="AX9" s="18">
        <f t="shared" si="2"/>
        <v>-2.7236755710683541E-3</v>
      </c>
      <c r="AY9" s="17"/>
      <c r="AZ9" s="10">
        <f t="shared" si="3"/>
        <v>-8.530920620658658E-2</v>
      </c>
      <c r="BA9" s="4"/>
      <c r="BB9" s="11">
        <f t="shared" si="4"/>
        <v>0.43055555555555558</v>
      </c>
      <c r="BC9" s="1">
        <v>0.41666666666666702</v>
      </c>
      <c r="BD9" s="10">
        <f t="shared" si="5"/>
        <v>-8.2557296328954824E-2</v>
      </c>
      <c r="BE9" s="4"/>
      <c r="BF9" s="12">
        <v>0.42430555555555549</v>
      </c>
      <c r="BG9" s="12">
        <v>0.3881944444444444</v>
      </c>
      <c r="BH9" s="12">
        <v>0.43055555555555558</v>
      </c>
      <c r="BI9" s="19">
        <v>4.2361111111111183E-2</v>
      </c>
      <c r="BJ9" s="13">
        <v>14.6</v>
      </c>
      <c r="BK9" s="13">
        <v>20.757894736842111</v>
      </c>
      <c r="BL9" s="13">
        <v>8.393042988013109</v>
      </c>
      <c r="BM9" s="13">
        <v>7.7300211440348701</v>
      </c>
      <c r="BN9" s="13">
        <v>20.9</v>
      </c>
      <c r="BO9" s="13">
        <v>10.589473684210526</v>
      </c>
      <c r="BP9" s="13">
        <v>35.700000000000003</v>
      </c>
      <c r="BQ9" s="4"/>
      <c r="BW9" s="1">
        <v>60</v>
      </c>
      <c r="BX9" s="1">
        <v>0</v>
      </c>
      <c r="BY9" s="5">
        <f t="shared" si="6"/>
        <v>-10.030059108186265</v>
      </c>
    </row>
    <row r="10" spans="1:77" x14ac:dyDescent="0.2">
      <c r="A10" s="2">
        <v>7</v>
      </c>
      <c r="B10" s="6">
        <v>43480</v>
      </c>
      <c r="C10" s="1" t="s">
        <v>35</v>
      </c>
      <c r="D10" s="1" t="s">
        <v>36</v>
      </c>
      <c r="E10" s="7"/>
      <c r="F10" s="5">
        <v>5.8690104905018643E-2</v>
      </c>
      <c r="G10" s="5">
        <v>5.9623282821130268E-2</v>
      </c>
      <c r="H10" s="7"/>
      <c r="I10" s="8">
        <v>-9.3317791611162437E-4</v>
      </c>
      <c r="J10" s="7"/>
      <c r="K10" s="9">
        <v>37.375</v>
      </c>
      <c r="L10" s="9">
        <v>35.287499999999994</v>
      </c>
      <c r="M10" s="10">
        <v>5.9156693863074455E-2</v>
      </c>
      <c r="N10" s="10"/>
      <c r="O10" s="7"/>
      <c r="P10" s="11">
        <f t="shared" si="0"/>
        <v>0.57430555555555562</v>
      </c>
      <c r="Q10" s="11">
        <v>0.58333333333333337</v>
      </c>
      <c r="R10" s="10">
        <f t="shared" si="1"/>
        <v>6.0086605616665706E-2</v>
      </c>
      <c r="S10" s="10"/>
      <c r="T10" s="10"/>
      <c r="U10" s="10"/>
      <c r="V10" s="10"/>
      <c r="W10" s="7"/>
      <c r="X10" s="12">
        <v>0.57569444444444451</v>
      </c>
      <c r="Y10" s="12">
        <v>0.6118055555555556</v>
      </c>
      <c r="Z10" s="12">
        <v>0.57430555555555562</v>
      </c>
      <c r="AA10" s="12">
        <v>3.7499999999999978E-2</v>
      </c>
      <c r="AB10" s="13">
        <v>36</v>
      </c>
      <c r="AC10" s="13">
        <v>29.146067415730357</v>
      </c>
      <c r="AD10" s="13">
        <v>8.6253123055971717</v>
      </c>
      <c r="AE10" s="13">
        <v>5.898636531117865</v>
      </c>
      <c r="AF10" s="21">
        <v>24.1</v>
      </c>
      <c r="AG10" s="21">
        <v>12.919101123595498</v>
      </c>
      <c r="AH10" s="20">
        <v>1005</v>
      </c>
      <c r="AI10" s="20">
        <v>549.70786516853934</v>
      </c>
      <c r="AJ10" s="20"/>
      <c r="AK10" s="10">
        <v>-8.530920620658658E-2</v>
      </c>
      <c r="AL10" s="13">
        <v>14.6</v>
      </c>
      <c r="AM10" s="13">
        <v>20.757894736842111</v>
      </c>
      <c r="AN10" s="4"/>
      <c r="AP10" s="2">
        <v>7</v>
      </c>
      <c r="AQ10" s="15">
        <v>43480</v>
      </c>
      <c r="AR10" s="14" t="s">
        <v>35</v>
      </c>
      <c r="AS10" s="14" t="s">
        <v>36</v>
      </c>
      <c r="AT10" s="4"/>
      <c r="AU10" s="10">
        <v>-5.5584965590259432E-2</v>
      </c>
      <c r="AV10" s="10">
        <v>-5.733157199471603E-2</v>
      </c>
      <c r="AW10" s="17"/>
      <c r="AX10" s="18">
        <f t="shared" si="2"/>
        <v>1.7466064044565979E-3</v>
      </c>
      <c r="AY10" s="17"/>
      <c r="AZ10" s="10">
        <f t="shared" si="3"/>
        <v>-5.6458268792487734E-2</v>
      </c>
      <c r="BA10" s="4"/>
      <c r="BB10" s="11">
        <f t="shared" si="4"/>
        <v>0.43611111111111101</v>
      </c>
      <c r="BC10" s="1">
        <v>0.41666666666666702</v>
      </c>
      <c r="BD10" s="10">
        <f t="shared" si="5"/>
        <v>-5.3941021139319548E-2</v>
      </c>
      <c r="BE10" s="4"/>
      <c r="BF10" s="12">
        <v>0.42499999999999993</v>
      </c>
      <c r="BG10" s="12">
        <v>0.3881944444444444</v>
      </c>
      <c r="BH10" s="12">
        <v>0.43611111111111101</v>
      </c>
      <c r="BI10" s="19">
        <v>4.7916666666666607E-2</v>
      </c>
      <c r="BJ10" s="13">
        <v>15.1</v>
      </c>
      <c r="BK10" s="13">
        <v>21.798245614035093</v>
      </c>
      <c r="BL10" s="13">
        <v>8.3629938430562039</v>
      </c>
      <c r="BM10" s="13">
        <v>7.5335681383281781</v>
      </c>
      <c r="BN10" s="13">
        <v>24.1</v>
      </c>
      <c r="BO10" s="13">
        <v>9.7578947368421094</v>
      </c>
      <c r="BP10" s="13">
        <v>36</v>
      </c>
      <c r="BQ10" s="4"/>
      <c r="BW10" s="1">
        <v>70</v>
      </c>
      <c r="BX10" s="1">
        <v>0</v>
      </c>
      <c r="BY10" s="5">
        <f t="shared" si="6"/>
        <v>-10.030059108186265</v>
      </c>
    </row>
    <row r="11" spans="1:77" x14ac:dyDescent="0.2">
      <c r="A11" s="2">
        <v>8</v>
      </c>
      <c r="B11" s="6">
        <v>43481</v>
      </c>
      <c r="C11" s="1" t="s">
        <v>35</v>
      </c>
      <c r="D11" s="1" t="s">
        <v>36</v>
      </c>
      <c r="E11" s="7"/>
      <c r="F11" s="5">
        <v>2.7131782945736545E-2</v>
      </c>
      <c r="G11" s="5">
        <v>2.915856706470437E-2</v>
      </c>
      <c r="H11" s="7"/>
      <c r="I11" s="8">
        <v>-2.0267841189678254E-3</v>
      </c>
      <c r="J11" s="7"/>
      <c r="K11" s="9">
        <v>37.06</v>
      </c>
      <c r="L11" s="9">
        <v>36.064999999999998</v>
      </c>
      <c r="M11" s="10">
        <v>2.8145175005220457E-2</v>
      </c>
      <c r="N11" s="10"/>
      <c r="O11" s="7"/>
      <c r="P11" s="11">
        <f t="shared" si="0"/>
        <v>0.60069444444444453</v>
      </c>
      <c r="Q11" s="11">
        <v>0.58333333333333337</v>
      </c>
      <c r="R11" s="10">
        <f t="shared" si="1"/>
        <v>2.7331730640907725E-2</v>
      </c>
      <c r="S11" s="10"/>
      <c r="T11" s="10"/>
      <c r="U11" s="10"/>
      <c r="V11" s="10"/>
      <c r="W11" s="7"/>
      <c r="X11" s="12">
        <v>0.57430555555555562</v>
      </c>
      <c r="Y11" s="12">
        <v>0.6118055555555556</v>
      </c>
      <c r="Z11" s="12">
        <v>0.60069444444444453</v>
      </c>
      <c r="AA11" s="12">
        <v>1.1111111111111072E-2</v>
      </c>
      <c r="AB11" s="13">
        <v>36.1</v>
      </c>
      <c r="AC11" s="13">
        <v>28.39775280898877</v>
      </c>
      <c r="AD11" s="13">
        <v>9.1903460228713687</v>
      </c>
      <c r="AE11" s="13">
        <v>6.3027540963818964</v>
      </c>
      <c r="AF11" s="21">
        <v>29</v>
      </c>
      <c r="AG11" s="21">
        <v>13.937078651685395</v>
      </c>
      <c r="AH11" s="13">
        <v>1005</v>
      </c>
      <c r="AI11" s="13">
        <v>551.33707865168537</v>
      </c>
      <c r="AJ11" s="13"/>
      <c r="AK11" s="10">
        <v>-5.6458268792487734E-2</v>
      </c>
      <c r="AL11" s="13">
        <v>15.1</v>
      </c>
      <c r="AM11" s="13">
        <v>21.798245614035093</v>
      </c>
      <c r="AN11" s="4"/>
      <c r="AP11" s="2">
        <v>8</v>
      </c>
      <c r="AQ11" s="15">
        <v>43481</v>
      </c>
      <c r="AR11" s="14" t="s">
        <v>35</v>
      </c>
      <c r="AS11" s="14" t="s">
        <v>36</v>
      </c>
      <c r="AT11" s="4"/>
      <c r="AU11" s="10">
        <v>-5.5940330314331418E-2</v>
      </c>
      <c r="AV11" s="10">
        <v>-5.5866666666666634E-2</v>
      </c>
      <c r="AW11" s="17"/>
      <c r="AX11" s="18">
        <f t="shared" si="2"/>
        <v>-7.3663647664784504E-5</v>
      </c>
      <c r="AY11" s="17"/>
      <c r="AZ11" s="10">
        <f t="shared" si="3"/>
        <v>-5.5903498490499026E-2</v>
      </c>
      <c r="BA11" s="4"/>
      <c r="BB11" s="11">
        <f t="shared" si="4"/>
        <v>0.41805555555555551</v>
      </c>
      <c r="BC11" s="1">
        <v>0.41666666666666702</v>
      </c>
      <c r="BD11" s="10">
        <f t="shared" si="5"/>
        <v>-5.5717772581892776E-2</v>
      </c>
      <c r="BE11" s="4"/>
      <c r="BF11" s="12">
        <v>0.42638888888888882</v>
      </c>
      <c r="BG11" s="12">
        <v>0.38888888888888884</v>
      </c>
      <c r="BH11" s="12">
        <v>0.41805555555555551</v>
      </c>
      <c r="BI11" s="19">
        <v>2.9166666666666674E-2</v>
      </c>
      <c r="BJ11" s="13">
        <v>12.1</v>
      </c>
      <c r="BK11" s="13">
        <v>19.161403508771929</v>
      </c>
      <c r="BL11" s="13">
        <v>7.5174507579103214</v>
      </c>
      <c r="BM11" s="13">
        <v>6.2971043174083379</v>
      </c>
      <c r="BN11" s="13">
        <v>22.5</v>
      </c>
      <c r="BO11" s="13">
        <v>4.7035087719298243</v>
      </c>
      <c r="BP11" s="13">
        <v>36.1</v>
      </c>
      <c r="BQ11" s="4"/>
    </row>
    <row r="12" spans="1:77" x14ac:dyDescent="0.2">
      <c r="A12" s="2">
        <v>9</v>
      </c>
      <c r="B12" s="6">
        <v>43482</v>
      </c>
      <c r="C12" s="1" t="s">
        <v>35</v>
      </c>
      <c r="D12" s="1" t="s">
        <v>36</v>
      </c>
      <c r="E12" s="7"/>
      <c r="F12" s="5">
        <v>3.9855072463768314E-2</v>
      </c>
      <c r="G12" s="5">
        <v>4.3102245780443624E-2</v>
      </c>
      <c r="H12" s="7"/>
      <c r="I12" s="8">
        <v>-3.24717331667531E-3</v>
      </c>
      <c r="J12" s="7"/>
      <c r="K12" s="9">
        <v>37.35</v>
      </c>
      <c r="L12" s="9">
        <v>35.862499999999997</v>
      </c>
      <c r="M12" s="10">
        <v>4.1478659122105965E-2</v>
      </c>
      <c r="N12" s="10"/>
      <c r="O12" s="7"/>
      <c r="P12" s="11">
        <f t="shared" si="0"/>
        <v>0.59513888888888877</v>
      </c>
      <c r="Q12" s="11">
        <v>0.58333333333333337</v>
      </c>
      <c r="R12" s="10">
        <f t="shared" si="1"/>
        <v>4.0655861916649966E-2</v>
      </c>
      <c r="S12" s="10"/>
      <c r="T12" s="10"/>
      <c r="U12" s="10"/>
      <c r="V12" s="10"/>
      <c r="W12" s="7"/>
      <c r="X12" s="12">
        <v>0.57361111111111118</v>
      </c>
      <c r="Y12" s="12">
        <v>0.61111111111111116</v>
      </c>
      <c r="Z12" s="12">
        <v>0.59513888888888877</v>
      </c>
      <c r="AA12" s="12">
        <v>1.5972222222222388E-2</v>
      </c>
      <c r="AB12" s="13">
        <v>34.1</v>
      </c>
      <c r="AC12" s="13">
        <v>26.631460674157303</v>
      </c>
      <c r="AD12" s="13">
        <v>8.3942642612483436</v>
      </c>
      <c r="AE12" s="13">
        <v>5.2018314290882692</v>
      </c>
      <c r="AF12" s="13">
        <v>25.7</v>
      </c>
      <c r="AG12" s="13">
        <v>12.505617977528093</v>
      </c>
      <c r="AH12" s="13">
        <v>1024</v>
      </c>
      <c r="AI12" s="13">
        <v>561.29213483146066</v>
      </c>
      <c r="AJ12" s="13"/>
      <c r="AK12" s="10">
        <v>-5.5903498490499026E-2</v>
      </c>
      <c r="AL12" s="13">
        <v>12.1</v>
      </c>
      <c r="AM12" s="13">
        <v>19.161403508771929</v>
      </c>
      <c r="AN12" s="4"/>
      <c r="AP12" s="2">
        <v>9</v>
      </c>
      <c r="AQ12" s="15">
        <v>43482</v>
      </c>
      <c r="AR12" s="14" t="s">
        <v>35</v>
      </c>
      <c r="AS12" s="14" t="s">
        <v>36</v>
      </c>
      <c r="AT12" s="4"/>
      <c r="AU12" s="10">
        <v>-6.6684378320935128E-2</v>
      </c>
      <c r="AV12" s="10">
        <v>-6.8928950159066665E-2</v>
      </c>
      <c r="AW12" s="17"/>
      <c r="AX12" s="18">
        <f t="shared" si="2"/>
        <v>2.2445718381315372E-3</v>
      </c>
      <c r="AY12" s="17"/>
      <c r="AZ12" s="10">
        <f t="shared" si="3"/>
        <v>-6.7806664240000897E-2</v>
      </c>
      <c r="BA12" s="4"/>
      <c r="BB12" s="11">
        <f t="shared" si="4"/>
        <v>0.42222222222222228</v>
      </c>
      <c r="BC12" s="1">
        <v>0.41666666666666702</v>
      </c>
      <c r="BD12" s="10">
        <f t="shared" si="5"/>
        <v>-6.6914471289474628E-2</v>
      </c>
      <c r="BE12" s="4"/>
      <c r="BF12" s="12">
        <v>0.42708333333333326</v>
      </c>
      <c r="BG12" s="12">
        <v>0.38958333333333328</v>
      </c>
      <c r="BH12" s="12">
        <v>0.42222222222222228</v>
      </c>
      <c r="BI12" s="19">
        <v>3.2638888888888995E-2</v>
      </c>
      <c r="BJ12" s="13">
        <v>12.9</v>
      </c>
      <c r="BK12" s="13">
        <v>17.096491228070171</v>
      </c>
      <c r="BL12" s="13">
        <v>10.006193687448723</v>
      </c>
      <c r="BM12" s="13">
        <v>9.467492987121048</v>
      </c>
      <c r="BN12" s="13">
        <v>24.1</v>
      </c>
      <c r="BO12" s="13">
        <v>9.1649122807017562</v>
      </c>
      <c r="BP12" s="13">
        <v>34.1</v>
      </c>
      <c r="BQ12" s="4"/>
    </row>
    <row r="13" spans="1:77" x14ac:dyDescent="0.2">
      <c r="A13" s="2">
        <v>10</v>
      </c>
      <c r="B13" s="6">
        <v>43485</v>
      </c>
      <c r="C13" s="1" t="s">
        <v>35</v>
      </c>
      <c r="D13" s="1" t="s">
        <v>36</v>
      </c>
      <c r="E13" s="7"/>
      <c r="F13" s="5">
        <v>5.3325849003648777E-2</v>
      </c>
      <c r="G13" s="5">
        <v>5.0980392156862751E-2</v>
      </c>
      <c r="H13" s="7"/>
      <c r="I13" s="8">
        <v>2.345456846786026E-3</v>
      </c>
      <c r="J13" s="7"/>
      <c r="K13" s="9">
        <v>37.525000000000006</v>
      </c>
      <c r="L13" s="9">
        <v>35.664999999999999</v>
      </c>
      <c r="M13" s="10">
        <v>5.2153120580255764E-2</v>
      </c>
      <c r="N13" s="10"/>
      <c r="O13" s="7"/>
      <c r="P13" s="11">
        <f t="shared" si="0"/>
        <v>0.5840277777777777</v>
      </c>
      <c r="Q13" s="11">
        <v>0.58333333333333337</v>
      </c>
      <c r="R13" s="10">
        <f t="shared" si="1"/>
        <v>5.2091107357211473E-2</v>
      </c>
      <c r="S13" s="10"/>
      <c r="T13" s="10"/>
      <c r="U13" s="10"/>
      <c r="V13" s="10"/>
      <c r="W13" s="7"/>
      <c r="X13" s="12">
        <v>0.5722222222222223</v>
      </c>
      <c r="Y13" s="12">
        <v>0.60833333333333317</v>
      </c>
      <c r="Z13" s="12">
        <v>0.5840277777777777</v>
      </c>
      <c r="AA13" s="12">
        <v>2.4305555555555469E-2</v>
      </c>
      <c r="AB13" s="13">
        <v>35.4</v>
      </c>
      <c r="AC13" s="13">
        <v>28.850561797752807</v>
      </c>
      <c r="AD13" s="13">
        <v>5.7250258861101626</v>
      </c>
      <c r="AE13" s="13">
        <v>2.7461401742540339</v>
      </c>
      <c r="AF13" s="13">
        <v>20.9</v>
      </c>
      <c r="AG13" s="13">
        <v>10.685393258426963</v>
      </c>
      <c r="AH13" s="13">
        <v>1024</v>
      </c>
      <c r="AI13" s="13">
        <v>561.22471910112358</v>
      </c>
      <c r="AJ13" s="14">
        <v>2518.9</v>
      </c>
      <c r="AK13" s="10">
        <v>-3.6905098763799229E-2</v>
      </c>
      <c r="AL13" s="13">
        <v>12.2</v>
      </c>
      <c r="AM13" s="13">
        <v>18.35172413793104</v>
      </c>
      <c r="AN13" s="4"/>
      <c r="AP13" s="2">
        <v>10</v>
      </c>
      <c r="AQ13" s="15">
        <v>43484</v>
      </c>
      <c r="AR13" s="14" t="s">
        <v>35</v>
      </c>
      <c r="AS13" s="14" t="s">
        <v>36</v>
      </c>
      <c r="AT13" s="4"/>
      <c r="AU13" s="10">
        <v>-3.9705280392959431E-2</v>
      </c>
      <c r="AV13" s="10">
        <v>-3.4104917134639021E-2</v>
      </c>
      <c r="AW13" s="17"/>
      <c r="AX13" s="18">
        <f t="shared" si="2"/>
        <v>-5.6003632583204108E-3</v>
      </c>
      <c r="AY13" s="17"/>
      <c r="AZ13" s="10">
        <f t="shared" si="3"/>
        <v>-3.6905098763799229E-2</v>
      </c>
      <c r="BA13" s="4"/>
      <c r="BB13" s="11">
        <f t="shared" si="4"/>
        <v>0.43541666666666656</v>
      </c>
      <c r="BC13" s="1">
        <v>0.41666666666666702</v>
      </c>
      <c r="BD13" s="10">
        <f t="shared" si="5"/>
        <v>-3.5315883984496907E-2</v>
      </c>
      <c r="BE13" s="4"/>
      <c r="BF13" s="12">
        <v>0.4277777777777777</v>
      </c>
      <c r="BG13" s="12">
        <v>0.39166666666666683</v>
      </c>
      <c r="BH13" s="12">
        <v>0.43541666666666656</v>
      </c>
      <c r="BI13" s="19">
        <v>4.3749999999999734E-2</v>
      </c>
      <c r="BJ13" s="13">
        <v>12.2</v>
      </c>
      <c r="BK13" s="13">
        <v>18.35172413793104</v>
      </c>
      <c r="BL13" s="13">
        <v>5.8861354902065752</v>
      </c>
      <c r="BM13" s="13">
        <v>5.0664882401622178</v>
      </c>
      <c r="BN13" s="13">
        <v>24.1</v>
      </c>
      <c r="BO13" s="13">
        <v>11.860344827586209</v>
      </c>
      <c r="BP13" s="13">
        <v>30.8</v>
      </c>
      <c r="BQ13" s="4"/>
    </row>
    <row r="14" spans="1:77" x14ac:dyDescent="0.2">
      <c r="A14" s="2">
        <v>11</v>
      </c>
      <c r="B14" s="6">
        <v>43486</v>
      </c>
      <c r="C14" s="1" t="s">
        <v>35</v>
      </c>
      <c r="D14" s="1" t="s">
        <v>36</v>
      </c>
      <c r="E14" s="7"/>
      <c r="F14" s="5">
        <v>3.2091530626482449E-2</v>
      </c>
      <c r="G14" s="5">
        <v>3.1464130890784502E-2</v>
      </c>
      <c r="H14" s="7"/>
      <c r="I14" s="8">
        <v>6.2739973569794771E-4</v>
      </c>
      <c r="J14" s="7"/>
      <c r="K14" s="9">
        <v>36.932500000000005</v>
      </c>
      <c r="L14" s="9">
        <v>35.795000000000002</v>
      </c>
      <c r="M14" s="10">
        <v>3.1777830758633475E-2</v>
      </c>
      <c r="N14" s="10"/>
      <c r="O14" s="7"/>
      <c r="P14" s="11">
        <f t="shared" si="0"/>
        <v>0.58333333333333326</v>
      </c>
      <c r="Q14" s="11">
        <v>0.58333333333333337</v>
      </c>
      <c r="R14" s="10">
        <f t="shared" si="1"/>
        <v>3.1777830758633482E-2</v>
      </c>
      <c r="S14" s="10"/>
      <c r="T14" s="10"/>
      <c r="U14" s="10"/>
      <c r="V14" s="10"/>
      <c r="W14" s="7"/>
      <c r="X14" s="12">
        <v>0.5708333333333333</v>
      </c>
      <c r="Y14" s="12">
        <v>0.60694444444444451</v>
      </c>
      <c r="Z14" s="12">
        <v>0.58333333333333326</v>
      </c>
      <c r="AA14" s="12">
        <v>2.3611111111111249E-2</v>
      </c>
      <c r="AB14" s="13">
        <v>38.200000000000003</v>
      </c>
      <c r="AC14" s="13">
        <v>31.547727272727272</v>
      </c>
      <c r="AD14" s="13">
        <v>4.6738784030966762</v>
      </c>
      <c r="AE14" s="13">
        <v>3.1414915093072335</v>
      </c>
      <c r="AF14" s="13">
        <v>25.7</v>
      </c>
      <c r="AG14" s="13">
        <v>12.172727272727274</v>
      </c>
      <c r="AH14" s="13">
        <v>1007</v>
      </c>
      <c r="AI14" s="13">
        <v>554.46590909090912</v>
      </c>
      <c r="AJ14" s="14">
        <v>2716.9</v>
      </c>
      <c r="AK14" s="10">
        <v>-6.874765322742446E-2</v>
      </c>
      <c r="AL14" s="13">
        <v>13.7</v>
      </c>
      <c r="AM14" s="13">
        <v>20.122413793103448</v>
      </c>
      <c r="AN14" s="4"/>
      <c r="AP14" s="2">
        <v>11</v>
      </c>
      <c r="AQ14" s="15">
        <v>43485</v>
      </c>
      <c r="AR14" s="14" t="s">
        <v>35</v>
      </c>
      <c r="AS14" s="14" t="s">
        <v>36</v>
      </c>
      <c r="AT14" s="4"/>
      <c r="AU14" s="10">
        <v>-6.7816697392678316E-2</v>
      </c>
      <c r="AV14" s="10">
        <v>-6.9678609062170604E-2</v>
      </c>
      <c r="AW14" s="17"/>
      <c r="AX14" s="18">
        <f t="shared" si="2"/>
        <v>1.8619116694922888E-3</v>
      </c>
      <c r="AY14" s="17"/>
      <c r="AZ14" s="10">
        <f t="shared" si="3"/>
        <v>-6.874765322742446E-2</v>
      </c>
      <c r="BA14" s="4"/>
      <c r="BB14" s="11">
        <f t="shared" si="4"/>
        <v>0.42986111111111114</v>
      </c>
      <c r="BC14" s="1">
        <v>0.41666666666666702</v>
      </c>
      <c r="BD14" s="10">
        <f t="shared" si="5"/>
        <v>-6.6637466779409862E-2</v>
      </c>
      <c r="BE14" s="4"/>
      <c r="BF14" s="12">
        <v>0.42847222222222214</v>
      </c>
      <c r="BG14" s="12">
        <v>0.39236111111111116</v>
      </c>
      <c r="BH14" s="12">
        <v>0.42986111111111114</v>
      </c>
      <c r="BI14" s="19">
        <v>3.7499999999999978E-2</v>
      </c>
      <c r="BJ14" s="13">
        <v>13.7</v>
      </c>
      <c r="BK14" s="13">
        <v>20.122413793103448</v>
      </c>
      <c r="BL14" s="13">
        <v>3.8033587444767032</v>
      </c>
      <c r="BM14" s="13">
        <v>2.4601902951034109</v>
      </c>
      <c r="BN14" s="13">
        <v>9.6999999999999993</v>
      </c>
      <c r="BO14" s="13">
        <v>3.2293103448275873</v>
      </c>
      <c r="BP14" s="13">
        <v>35.4</v>
      </c>
      <c r="BQ14" s="4"/>
    </row>
    <row r="15" spans="1:77" x14ac:dyDescent="0.2">
      <c r="A15" s="2">
        <v>12</v>
      </c>
      <c r="B15" s="6">
        <v>43488</v>
      </c>
      <c r="C15" s="1" t="s">
        <v>35</v>
      </c>
      <c r="D15" s="1" t="s">
        <v>36</v>
      </c>
      <c r="E15" s="7"/>
      <c r="F15" s="5">
        <v>5.2864655411016079E-2</v>
      </c>
      <c r="G15" s="5">
        <v>5.4465026264860349E-2</v>
      </c>
      <c r="H15" s="7"/>
      <c r="I15" s="8">
        <v>-1.6003708538442699E-3</v>
      </c>
      <c r="J15" s="7"/>
      <c r="K15" s="9">
        <v>37.755000000000003</v>
      </c>
      <c r="L15" s="9">
        <v>36.15</v>
      </c>
      <c r="M15" s="10">
        <v>5.366484083793821E-2</v>
      </c>
      <c r="N15" s="10"/>
      <c r="O15" s="7"/>
      <c r="P15" s="11">
        <f t="shared" si="0"/>
        <v>0.58194444444444438</v>
      </c>
      <c r="Q15" s="11">
        <v>0.58333333333333337</v>
      </c>
      <c r="R15" s="10">
        <f t="shared" si="1"/>
        <v>5.3792919217026378E-2</v>
      </c>
      <c r="S15" s="10"/>
      <c r="T15" s="10"/>
      <c r="U15" s="10"/>
      <c r="V15" s="10"/>
      <c r="W15" s="7"/>
      <c r="X15" s="12">
        <v>0.56874999999999998</v>
      </c>
      <c r="Y15" s="12">
        <v>0.60486111111111107</v>
      </c>
      <c r="Z15" s="12">
        <v>0.58194444444444438</v>
      </c>
      <c r="AA15" s="12">
        <v>2.2916666666666696E-2</v>
      </c>
      <c r="AB15" s="13">
        <v>32.6</v>
      </c>
      <c r="AC15" s="13">
        <v>25.57954545454545</v>
      </c>
      <c r="AD15" s="13">
        <v>7.9140826086991369</v>
      </c>
      <c r="AE15" s="13">
        <v>4.8098565322936642</v>
      </c>
      <c r="AF15" s="13">
        <v>24.1</v>
      </c>
      <c r="AG15" s="13">
        <v>13.339772727272729</v>
      </c>
      <c r="AH15" s="13">
        <v>1001</v>
      </c>
      <c r="AI15" s="13">
        <v>548.875</v>
      </c>
      <c r="AJ15" s="14">
        <v>2301.1</v>
      </c>
      <c r="AK15" s="14"/>
      <c r="AL15" s="14"/>
      <c r="AM15" s="14"/>
      <c r="AN15" s="4"/>
      <c r="AP15" s="2">
        <v>12</v>
      </c>
      <c r="AQ15" s="15">
        <v>43486</v>
      </c>
      <c r="AR15" s="14" t="s">
        <v>35</v>
      </c>
      <c r="AS15" s="14" t="s">
        <v>36</v>
      </c>
      <c r="AT15" s="4"/>
      <c r="AU15" s="10">
        <v>-6.0921843687374598E-2</v>
      </c>
      <c r="AV15" s="10">
        <v>-5.7341907824222951E-2</v>
      </c>
      <c r="AW15" s="17"/>
      <c r="AX15" s="18">
        <f t="shared" si="2"/>
        <v>-3.5799358631516467E-3</v>
      </c>
      <c r="AY15" s="17"/>
      <c r="AZ15" s="10">
        <f t="shared" si="3"/>
        <v>-5.9131875755798771E-2</v>
      </c>
      <c r="BA15" s="4"/>
      <c r="BB15" s="11">
        <f t="shared" si="4"/>
        <v>0.43472222222222223</v>
      </c>
      <c r="BC15" s="1">
        <v>0.41666666666666702</v>
      </c>
      <c r="BD15" s="10">
        <f t="shared" si="5"/>
        <v>-5.6675919254759247E-2</v>
      </c>
      <c r="BE15" s="4"/>
      <c r="BF15" s="12">
        <v>0.42986111111111114</v>
      </c>
      <c r="BG15" s="12">
        <v>0.39375000000000004</v>
      </c>
      <c r="BH15" s="12">
        <v>0.43472222222222223</v>
      </c>
      <c r="BI15" s="19">
        <v>4.0972222222222188E-2</v>
      </c>
      <c r="BJ15" s="13">
        <v>12.4</v>
      </c>
      <c r="BK15" s="13">
        <v>20.991379310344833</v>
      </c>
      <c r="BL15" s="13">
        <v>5.0242176816303248</v>
      </c>
      <c r="BM15" s="13">
        <v>4.4622206803216002</v>
      </c>
      <c r="BN15" s="13">
        <v>19.3</v>
      </c>
      <c r="BO15" s="13">
        <v>7.405172413793105</v>
      </c>
      <c r="BP15" s="13">
        <v>38.200000000000003</v>
      </c>
      <c r="BQ15" s="4"/>
    </row>
    <row r="16" spans="1:77" x14ac:dyDescent="0.2">
      <c r="A16" s="2">
        <v>13</v>
      </c>
      <c r="B16" s="6">
        <v>43489</v>
      </c>
      <c r="C16" s="1" t="s">
        <v>35</v>
      </c>
      <c r="D16" s="1" t="s">
        <v>36</v>
      </c>
      <c r="E16" s="7"/>
      <c r="F16" s="5">
        <v>5.0527484730705174E-2</v>
      </c>
      <c r="G16" s="5">
        <v>4.9289891395154647E-2</v>
      </c>
      <c r="H16" s="7"/>
      <c r="I16" s="8">
        <v>1.237593335550527E-3</v>
      </c>
      <c r="J16" s="7"/>
      <c r="K16" s="9">
        <v>37.76</v>
      </c>
      <c r="L16" s="9">
        <v>35.964999999999996</v>
      </c>
      <c r="M16" s="10">
        <v>4.9908688062929911E-2</v>
      </c>
      <c r="N16" s="10"/>
      <c r="O16" s="7"/>
      <c r="P16" s="11">
        <f t="shared" si="0"/>
        <v>0.58333333333333326</v>
      </c>
      <c r="Q16" s="11">
        <v>0.58333333333333337</v>
      </c>
      <c r="R16" s="10">
        <f t="shared" si="1"/>
        <v>4.9908688062929925E-2</v>
      </c>
      <c r="S16" s="10"/>
      <c r="T16" s="10"/>
      <c r="U16" s="10"/>
      <c r="V16" s="10"/>
      <c r="W16" s="7"/>
      <c r="X16" s="12">
        <v>0.56805555555555554</v>
      </c>
      <c r="Y16" s="12">
        <v>0.60416666666666663</v>
      </c>
      <c r="Z16" s="12">
        <v>0.58333333333333326</v>
      </c>
      <c r="AA16" s="12">
        <v>2.083333333333337E-2</v>
      </c>
      <c r="AB16" s="13">
        <v>35.299999999999997</v>
      </c>
      <c r="AC16" s="13">
        <v>27.127272727272729</v>
      </c>
      <c r="AD16" s="13">
        <v>9.0444415268789875</v>
      </c>
      <c r="AE16" s="13">
        <v>7.0605727703903138</v>
      </c>
      <c r="AF16" s="13">
        <v>25.7</v>
      </c>
      <c r="AG16" s="13">
        <v>10.954545454545446</v>
      </c>
      <c r="AH16" s="13">
        <v>991</v>
      </c>
      <c r="AI16" s="13">
        <v>542.9204545454545</v>
      </c>
      <c r="AJ16" s="14">
        <v>2494.1999999999998</v>
      </c>
      <c r="AK16" s="10">
        <v>-7.6669747356679377E-2</v>
      </c>
      <c r="AL16" s="13">
        <v>11.2</v>
      </c>
      <c r="AM16" s="13">
        <v>16.01896551724138</v>
      </c>
      <c r="AN16" s="4"/>
      <c r="AO16" s="5">
        <f t="shared" ref="AO16:AO21" si="7">-AK16</f>
        <v>7.6669747356679377E-2</v>
      </c>
      <c r="AP16" s="2">
        <v>13</v>
      </c>
      <c r="AQ16" s="15">
        <v>43488</v>
      </c>
      <c r="AR16" s="14" t="s">
        <v>35</v>
      </c>
      <c r="AS16" s="14" t="s">
        <v>36</v>
      </c>
      <c r="AT16" s="4"/>
      <c r="AU16" s="10">
        <v>-7.4040338321405483E-2</v>
      </c>
      <c r="AV16" s="10">
        <v>-7.9299156391953271E-2</v>
      </c>
      <c r="AW16" s="17"/>
      <c r="AX16" s="18">
        <f t="shared" si="2"/>
        <v>5.2588180705477883E-3</v>
      </c>
      <c r="AY16" s="17"/>
      <c r="AZ16" s="10">
        <f t="shared" si="3"/>
        <v>-7.6669747356679377E-2</v>
      </c>
      <c r="BA16" s="4"/>
      <c r="BB16" s="11">
        <f t="shared" si="4"/>
        <v>0.43402777777777779</v>
      </c>
      <c r="BC16" s="1">
        <v>0.41666666666666702</v>
      </c>
      <c r="BD16" s="10">
        <f t="shared" si="5"/>
        <v>-7.3602957462412258E-2</v>
      </c>
      <c r="BE16" s="4"/>
      <c r="BF16" s="12">
        <v>0.43194444444444446</v>
      </c>
      <c r="BG16" s="12">
        <v>0.39583333333333337</v>
      </c>
      <c r="BH16" s="12">
        <v>0.43402777777777779</v>
      </c>
      <c r="BI16" s="19">
        <v>3.819444444444442E-2</v>
      </c>
      <c r="BJ16" s="13">
        <v>11.2</v>
      </c>
      <c r="BK16" s="13">
        <v>16.01896551724138</v>
      </c>
      <c r="BL16" s="13">
        <v>8.8748280162914579</v>
      </c>
      <c r="BM16" s="13">
        <v>8.2314031667409182</v>
      </c>
      <c r="BN16" s="13">
        <v>24.1</v>
      </c>
      <c r="BO16" s="13">
        <v>11.455172413793088</v>
      </c>
      <c r="BP16" s="13">
        <v>32.6</v>
      </c>
      <c r="BQ16" s="4"/>
    </row>
    <row r="17" spans="1:75" x14ac:dyDescent="0.2">
      <c r="A17" s="2">
        <v>14</v>
      </c>
      <c r="B17" s="6">
        <v>43491</v>
      </c>
      <c r="C17" s="1" t="s">
        <v>35</v>
      </c>
      <c r="D17" s="1" t="s">
        <v>36</v>
      </c>
      <c r="E17" s="7"/>
      <c r="F17" s="5">
        <v>1.3356957884694072E-2</v>
      </c>
      <c r="G17" s="5">
        <v>1.6438356164383602E-2</v>
      </c>
      <c r="H17" s="7"/>
      <c r="I17" s="8">
        <v>-3.0813982796895293E-3</v>
      </c>
      <c r="J17" s="7"/>
      <c r="K17" s="9">
        <v>37.137500000000003</v>
      </c>
      <c r="L17" s="9">
        <v>36.592500000000001</v>
      </c>
      <c r="M17" s="10">
        <v>1.4897657024538838E-2</v>
      </c>
      <c r="N17" s="10"/>
      <c r="O17" s="7"/>
      <c r="P17" s="11">
        <f t="shared" si="0"/>
        <v>0.58124999999999993</v>
      </c>
      <c r="Q17" s="11">
        <v>0.58333333333333337</v>
      </c>
      <c r="R17" s="10">
        <f t="shared" si="1"/>
        <v>1.4951053644698479E-2</v>
      </c>
      <c r="S17" s="10"/>
      <c r="T17" s="10"/>
      <c r="U17" s="10"/>
      <c r="V17" s="10"/>
      <c r="W17" s="7"/>
      <c r="X17" s="12">
        <v>0.56597222222222232</v>
      </c>
      <c r="Y17" s="12">
        <v>0.6020833333333333</v>
      </c>
      <c r="Z17" s="12">
        <v>0.58124999999999993</v>
      </c>
      <c r="AA17" s="12">
        <v>2.083333333333337E-2</v>
      </c>
      <c r="AB17" s="13">
        <v>35.700000000000003</v>
      </c>
      <c r="AC17" s="13">
        <v>29.394318181818186</v>
      </c>
      <c r="AD17" s="13">
        <v>8.4797366449201359</v>
      </c>
      <c r="AE17" s="13">
        <v>6.3592917188762073</v>
      </c>
      <c r="AF17" s="13">
        <v>25.7</v>
      </c>
      <c r="AG17" s="13">
        <v>11.262499999999996</v>
      </c>
      <c r="AH17" s="13">
        <v>992</v>
      </c>
      <c r="AI17" s="13">
        <v>541.65909090909088</v>
      </c>
      <c r="AJ17" s="13"/>
      <c r="AK17" s="14"/>
      <c r="AL17" s="14"/>
      <c r="AM17" s="14"/>
      <c r="AN17" s="4"/>
      <c r="AO17" s="5">
        <f t="shared" si="7"/>
        <v>0</v>
      </c>
      <c r="AP17" s="2">
        <v>14</v>
      </c>
      <c r="AQ17" s="15">
        <v>43489</v>
      </c>
      <c r="AR17" s="14" t="s">
        <v>35</v>
      </c>
      <c r="AS17" s="14" t="s">
        <v>36</v>
      </c>
      <c r="AT17" s="4"/>
      <c r="AU17" s="10">
        <v>-6.7789968652037416E-2</v>
      </c>
      <c r="AV17" s="10">
        <v>-6.3483735571878142E-2</v>
      </c>
      <c r="AW17" s="17"/>
      <c r="AX17" s="18">
        <f t="shared" si="2"/>
        <v>-4.3062330801592746E-3</v>
      </c>
      <c r="AY17" s="17"/>
      <c r="AZ17" s="10">
        <f t="shared" si="3"/>
        <v>-6.5636852111957772E-2</v>
      </c>
      <c r="BA17" s="4"/>
      <c r="BB17" s="11">
        <f t="shared" si="4"/>
        <v>0.43472222222222229</v>
      </c>
      <c r="BC17" s="1">
        <v>0.41666666666666702</v>
      </c>
      <c r="BD17" s="10">
        <f t="shared" si="5"/>
        <v>-6.2910720874080978E-2</v>
      </c>
      <c r="BE17" s="4"/>
      <c r="BF17" s="12">
        <v>0.43263888888888896</v>
      </c>
      <c r="BG17" s="12">
        <v>0.39652777777777781</v>
      </c>
      <c r="BH17" s="12">
        <v>0.43472222222222229</v>
      </c>
      <c r="BI17" s="19">
        <v>3.8194444444444475E-2</v>
      </c>
      <c r="BJ17" s="13">
        <v>12.8</v>
      </c>
      <c r="BK17" s="13">
        <v>19.941379310344828</v>
      </c>
      <c r="BL17" s="13">
        <v>6.8271477229864272</v>
      </c>
      <c r="BM17" s="13">
        <v>6.1050040877643594</v>
      </c>
      <c r="BN17" s="13">
        <v>32.200000000000003</v>
      </c>
      <c r="BO17" s="13">
        <v>10.343103448275864</v>
      </c>
      <c r="BP17" s="13">
        <v>35.299999999999997</v>
      </c>
      <c r="BQ17" s="4"/>
    </row>
    <row r="18" spans="1:75" x14ac:dyDescent="0.2">
      <c r="A18" s="2">
        <v>15</v>
      </c>
      <c r="B18" s="6">
        <v>43492</v>
      </c>
      <c r="C18" s="1" t="s">
        <v>35</v>
      </c>
      <c r="D18" s="1" t="s">
        <v>36</v>
      </c>
      <c r="E18" s="7"/>
      <c r="F18" s="5">
        <v>3.0084745762712001E-2</v>
      </c>
      <c r="G18" s="5">
        <v>3.03116147308784E-2</v>
      </c>
      <c r="H18" s="7"/>
      <c r="I18" s="8">
        <v>-2.2686896816639934E-4</v>
      </c>
      <c r="J18" s="7"/>
      <c r="K18" s="9">
        <v>36.417500000000004</v>
      </c>
      <c r="L18" s="9">
        <v>35.31</v>
      </c>
      <c r="M18" s="10">
        <v>3.01981802467952E-2</v>
      </c>
      <c r="N18" s="10"/>
      <c r="O18" s="7"/>
      <c r="P18" s="11">
        <f t="shared" si="0"/>
        <v>0.57777777777777772</v>
      </c>
      <c r="Q18" s="11">
        <v>0.58333333333333337</v>
      </c>
      <c r="R18" s="10">
        <f t="shared" si="1"/>
        <v>3.0488547364552851E-2</v>
      </c>
      <c r="S18" s="10"/>
      <c r="T18" s="10"/>
      <c r="U18" s="10"/>
      <c r="V18" s="10"/>
      <c r="W18" s="7"/>
      <c r="X18" s="12">
        <v>0.56597222222222232</v>
      </c>
      <c r="Y18" s="12">
        <v>0.60138888888888886</v>
      </c>
      <c r="Z18" s="12">
        <v>0.57777777777777772</v>
      </c>
      <c r="AA18" s="12">
        <v>2.3611111111111138E-2</v>
      </c>
      <c r="AB18" s="13">
        <v>37.200000000000003</v>
      </c>
      <c r="AC18" s="13">
        <v>31.474999999999991</v>
      </c>
      <c r="AD18" s="13">
        <v>8.0450793885749601</v>
      </c>
      <c r="AE18" s="13">
        <v>6.1021105440310954</v>
      </c>
      <c r="AF18" s="13">
        <v>19.3</v>
      </c>
      <c r="AG18" s="13">
        <v>9.6784090909090921</v>
      </c>
      <c r="AH18" s="13">
        <v>988</v>
      </c>
      <c r="AI18" s="13">
        <v>541.4204545454545</v>
      </c>
      <c r="AJ18" s="13"/>
      <c r="AK18" s="10">
        <v>-6.6743779385554675E-2</v>
      </c>
      <c r="AL18" s="13">
        <v>18.5</v>
      </c>
      <c r="AM18" s="13">
        <v>24.686206896551727</v>
      </c>
      <c r="AN18" s="4"/>
      <c r="AO18" s="5">
        <f t="shared" si="7"/>
        <v>6.6743779385554675E-2</v>
      </c>
      <c r="AP18" s="2">
        <v>15</v>
      </c>
      <c r="AQ18" s="15">
        <v>43491</v>
      </c>
      <c r="AR18" s="14" t="s">
        <v>35</v>
      </c>
      <c r="AS18" s="14" t="s">
        <v>36</v>
      </c>
      <c r="AT18" s="4"/>
      <c r="AU18" s="10">
        <v>-6.5027249767379988E-2</v>
      </c>
      <c r="AV18" s="10">
        <v>-6.8460309003729361E-2</v>
      </c>
      <c r="AW18" s="17"/>
      <c r="AX18" s="18">
        <f t="shared" si="2"/>
        <v>3.4330592363493728E-3</v>
      </c>
      <c r="AY18" s="17"/>
      <c r="AZ18" s="10">
        <f t="shared" si="3"/>
        <v>-6.6743779385554675E-2</v>
      </c>
      <c r="BA18" s="4"/>
      <c r="BB18" s="11">
        <f t="shared" si="4"/>
        <v>0.4333333333333334</v>
      </c>
      <c r="BC18" s="1">
        <v>0.41666666666666702</v>
      </c>
      <c r="BD18" s="10">
        <f t="shared" si="5"/>
        <v>-6.4176710947648763E-2</v>
      </c>
      <c r="BE18" s="4"/>
      <c r="BF18" s="12">
        <v>0.43402777777777773</v>
      </c>
      <c r="BG18" s="12">
        <v>0.39861111111111114</v>
      </c>
      <c r="BH18" s="12">
        <v>0.4333333333333334</v>
      </c>
      <c r="BI18" s="19">
        <v>3.4722222222222265E-2</v>
      </c>
      <c r="BJ18" s="13">
        <v>18.5</v>
      </c>
      <c r="BK18" s="13">
        <v>24.686206896551727</v>
      </c>
      <c r="BL18" s="13">
        <v>7.3938209250062741</v>
      </c>
      <c r="BM18" s="13">
        <v>6.4654970999140629</v>
      </c>
      <c r="BN18" s="13">
        <v>29</v>
      </c>
      <c r="BO18" s="13">
        <v>14.44137931034483</v>
      </c>
      <c r="BP18" s="13">
        <v>35.700000000000003</v>
      </c>
      <c r="BQ18" s="4"/>
    </row>
    <row r="19" spans="1:75" x14ac:dyDescent="0.2">
      <c r="A19" s="2">
        <v>16</v>
      </c>
      <c r="B19" s="6">
        <v>43493</v>
      </c>
      <c r="C19" s="1" t="s">
        <v>35</v>
      </c>
      <c r="D19" s="1" t="s">
        <v>36</v>
      </c>
      <c r="E19" s="7"/>
      <c r="F19" s="5">
        <v>7.0992474797673469E-3</v>
      </c>
      <c r="G19" s="5">
        <v>3.27029717048207E-3</v>
      </c>
      <c r="H19" s="7"/>
      <c r="I19" s="8">
        <v>3.8289503092852769E-3</v>
      </c>
      <c r="J19" s="7"/>
      <c r="K19" s="9">
        <v>35.372500000000002</v>
      </c>
      <c r="L19" s="9">
        <v>35.19</v>
      </c>
      <c r="M19" s="10">
        <v>5.1847723251247082E-3</v>
      </c>
      <c r="N19" s="10"/>
      <c r="O19" s="7"/>
      <c r="P19" s="11">
        <f t="shared" si="0"/>
        <v>0.58125000000000004</v>
      </c>
      <c r="Q19" s="11">
        <v>0.58333333333333337</v>
      </c>
      <c r="R19" s="10">
        <f t="shared" si="1"/>
        <v>5.20335573847641E-3</v>
      </c>
      <c r="S19" s="10"/>
      <c r="T19" s="10"/>
      <c r="U19" s="10"/>
      <c r="V19" s="10"/>
      <c r="W19" s="7"/>
      <c r="X19" s="12">
        <v>0.56458333333333321</v>
      </c>
      <c r="Y19" s="12">
        <v>0.59999999999999987</v>
      </c>
      <c r="Z19" s="12">
        <v>0.58125000000000004</v>
      </c>
      <c r="AA19" s="12">
        <v>1.8749999999999822E-2</v>
      </c>
      <c r="AB19" s="13">
        <v>40.299999999999997</v>
      </c>
      <c r="AC19" s="13">
        <v>33.955681818181823</v>
      </c>
      <c r="AD19" s="13">
        <v>8.0754813224608348</v>
      </c>
      <c r="AE19" s="13">
        <v>5.2208306942037197</v>
      </c>
      <c r="AF19" s="13">
        <v>29</v>
      </c>
      <c r="AG19" s="13">
        <v>10.639772727272723</v>
      </c>
      <c r="AH19" s="13">
        <v>987</v>
      </c>
      <c r="AI19" s="13">
        <v>537.26136363636363</v>
      </c>
      <c r="AJ19" s="13"/>
      <c r="AK19" s="10">
        <v>-5.7178986730726869E-2</v>
      </c>
      <c r="AL19" s="13">
        <v>18.2</v>
      </c>
      <c r="AM19" s="13">
        <v>25.381034482758629</v>
      </c>
      <c r="AN19" s="4"/>
      <c r="AO19" s="5">
        <f t="shared" si="7"/>
        <v>5.7178986730726869E-2</v>
      </c>
      <c r="AP19" s="2">
        <v>16</v>
      </c>
      <c r="AQ19" s="15">
        <v>43492</v>
      </c>
      <c r="AR19" s="14" t="s">
        <v>35</v>
      </c>
      <c r="AS19" s="14" t="s">
        <v>36</v>
      </c>
      <c r="AT19" s="4"/>
      <c r="AU19" s="10">
        <v>-5.7715756672537664E-2</v>
      </c>
      <c r="AV19" s="10">
        <v>-5.6642216788916074E-2</v>
      </c>
      <c r="AW19" s="17"/>
      <c r="AX19" s="18">
        <f t="shared" si="2"/>
        <v>-1.0735398836215909E-3</v>
      </c>
      <c r="AY19" s="17"/>
      <c r="AZ19" s="10">
        <f t="shared" si="3"/>
        <v>-5.7178986730726869E-2</v>
      </c>
      <c r="BA19" s="4"/>
      <c r="BB19" s="11">
        <f t="shared" si="4"/>
        <v>0.43888888888888894</v>
      </c>
      <c r="BC19" s="1">
        <v>0.41666666666666702</v>
      </c>
      <c r="BD19" s="10">
        <f t="shared" si="5"/>
        <v>-5.428384816208251E-2</v>
      </c>
      <c r="BE19" s="4"/>
      <c r="BF19" s="12">
        <v>0.43472222222222218</v>
      </c>
      <c r="BG19" s="12">
        <v>0.39930555555555558</v>
      </c>
      <c r="BH19" s="12">
        <v>0.43888888888888894</v>
      </c>
      <c r="BI19" s="19">
        <v>3.9583333333333359E-2</v>
      </c>
      <c r="BJ19" s="13">
        <v>18.2</v>
      </c>
      <c r="BK19" s="13">
        <v>25.381034482758629</v>
      </c>
      <c r="BL19" s="13">
        <v>6.9965189297676016</v>
      </c>
      <c r="BM19" s="13">
        <v>5.8194380708307367</v>
      </c>
      <c r="BN19" s="13">
        <v>29</v>
      </c>
      <c r="BO19" s="13">
        <v>7.1448275862069002</v>
      </c>
      <c r="BP19" s="13">
        <v>37.200000000000003</v>
      </c>
      <c r="BQ19" s="4"/>
      <c r="BV19" s="22"/>
    </row>
    <row r="20" spans="1:75" ht="17" thickBot="1" x14ac:dyDescent="0.25">
      <c r="A20" s="2">
        <v>17</v>
      </c>
      <c r="B20" s="6">
        <v>43496</v>
      </c>
      <c r="C20" s="1" t="s">
        <v>35</v>
      </c>
      <c r="D20" s="1" t="s">
        <v>36</v>
      </c>
      <c r="E20" s="7"/>
      <c r="F20" s="5">
        <v>5.7774118292850396E-2</v>
      </c>
      <c r="G20" s="5">
        <v>5.3542009884678825E-2</v>
      </c>
      <c r="H20" s="7"/>
      <c r="I20" s="8">
        <v>4.2321084081715712E-3</v>
      </c>
      <c r="J20" s="7"/>
      <c r="K20" s="9">
        <v>38.454999999999998</v>
      </c>
      <c r="L20" s="9">
        <v>36.427499999999995</v>
      </c>
      <c r="M20" s="10">
        <v>5.5658064088764614E-2</v>
      </c>
      <c r="N20" s="10"/>
      <c r="O20" s="7"/>
      <c r="P20" s="11">
        <f t="shared" si="0"/>
        <v>0.57708333333333328</v>
      </c>
      <c r="Q20" s="11">
        <v>0.58333333333333337</v>
      </c>
      <c r="R20" s="10">
        <f t="shared" si="1"/>
        <v>5.6260859006693482E-2</v>
      </c>
      <c r="S20" s="10"/>
      <c r="T20" s="10"/>
      <c r="U20" s="10"/>
      <c r="V20" s="10"/>
      <c r="W20" s="7"/>
      <c r="X20" s="12">
        <v>0.56180555555555545</v>
      </c>
      <c r="Y20" s="12">
        <v>0.59722222222222221</v>
      </c>
      <c r="Z20" s="12">
        <v>0.57708333333333328</v>
      </c>
      <c r="AA20" s="12">
        <v>2.0138888888888928E-2</v>
      </c>
      <c r="AB20" s="13">
        <v>35.6</v>
      </c>
      <c r="AC20" s="13">
        <v>27.60909090909092</v>
      </c>
      <c r="AD20" s="13">
        <v>11.957745484646937</v>
      </c>
      <c r="AE20" s="13">
        <v>7.7261941907816611</v>
      </c>
      <c r="AF20" s="13">
        <v>27.4</v>
      </c>
      <c r="AG20" s="13">
        <v>9.2750000000000004</v>
      </c>
      <c r="AH20" s="13">
        <v>976</v>
      </c>
      <c r="AI20" s="13">
        <v>530.65909090909088</v>
      </c>
      <c r="AJ20" s="13"/>
      <c r="AK20" s="14"/>
      <c r="AL20" s="14"/>
      <c r="AM20" s="14"/>
      <c r="AN20" s="4"/>
      <c r="AO20" s="5">
        <f t="shared" si="7"/>
        <v>0</v>
      </c>
      <c r="AP20" s="2">
        <v>17</v>
      </c>
      <c r="AQ20" s="23">
        <v>43493</v>
      </c>
      <c r="AR20" s="24" t="s">
        <v>35</v>
      </c>
      <c r="AS20" s="24" t="s">
        <v>36</v>
      </c>
      <c r="AT20" s="25"/>
      <c r="AU20" s="26">
        <v>-4.0802116696838774E-2</v>
      </c>
      <c r="AV20" s="26">
        <v>-3.5188560213093946E-2</v>
      </c>
      <c r="AW20" s="27"/>
      <c r="AX20" s="28">
        <f t="shared" si="2"/>
        <v>-5.6135564837448276E-3</v>
      </c>
      <c r="AY20" s="27"/>
      <c r="AZ20" s="26">
        <f t="shared" si="3"/>
        <v>-3.799533845496636E-2</v>
      </c>
      <c r="BA20" s="25"/>
      <c r="BB20" s="11">
        <f t="shared" si="4"/>
        <v>0.43819444444444439</v>
      </c>
      <c r="BC20" s="1">
        <v>0.41666666666666702</v>
      </c>
      <c r="BD20" s="10">
        <f t="shared" si="5"/>
        <v>-3.612868949759087E-2</v>
      </c>
      <c r="BE20" s="25"/>
      <c r="BF20" s="29">
        <v>0.43611111111111117</v>
      </c>
      <c r="BG20" s="29">
        <v>0.40000000000000013</v>
      </c>
      <c r="BH20" s="29">
        <v>0.43819444444444439</v>
      </c>
      <c r="BI20" s="30">
        <v>3.8194444444444253E-2</v>
      </c>
      <c r="BJ20" s="31">
        <v>19.7</v>
      </c>
      <c r="BK20" s="31">
        <v>24.832758620689663</v>
      </c>
      <c r="BL20" s="31">
        <v>9.4356610603688704</v>
      </c>
      <c r="BM20" s="31">
        <v>7.9816041042663448</v>
      </c>
      <c r="BN20" s="31">
        <v>25.7</v>
      </c>
      <c r="BO20" s="31">
        <v>7.9913793103448256</v>
      </c>
      <c r="BP20" s="31">
        <v>40.299999999999997</v>
      </c>
      <c r="BQ20" s="25"/>
      <c r="BW20" s="1">
        <f>4+5</f>
        <v>9</v>
      </c>
    </row>
    <row r="21" spans="1:75" x14ac:dyDescent="0.2">
      <c r="A21" s="2">
        <v>18</v>
      </c>
      <c r="B21" s="6">
        <v>43497</v>
      </c>
      <c r="C21" s="1" t="s">
        <v>35</v>
      </c>
      <c r="D21" s="1" t="s">
        <v>36</v>
      </c>
      <c r="E21" s="7"/>
      <c r="F21" s="10">
        <v>1.7047760790150253E-2</v>
      </c>
      <c r="G21" s="5">
        <v>1.6891891891891893E-2</v>
      </c>
      <c r="H21" s="7"/>
      <c r="I21" s="8">
        <v>1.5586889825836003E-4</v>
      </c>
      <c r="J21" s="7"/>
      <c r="K21" s="9">
        <v>37.1175</v>
      </c>
      <c r="L21" s="9">
        <v>36.977499999999999</v>
      </c>
      <c r="M21" s="10">
        <v>1.6969826341021073E-2</v>
      </c>
      <c r="N21" s="10"/>
      <c r="O21" s="7"/>
      <c r="P21" s="11">
        <f t="shared" si="0"/>
        <v>0.57638888888888895</v>
      </c>
      <c r="Q21" s="11">
        <v>0.58333333333333337</v>
      </c>
      <c r="R21" s="10">
        <f t="shared" si="1"/>
        <v>1.717428208006952E-2</v>
      </c>
      <c r="S21" s="10"/>
      <c r="T21" s="10"/>
      <c r="U21" s="10"/>
      <c r="V21" s="10"/>
      <c r="W21" s="7"/>
      <c r="X21" s="12">
        <v>0.56041666666666656</v>
      </c>
      <c r="Y21" s="12">
        <v>0.59652777777777777</v>
      </c>
      <c r="Z21" s="12">
        <v>0.57638888888888895</v>
      </c>
      <c r="AA21" s="12">
        <v>2.0138888888888817E-2</v>
      </c>
      <c r="AB21" s="13">
        <v>36</v>
      </c>
      <c r="AC21" s="13">
        <v>29.183908045977017</v>
      </c>
      <c r="AD21" s="13">
        <v>11.892584931890484</v>
      </c>
      <c r="AE21" s="13">
        <v>7.8189630312824239</v>
      </c>
      <c r="AF21" s="13">
        <v>25.7</v>
      </c>
      <c r="AG21" s="13">
        <v>11.245977011494253</v>
      </c>
      <c r="AH21" s="13">
        <v>1150</v>
      </c>
      <c r="AI21" s="13">
        <v>489.21839080459768</v>
      </c>
      <c r="AJ21" s="13"/>
      <c r="AK21" s="10">
        <v>-6.0606153248998609E-2</v>
      </c>
      <c r="AL21" s="13">
        <v>15.9</v>
      </c>
      <c r="AM21" s="13">
        <v>22.250847457627117</v>
      </c>
      <c r="AN21" s="4"/>
      <c r="AO21" s="5">
        <f t="shared" si="7"/>
        <v>6.0606153248998609E-2</v>
      </c>
      <c r="AP21" s="2">
        <v>18</v>
      </c>
      <c r="AQ21" s="15">
        <v>43496</v>
      </c>
      <c r="AR21" s="14" t="s">
        <v>35</v>
      </c>
      <c r="AS21" s="14" t="s">
        <v>36</v>
      </c>
      <c r="AT21" s="4"/>
      <c r="AU21" s="10">
        <v>-6.3237557721908588E-2</v>
      </c>
      <c r="AV21" s="10">
        <v>-5.797474877608863E-2</v>
      </c>
      <c r="AW21" s="17"/>
      <c r="AX21" s="18">
        <f t="shared" si="2"/>
        <v>-5.2628089458199578E-3</v>
      </c>
      <c r="AY21" s="17"/>
      <c r="AZ21" s="10">
        <f t="shared" si="3"/>
        <v>-6.0606153248998609E-2</v>
      </c>
      <c r="BA21" s="4"/>
      <c r="BB21" s="11">
        <f t="shared" si="4"/>
        <v>0.4381944444444445</v>
      </c>
      <c r="BC21" s="1">
        <v>0.41666666666666702</v>
      </c>
      <c r="BD21" s="10">
        <f t="shared" si="5"/>
        <v>-5.7628671869095392E-2</v>
      </c>
      <c r="BE21" s="4"/>
      <c r="BF21" s="12">
        <v>0.43888888888888894</v>
      </c>
      <c r="BG21" s="12">
        <v>0.40347222222222223</v>
      </c>
      <c r="BH21" s="12">
        <v>0.4381944444444445</v>
      </c>
      <c r="BI21" s="19">
        <v>3.4722222222222265E-2</v>
      </c>
      <c r="BJ21" s="13">
        <v>15.9</v>
      </c>
      <c r="BK21" s="13">
        <v>22.250847457627117</v>
      </c>
      <c r="BL21" s="13">
        <v>10.476984719383147</v>
      </c>
      <c r="BM21" s="13">
        <v>9.4682523399799905</v>
      </c>
      <c r="BN21" s="21">
        <v>25.7</v>
      </c>
      <c r="BO21" s="13">
        <v>8.0288135593220353</v>
      </c>
      <c r="BP21" s="13">
        <v>35.6</v>
      </c>
      <c r="BQ21" s="4"/>
      <c r="BW21" s="1">
        <f>BW20*60</f>
        <v>540</v>
      </c>
    </row>
    <row r="22" spans="1:75" x14ac:dyDescent="0.2">
      <c r="A22" s="2">
        <v>19</v>
      </c>
      <c r="B22" s="6">
        <v>43498</v>
      </c>
      <c r="C22" s="1" t="s">
        <v>35</v>
      </c>
      <c r="D22" s="1" t="s">
        <v>36</v>
      </c>
      <c r="E22" s="7"/>
      <c r="F22" s="5">
        <v>3.7414030261347986E-2</v>
      </c>
      <c r="G22" s="5">
        <v>3.8868287323169867E-2</v>
      </c>
      <c r="H22" s="7"/>
      <c r="I22" s="8">
        <v>-1.4542570618218814E-3</v>
      </c>
      <c r="J22" s="7"/>
      <c r="K22" s="9">
        <v>37.765000000000001</v>
      </c>
      <c r="L22" s="9">
        <v>36.377499999999998</v>
      </c>
      <c r="M22" s="10">
        <v>3.8141158792258927E-2</v>
      </c>
      <c r="N22" s="10"/>
      <c r="O22" s="7"/>
      <c r="P22" s="11">
        <f t="shared" si="0"/>
        <v>0.5756944444444444</v>
      </c>
      <c r="Q22" s="11">
        <v>0.58333333333333337</v>
      </c>
      <c r="R22" s="10">
        <f t="shared" si="1"/>
        <v>3.864725378226478E-2</v>
      </c>
      <c r="S22" s="10"/>
      <c r="T22" s="10"/>
      <c r="U22" s="10"/>
      <c r="V22" s="10"/>
      <c r="W22" s="7"/>
      <c r="X22" s="12">
        <v>0.55972222222222223</v>
      </c>
      <c r="Y22" s="12">
        <v>0.59444444444444444</v>
      </c>
      <c r="Z22" s="12">
        <v>0.5756944444444444</v>
      </c>
      <c r="AA22" s="12">
        <v>1.8750000000000044E-2</v>
      </c>
      <c r="AB22" s="13">
        <v>33.200000000000003</v>
      </c>
      <c r="AC22" s="13">
        <v>26.400000000000016</v>
      </c>
      <c r="AD22" s="13">
        <v>10.449470415336194</v>
      </c>
      <c r="AE22" s="13">
        <v>5.8095134893620566</v>
      </c>
      <c r="AF22" s="13">
        <v>29</v>
      </c>
      <c r="AG22" s="13">
        <v>17.334482758620695</v>
      </c>
      <c r="AH22" s="13">
        <v>996</v>
      </c>
      <c r="AI22" s="13">
        <v>543.60919540229884</v>
      </c>
      <c r="AJ22" s="13"/>
      <c r="AK22" s="10">
        <v>-5.5395046001195263E-2</v>
      </c>
      <c r="AL22" s="13">
        <v>12.9</v>
      </c>
      <c r="AM22" s="13">
        <v>19.810169491525421</v>
      </c>
      <c r="AN22" s="4"/>
      <c r="AP22" s="2">
        <v>19</v>
      </c>
      <c r="AQ22" s="15">
        <v>43497</v>
      </c>
      <c r="AR22" s="14" t="s">
        <v>35</v>
      </c>
      <c r="AS22" s="14" t="s">
        <v>36</v>
      </c>
      <c r="AT22" s="4"/>
      <c r="AU22" s="10">
        <v>-5.5621301775147798E-2</v>
      </c>
      <c r="AV22" s="10">
        <v>-5.5168790227242727E-2</v>
      </c>
      <c r="AW22" s="17"/>
      <c r="AX22" s="18">
        <f t="shared" si="2"/>
        <v>-4.525115479050712E-4</v>
      </c>
      <c r="AY22" s="17"/>
      <c r="AZ22" s="10">
        <f t="shared" si="3"/>
        <v>-5.5395046001195263E-2</v>
      </c>
      <c r="BA22" s="4"/>
      <c r="BB22" s="11">
        <f t="shared" si="4"/>
        <v>0.44097222222222215</v>
      </c>
      <c r="BC22" s="1">
        <v>0.41666666666666702</v>
      </c>
      <c r="BD22" s="10">
        <f t="shared" si="5"/>
        <v>-5.2341775749160935E-2</v>
      </c>
      <c r="BE22" s="4"/>
      <c r="BF22" s="12">
        <v>0.44027777777777782</v>
      </c>
      <c r="BG22" s="12">
        <v>0.40486111111111112</v>
      </c>
      <c r="BH22" s="12">
        <v>0.44097222222222215</v>
      </c>
      <c r="BI22" s="19">
        <v>3.6111111111111038E-2</v>
      </c>
      <c r="BJ22" s="13">
        <v>12.9</v>
      </c>
      <c r="BK22" s="13">
        <v>19.810169491525421</v>
      </c>
      <c r="BL22" s="13">
        <v>10.397883696454425</v>
      </c>
      <c r="BM22" s="13">
        <v>8.8679088187769466</v>
      </c>
      <c r="BN22" s="13">
        <v>20.9</v>
      </c>
      <c r="BO22" s="13">
        <v>6.1576271186440703</v>
      </c>
      <c r="BP22" s="13">
        <v>36</v>
      </c>
      <c r="BQ22" s="4"/>
      <c r="BW22" s="1">
        <f>BW21+50</f>
        <v>590</v>
      </c>
    </row>
    <row r="23" spans="1:75" x14ac:dyDescent="0.2">
      <c r="A23" s="2">
        <v>20</v>
      </c>
      <c r="B23" s="6">
        <v>43500</v>
      </c>
      <c r="C23" s="1" t="s">
        <v>35</v>
      </c>
      <c r="D23" s="1" t="s">
        <v>36</v>
      </c>
      <c r="E23" s="7"/>
      <c r="F23" s="5">
        <v>2.4119501164862344E-2</v>
      </c>
      <c r="G23" s="1">
        <v>2.6871401151631589E-2</v>
      </c>
      <c r="H23" s="7"/>
      <c r="I23" s="8">
        <v>-2.7518999867692448E-3</v>
      </c>
      <c r="J23" s="7"/>
      <c r="K23" s="9">
        <v>37.407499999999999</v>
      </c>
      <c r="L23" s="9">
        <v>36.477499999999999</v>
      </c>
      <c r="M23" s="10">
        <v>2.5495451158246966E-2</v>
      </c>
      <c r="N23" s="32">
        <f>(L23-L4)/L4</f>
        <v>1.0177236222652998E-2</v>
      </c>
      <c r="O23" s="7"/>
      <c r="P23" s="11">
        <f t="shared" si="0"/>
        <v>0.57847222222222217</v>
      </c>
      <c r="Q23" s="11">
        <v>0.58333333333333337</v>
      </c>
      <c r="R23" s="10">
        <f t="shared" si="1"/>
        <v>2.5709698646971736E-2</v>
      </c>
      <c r="S23" s="10"/>
      <c r="T23" s="10"/>
      <c r="U23" s="10"/>
      <c r="V23" s="10"/>
      <c r="W23" s="7"/>
      <c r="X23" s="12">
        <v>0.5576388888888888</v>
      </c>
      <c r="Y23" s="12">
        <v>0.59305555555555545</v>
      </c>
      <c r="Z23" s="12">
        <v>0.57847222222222217</v>
      </c>
      <c r="AA23" s="12">
        <v>1.4583333333333282E-2</v>
      </c>
      <c r="AB23" s="13">
        <v>34.1</v>
      </c>
      <c r="AC23" s="13">
        <v>27.257471264367815</v>
      </c>
      <c r="AD23" s="13">
        <v>12.052110949099459</v>
      </c>
      <c r="AE23" s="13">
        <v>8.6035054701398703</v>
      </c>
      <c r="AF23" s="13">
        <v>16.100000000000001</v>
      </c>
      <c r="AG23" s="13">
        <v>9.2609195402298798</v>
      </c>
      <c r="AH23" s="13">
        <v>969</v>
      </c>
      <c r="AI23" s="13">
        <v>529.55172413793105</v>
      </c>
      <c r="AJ23" s="14">
        <v>2547.6999999999998</v>
      </c>
      <c r="AK23" s="14"/>
      <c r="AL23" s="14"/>
      <c r="AM23" s="14"/>
      <c r="AN23" s="4"/>
      <c r="AP23" s="2">
        <v>20</v>
      </c>
      <c r="AQ23" s="15">
        <v>43498</v>
      </c>
      <c r="AR23" s="14" t="s">
        <v>35</v>
      </c>
      <c r="AS23" s="14" t="s">
        <v>36</v>
      </c>
      <c r="AT23" s="4"/>
      <c r="AU23" s="10">
        <v>-4.8036649214659527E-2</v>
      </c>
      <c r="AV23" s="10">
        <v>-5.0967067433350652E-2</v>
      </c>
      <c r="AW23" s="17"/>
      <c r="AX23" s="18">
        <f t="shared" si="2"/>
        <v>2.9304182186911248E-3</v>
      </c>
      <c r="AY23" s="17"/>
      <c r="AZ23" s="10">
        <f t="shared" si="3"/>
        <v>-4.9501858324005089E-2</v>
      </c>
      <c r="BA23" s="4"/>
      <c r="BB23" s="11">
        <f t="shared" si="4"/>
        <v>0.43958333333333338</v>
      </c>
      <c r="BC23" s="1">
        <v>0.41666666666666702</v>
      </c>
      <c r="BD23" s="10">
        <f t="shared" si="5"/>
        <v>-4.692119272417547E-2</v>
      </c>
      <c r="BE23" s="4"/>
      <c r="BF23" s="12">
        <v>0.44027777777777782</v>
      </c>
      <c r="BG23" s="12">
        <v>0.40486111111111112</v>
      </c>
      <c r="BH23" s="12">
        <v>0.43958333333333338</v>
      </c>
      <c r="BI23" s="19">
        <v>3.4722222222222265E-2</v>
      </c>
      <c r="BJ23" s="13">
        <v>14.7</v>
      </c>
      <c r="BK23" s="13">
        <v>18.172881355932201</v>
      </c>
      <c r="BL23" s="13">
        <v>10.884074835402131</v>
      </c>
      <c r="BM23" s="13">
        <v>8.0789276115823867</v>
      </c>
      <c r="BN23" s="13">
        <v>24.1</v>
      </c>
      <c r="BO23" s="13">
        <v>8.1135593220338968</v>
      </c>
      <c r="BP23" s="13">
        <v>33.200000000000003</v>
      </c>
      <c r="BQ23" s="4"/>
      <c r="BU23" s="1">
        <v>28.9</v>
      </c>
      <c r="BV23" s="1">
        <f>BU23/590*60</f>
        <v>2.9389830508474577</v>
      </c>
      <c r="BW23" s="1">
        <v>900.9</v>
      </c>
    </row>
    <row r="24" spans="1:75" ht="17" thickBot="1" x14ac:dyDescent="0.25">
      <c r="A24" s="2">
        <v>21</v>
      </c>
      <c r="B24" s="23">
        <v>43498</v>
      </c>
      <c r="C24" s="23" t="s">
        <v>37</v>
      </c>
      <c r="D24" s="23" t="s">
        <v>36</v>
      </c>
      <c r="E24" s="33"/>
      <c r="F24" s="26">
        <v>6.0000000000000244E-3</v>
      </c>
      <c r="G24" s="26">
        <v>8.0275229357798482E-3</v>
      </c>
      <c r="H24" s="27"/>
      <c r="I24" s="28">
        <f t="shared" ref="I24:I69" si="8">F24-G24</f>
        <v>-2.0275229357798238E-3</v>
      </c>
      <c r="J24" s="27"/>
      <c r="K24" s="14">
        <v>35.185000000000002</v>
      </c>
      <c r="L24" s="14">
        <v>34.94</v>
      </c>
      <c r="M24" s="26">
        <f t="shared" ref="M24:M69" si="9">AVERAGE(F24:G24)</f>
        <v>7.0137614678899363E-3</v>
      </c>
      <c r="N24" s="26"/>
      <c r="O24" s="25"/>
      <c r="P24" s="11">
        <f t="shared" si="0"/>
        <v>0.57430555555555551</v>
      </c>
      <c r="Q24" s="11">
        <v>0.58333333333333337</v>
      </c>
      <c r="R24" s="10">
        <f t="shared" si="1"/>
        <v>7.1240140665387516E-3</v>
      </c>
      <c r="S24" s="10"/>
      <c r="T24" s="10"/>
      <c r="U24" s="10"/>
      <c r="V24" s="10"/>
      <c r="W24" s="25"/>
      <c r="X24" s="29">
        <v>0.55972222222222223</v>
      </c>
      <c r="Y24" s="29">
        <v>0.59444444444444444</v>
      </c>
      <c r="Z24" s="29">
        <v>0.57430555555555551</v>
      </c>
      <c r="AA24" s="29">
        <v>2.0138888888888928E-2</v>
      </c>
      <c r="AB24" s="31">
        <v>33.200000000000003</v>
      </c>
      <c r="AC24" s="31">
        <v>26.400000000000016</v>
      </c>
      <c r="AD24" s="31">
        <v>10.449470415336194</v>
      </c>
      <c r="AE24" s="31">
        <v>5.8095134893620566</v>
      </c>
      <c r="AF24" s="31">
        <v>29</v>
      </c>
      <c r="AG24" s="31">
        <v>17.334482758620695</v>
      </c>
      <c r="AH24" s="31">
        <v>996</v>
      </c>
      <c r="AI24" s="31">
        <v>543.60919540229884</v>
      </c>
      <c r="AJ24" s="31"/>
      <c r="AK24" s="31"/>
      <c r="AL24" s="31"/>
      <c r="AM24" s="31"/>
      <c r="AN24" s="4"/>
      <c r="AP24" s="2">
        <v>21</v>
      </c>
      <c r="AQ24" s="15">
        <v>43501</v>
      </c>
      <c r="AR24" s="14" t="s">
        <v>35</v>
      </c>
      <c r="AS24" s="14" t="s">
        <v>36</v>
      </c>
      <c r="AT24" s="4"/>
      <c r="AU24" s="10">
        <v>-7.5439739413680679E-2</v>
      </c>
      <c r="AV24" s="10">
        <v>-7.488299531981267E-2</v>
      </c>
      <c r="AW24" s="17"/>
      <c r="AX24" s="18">
        <f t="shared" si="2"/>
        <v>-5.5674409386800849E-4</v>
      </c>
      <c r="AY24" s="17"/>
      <c r="AZ24" s="10">
        <f t="shared" si="3"/>
        <v>-7.5161367366746668E-2</v>
      </c>
      <c r="BA24" s="4"/>
      <c r="BB24" s="11">
        <f t="shared" si="4"/>
        <v>0.43472222222222218</v>
      </c>
      <c r="BC24" s="1">
        <v>0.41666666666666702</v>
      </c>
      <c r="BD24" s="10">
        <f t="shared" si="5"/>
        <v>-7.2039649233303582E-2</v>
      </c>
      <c r="BE24" s="4"/>
      <c r="BF24" s="12">
        <v>0.44375000000000003</v>
      </c>
      <c r="BG24" s="12">
        <v>0.40902777777777777</v>
      </c>
      <c r="BH24" s="12">
        <v>0.43472222222222218</v>
      </c>
      <c r="BI24" s="19">
        <v>2.5694444444444409E-2</v>
      </c>
      <c r="BJ24" s="13">
        <v>20.5</v>
      </c>
      <c r="BK24" s="13">
        <v>26.63666666666667</v>
      </c>
      <c r="BL24" s="13">
        <v>8.4136463597961288</v>
      </c>
      <c r="BM24" s="13">
        <v>7.441218836697673</v>
      </c>
      <c r="BN24" s="13">
        <v>27.4</v>
      </c>
      <c r="BO24" s="13">
        <v>10.869999999999994</v>
      </c>
      <c r="BP24" s="13">
        <v>37.6</v>
      </c>
      <c r="BQ24" s="4"/>
      <c r="BU24" s="1">
        <v>23.92</v>
      </c>
      <c r="BV24" s="1">
        <f>BU24/590*60</f>
        <v>2.4325423728813558</v>
      </c>
      <c r="BW24" s="1">
        <v>1374.6</v>
      </c>
    </row>
    <row r="25" spans="1:75" ht="17" thickBot="1" x14ac:dyDescent="0.25">
      <c r="A25" s="2">
        <v>22</v>
      </c>
      <c r="B25" s="15">
        <v>43500</v>
      </c>
      <c r="C25" s="14" t="s">
        <v>37</v>
      </c>
      <c r="D25" s="14" t="s">
        <v>36</v>
      </c>
      <c r="E25" s="4"/>
      <c r="F25" s="10">
        <v>2.6089449541284303E-2</v>
      </c>
      <c r="G25" s="10">
        <v>2.6918671248568088E-2</v>
      </c>
      <c r="H25" s="17"/>
      <c r="I25" s="18">
        <f t="shared" si="8"/>
        <v>-8.2922170728378514E-4</v>
      </c>
      <c r="J25" s="17"/>
      <c r="K25" s="14">
        <v>35.825000000000003</v>
      </c>
      <c r="L25" s="14">
        <v>34.900000000000006</v>
      </c>
      <c r="M25" s="10">
        <f t="shared" si="9"/>
        <v>2.6504060394926195E-2</v>
      </c>
      <c r="N25" s="10"/>
      <c r="O25" s="4"/>
      <c r="P25" s="11">
        <f t="shared" si="0"/>
        <v>0.56944444444444442</v>
      </c>
      <c r="Q25" s="11">
        <v>0.58333333333333337</v>
      </c>
      <c r="R25" s="10">
        <f t="shared" si="1"/>
        <v>2.7150500892363424E-2</v>
      </c>
      <c r="S25" s="10"/>
      <c r="T25" s="10"/>
      <c r="U25" s="10"/>
      <c r="V25" s="10"/>
      <c r="W25" s="4"/>
      <c r="X25" s="12">
        <v>0.5576388888888888</v>
      </c>
      <c r="Y25" s="12">
        <v>0.59305555555555545</v>
      </c>
      <c r="Z25" s="12">
        <v>0.56944444444444442</v>
      </c>
      <c r="AA25" s="12">
        <v>2.3611111111111027E-2</v>
      </c>
      <c r="AB25" s="13">
        <v>34.1</v>
      </c>
      <c r="AC25" s="13">
        <v>27.257471264367815</v>
      </c>
      <c r="AD25" s="13">
        <v>12.052110949099459</v>
      </c>
      <c r="AE25" s="13">
        <v>8.6035054701398703</v>
      </c>
      <c r="AF25" s="13">
        <v>16.100000000000001</v>
      </c>
      <c r="AG25" s="13">
        <v>9.2609195402298798</v>
      </c>
      <c r="AH25" s="13">
        <v>969</v>
      </c>
      <c r="AI25" s="13">
        <v>529.55172413793105</v>
      </c>
      <c r="AJ25" s="14">
        <v>2547.6999999999998</v>
      </c>
      <c r="AK25" s="13"/>
      <c r="AL25" s="13"/>
      <c r="AM25" s="13"/>
      <c r="AN25" s="25"/>
      <c r="AP25" s="2">
        <v>22</v>
      </c>
      <c r="AQ25" s="34">
        <v>43498</v>
      </c>
      <c r="AR25" s="35" t="s">
        <v>37</v>
      </c>
      <c r="AS25" s="35" t="s">
        <v>36</v>
      </c>
      <c r="AT25" s="35"/>
      <c r="AU25" s="36">
        <v>-3.4502103786816181E-2</v>
      </c>
      <c r="AV25" s="36">
        <v>-3.2303370786516815E-2</v>
      </c>
      <c r="AW25" s="36"/>
      <c r="AX25" s="36">
        <v>-2.198733000299366E-3</v>
      </c>
      <c r="AY25" s="36"/>
      <c r="AZ25" s="36">
        <v>-3.3402737286666498E-2</v>
      </c>
      <c r="BA25" s="35"/>
      <c r="BB25" s="37">
        <f t="shared" si="4"/>
        <v>0.43472222222222229</v>
      </c>
      <c r="BC25" s="38">
        <v>0.41666666666666702</v>
      </c>
      <c r="BD25" s="36">
        <f t="shared" si="5"/>
        <v>-3.2015403150159605E-2</v>
      </c>
      <c r="BE25" s="35"/>
      <c r="BF25" s="39">
        <v>0.44027777777777782</v>
      </c>
      <c r="BG25" s="39">
        <v>0.40486111111111112</v>
      </c>
      <c r="BH25" s="39">
        <v>0.43472222222222229</v>
      </c>
      <c r="BI25" s="40">
        <v>2.9861111111111172E-2</v>
      </c>
      <c r="BJ25" s="41">
        <v>14.7</v>
      </c>
      <c r="BK25" s="41">
        <v>18.172881355932201</v>
      </c>
      <c r="BL25" s="41">
        <v>10.884074835402131</v>
      </c>
      <c r="BM25" s="41">
        <v>8.0789276115823867</v>
      </c>
      <c r="BN25" s="41">
        <v>24.1</v>
      </c>
      <c r="BO25" s="41">
        <v>8.1135593220338968</v>
      </c>
      <c r="BP25" s="41">
        <v>33.200000000000003</v>
      </c>
      <c r="BQ25" s="7"/>
      <c r="BR25" s="1">
        <v>28.9</v>
      </c>
      <c r="BS25" s="1">
        <f t="shared" ref="BS25:BS34" si="10">BR25/590*60</f>
        <v>2.9389830508474577</v>
      </c>
      <c r="BT25" s="1">
        <v>900.9</v>
      </c>
    </row>
    <row r="26" spans="1:75" x14ac:dyDescent="0.2">
      <c r="A26" s="2">
        <v>23</v>
      </c>
      <c r="B26" s="15">
        <v>43501</v>
      </c>
      <c r="C26" s="14" t="s">
        <v>37</v>
      </c>
      <c r="D26" s="14" t="s">
        <v>36</v>
      </c>
      <c r="E26" s="4"/>
      <c r="F26" s="10">
        <v>1.0498687664042185E-2</v>
      </c>
      <c r="G26" s="10">
        <v>7.8740157480315879E-3</v>
      </c>
      <c r="H26" s="17"/>
      <c r="I26" s="18">
        <f t="shared" si="8"/>
        <v>2.6246719160105975E-3</v>
      </c>
      <c r="J26" s="17"/>
      <c r="K26" s="14">
        <v>34.605000000000004</v>
      </c>
      <c r="L26" s="14">
        <v>34.29</v>
      </c>
      <c r="M26" s="10">
        <f t="shared" si="9"/>
        <v>9.1863517060368875E-3</v>
      </c>
      <c r="N26" s="10"/>
      <c r="O26" s="4"/>
      <c r="P26" s="11">
        <f t="shared" si="0"/>
        <v>0.56458333333333333</v>
      </c>
      <c r="Q26" s="11">
        <v>0.58333333333333337</v>
      </c>
      <c r="R26" s="10">
        <f t="shared" si="1"/>
        <v>9.4914334970122825E-3</v>
      </c>
      <c r="S26" s="10"/>
      <c r="T26" s="10"/>
      <c r="U26" s="10"/>
      <c r="V26" s="10"/>
      <c r="W26" s="4"/>
      <c r="X26" s="12">
        <v>0.55694444444444446</v>
      </c>
      <c r="Y26" s="12">
        <v>0.59166666666666667</v>
      </c>
      <c r="Z26" s="12">
        <v>0.56458333333333333</v>
      </c>
      <c r="AA26" s="12">
        <v>2.7083333333333348E-2</v>
      </c>
      <c r="AB26" s="13">
        <v>37.6</v>
      </c>
      <c r="AC26" s="13">
        <v>31.757471264367812</v>
      </c>
      <c r="AD26" s="13">
        <v>9.5020120196800235</v>
      </c>
      <c r="AE26" s="13">
        <v>7.7581240044684554</v>
      </c>
      <c r="AF26" s="13">
        <v>19.3</v>
      </c>
      <c r="AG26" s="13">
        <v>9.6160919540229877</v>
      </c>
      <c r="AH26" s="13">
        <v>966</v>
      </c>
      <c r="AI26" s="13">
        <v>525.05747126436779</v>
      </c>
      <c r="AJ26" s="13"/>
      <c r="AK26" s="10">
        <v>-6.6592264450643882E-2</v>
      </c>
      <c r="AL26" s="13">
        <v>18.2</v>
      </c>
      <c r="AM26" s="13">
        <v>23.266101694915264</v>
      </c>
      <c r="AN26" s="4"/>
      <c r="AP26" s="2">
        <v>23</v>
      </c>
      <c r="AQ26" s="34">
        <v>43500</v>
      </c>
      <c r="AR26" s="35" t="s">
        <v>37</v>
      </c>
      <c r="AS26" s="35" t="s">
        <v>36</v>
      </c>
      <c r="AT26" s="35"/>
      <c r="AU26" s="36">
        <v>-6.569141595362947E-2</v>
      </c>
      <c r="AV26" s="36">
        <v>-6.7493112947658293E-2</v>
      </c>
      <c r="AW26" s="36"/>
      <c r="AX26" s="36">
        <v>1.801696994028823E-3</v>
      </c>
      <c r="AY26" s="36"/>
      <c r="AZ26" s="36">
        <v>-6.6592264450643882E-2</v>
      </c>
      <c r="BA26" s="35"/>
      <c r="BB26" s="37">
        <f t="shared" si="4"/>
        <v>0.44375000000000003</v>
      </c>
      <c r="BC26" s="38">
        <v>0.41666666666666702</v>
      </c>
      <c r="BD26" s="36">
        <f t="shared" si="5"/>
        <v>-6.2527947840980216E-2</v>
      </c>
      <c r="BE26" s="35"/>
      <c r="BF26" s="39">
        <v>0.44305555555555559</v>
      </c>
      <c r="BG26" s="39">
        <v>0.40763888888888899</v>
      </c>
      <c r="BH26" s="39">
        <v>0.44375000000000003</v>
      </c>
      <c r="BI26" s="40">
        <v>3.6111111111111038E-2</v>
      </c>
      <c r="BJ26" s="41">
        <v>18.2</v>
      </c>
      <c r="BK26" s="41">
        <v>23.266101694915264</v>
      </c>
      <c r="BL26" s="41">
        <v>10.030059108186265</v>
      </c>
      <c r="BM26" s="41">
        <v>9.1069026038810073</v>
      </c>
      <c r="BN26" s="41">
        <v>25.7</v>
      </c>
      <c r="BO26" s="41">
        <v>11.494915254237281</v>
      </c>
      <c r="BP26" s="41">
        <v>34.1</v>
      </c>
      <c r="BQ26" s="7"/>
      <c r="BR26" s="1">
        <v>25.169</v>
      </c>
      <c r="BS26" s="1">
        <f t="shared" si="10"/>
        <v>2.5595593220338984</v>
      </c>
      <c r="BT26" s="1">
        <v>1217.7</v>
      </c>
    </row>
    <row r="27" spans="1:75" x14ac:dyDescent="0.2">
      <c r="A27" s="2">
        <v>24</v>
      </c>
      <c r="B27" s="15">
        <v>43502</v>
      </c>
      <c r="C27" s="14" t="s">
        <v>37</v>
      </c>
      <c r="D27" s="14" t="s">
        <v>36</v>
      </c>
      <c r="E27" s="4"/>
      <c r="F27" s="10">
        <v>6.5632458233890301E-2</v>
      </c>
      <c r="G27" s="10">
        <v>6.9697876159138444E-2</v>
      </c>
      <c r="H27" s="17"/>
      <c r="I27" s="18">
        <f t="shared" si="8"/>
        <v>-4.0654179252481437E-3</v>
      </c>
      <c r="J27" s="17"/>
      <c r="K27" s="14">
        <v>35.739999999999995</v>
      </c>
      <c r="L27" s="14">
        <v>33.474999999999994</v>
      </c>
      <c r="M27" s="10">
        <f t="shared" si="9"/>
        <v>6.7665167196514373E-2</v>
      </c>
      <c r="N27" s="10"/>
      <c r="O27" s="4"/>
      <c r="P27" s="11">
        <f t="shared" si="0"/>
        <v>0.57013888888888886</v>
      </c>
      <c r="Q27" s="11">
        <v>0.58333333333333337</v>
      </c>
      <c r="R27" s="10">
        <f t="shared" si="1"/>
        <v>6.9231108946494618E-2</v>
      </c>
      <c r="S27" s="10"/>
      <c r="T27" s="10"/>
      <c r="U27" s="10"/>
      <c r="V27" s="10"/>
      <c r="W27" s="4"/>
      <c r="X27" s="12">
        <v>0.55555555555555558</v>
      </c>
      <c r="Y27" s="12">
        <v>0.59027777777777779</v>
      </c>
      <c r="Z27" s="12">
        <v>0.57013888888888886</v>
      </c>
      <c r="AA27" s="12">
        <v>2.0138888888888928E-2</v>
      </c>
      <c r="AB27" s="13">
        <v>40.200000000000003</v>
      </c>
      <c r="AC27" s="13">
        <v>34.243678160919536</v>
      </c>
      <c r="AD27" s="13">
        <v>7.6815394587516401</v>
      </c>
      <c r="AE27" s="13">
        <v>6.3182648548896463</v>
      </c>
      <c r="AF27" s="13">
        <v>20.9</v>
      </c>
      <c r="AG27" s="13">
        <v>9.078160919540224</v>
      </c>
      <c r="AH27" s="13">
        <v>970</v>
      </c>
      <c r="AI27" s="13">
        <v>527.18390804597698</v>
      </c>
      <c r="AJ27" s="14">
        <v>3028</v>
      </c>
      <c r="AK27" s="10">
        <v>-5.7354924072792454E-2</v>
      </c>
      <c r="AL27" s="13">
        <v>20.5</v>
      </c>
      <c r="AM27" s="13">
        <v>26.63666666666667</v>
      </c>
      <c r="AN27" s="4"/>
      <c r="AP27" s="2">
        <v>24</v>
      </c>
      <c r="AQ27" s="34">
        <v>43501</v>
      </c>
      <c r="AR27" s="35" t="s">
        <v>37</v>
      </c>
      <c r="AS27" s="35" t="s">
        <v>36</v>
      </c>
      <c r="AT27" s="35"/>
      <c r="AU27" s="36">
        <v>-5.7281276717013531E-2</v>
      </c>
      <c r="AV27" s="36">
        <v>-5.7428571428571371E-2</v>
      </c>
      <c r="AW27" s="36"/>
      <c r="AX27" s="36">
        <v>1.4729471155783963E-4</v>
      </c>
      <c r="AY27" s="36"/>
      <c r="AZ27" s="42">
        <v>-5.7354924072792454E-2</v>
      </c>
      <c r="BA27" s="35"/>
      <c r="BB27" s="37">
        <f t="shared" si="4"/>
        <v>0.44513888888888892</v>
      </c>
      <c r="BC27" s="38">
        <v>0.41666666666666702</v>
      </c>
      <c r="BD27" s="42">
        <f t="shared" si="5"/>
        <v>-5.3686356386389238E-2</v>
      </c>
      <c r="BE27" s="35"/>
      <c r="BF27" s="39">
        <v>0.44375000000000003</v>
      </c>
      <c r="BG27" s="39">
        <v>0.40902777777777777</v>
      </c>
      <c r="BH27" s="39">
        <v>0.44513888888888892</v>
      </c>
      <c r="BI27" s="40">
        <v>3.6111111111111149E-2</v>
      </c>
      <c r="BJ27" s="41">
        <v>20.5</v>
      </c>
      <c r="BK27" s="41">
        <v>26.63666666666667</v>
      </c>
      <c r="BL27" s="41">
        <v>8.4136463597961288</v>
      </c>
      <c r="BM27" s="41">
        <v>7.441218836697673</v>
      </c>
      <c r="BN27" s="41">
        <v>27.4</v>
      </c>
      <c r="BO27" s="41">
        <v>10.869999999999994</v>
      </c>
      <c r="BP27" s="41">
        <v>37.6</v>
      </c>
      <c r="BQ27" s="7"/>
      <c r="BR27" s="1">
        <v>23.92</v>
      </c>
      <c r="BS27" s="1">
        <f t="shared" si="10"/>
        <v>2.4325423728813558</v>
      </c>
      <c r="BT27" s="1">
        <v>1374.6</v>
      </c>
    </row>
    <row r="28" spans="1:75" x14ac:dyDescent="0.2">
      <c r="A28" s="2">
        <v>25</v>
      </c>
      <c r="B28" s="15">
        <v>43503</v>
      </c>
      <c r="C28" s="14" t="s">
        <v>37</v>
      </c>
      <c r="D28" s="14" t="s">
        <v>36</v>
      </c>
      <c r="E28" s="4"/>
      <c r="F28" s="10">
        <v>-1.4310747663551254E-2</v>
      </c>
      <c r="G28" s="10">
        <v>-1.1388523872097926E-2</v>
      </c>
      <c r="H28" s="17"/>
      <c r="I28" s="18">
        <f t="shared" si="8"/>
        <v>-2.9222237914533281E-3</v>
      </c>
      <c r="J28" s="17"/>
      <c r="K28" s="14">
        <v>33.802500000000002</v>
      </c>
      <c r="L28" s="14">
        <v>34.242499999999993</v>
      </c>
      <c r="M28" s="10">
        <f t="shared" si="9"/>
        <v>-1.284963576782459E-2</v>
      </c>
      <c r="N28" s="10"/>
      <c r="O28" s="4"/>
      <c r="P28" s="11">
        <f t="shared" si="0"/>
        <v>0.56874999999999998</v>
      </c>
      <c r="Q28" s="11">
        <v>0.58333333333333337</v>
      </c>
      <c r="R28" s="10">
        <f t="shared" si="1"/>
        <v>-1.3179113608025223E-2</v>
      </c>
      <c r="S28" s="10"/>
      <c r="T28" s="10"/>
      <c r="U28" s="10"/>
      <c r="V28" s="10"/>
      <c r="W28" s="4"/>
      <c r="X28" s="12">
        <v>0.5541666666666667</v>
      </c>
      <c r="Y28" s="12">
        <v>0.58888888888888891</v>
      </c>
      <c r="Z28" s="12">
        <v>0.56874999999999998</v>
      </c>
      <c r="AA28" s="12">
        <v>2.0138888888888928E-2</v>
      </c>
      <c r="AB28" s="13">
        <v>39.299999999999997</v>
      </c>
      <c r="AC28" s="13">
        <v>34.53448275862069</v>
      </c>
      <c r="AD28" s="13">
        <v>9.1075169951555921</v>
      </c>
      <c r="AE28" s="13">
        <v>7.6504087399194791</v>
      </c>
      <c r="AF28" s="13">
        <v>20.9</v>
      </c>
      <c r="AG28" s="13">
        <v>10.713793103448277</v>
      </c>
      <c r="AH28" s="20">
        <v>949</v>
      </c>
      <c r="AI28" s="20">
        <v>501.5057471264368</v>
      </c>
      <c r="AJ28" s="1">
        <v>3099.6</v>
      </c>
      <c r="AK28" s="10">
        <v>-6.6487067979291742E-2</v>
      </c>
      <c r="AL28" s="13">
        <v>20.3</v>
      </c>
      <c r="AM28" s="13">
        <v>28.181666666666665</v>
      </c>
      <c r="AN28" s="4"/>
      <c r="AP28" s="2">
        <v>25</v>
      </c>
      <c r="AQ28" s="34">
        <v>43502</v>
      </c>
      <c r="AR28" s="35" t="s">
        <v>37</v>
      </c>
      <c r="AS28" s="35" t="s">
        <v>36</v>
      </c>
      <c r="AT28" s="35"/>
      <c r="AU28" s="36">
        <v>-6.6813914964108281E-2</v>
      </c>
      <c r="AV28" s="36">
        <v>-6.6160220994475216E-2</v>
      </c>
      <c r="AW28" s="36"/>
      <c r="AX28" s="36">
        <v>-6.5369396963306514E-4</v>
      </c>
      <c r="AY28" s="36"/>
      <c r="AZ28" s="36">
        <v>-6.6487067979291742E-2</v>
      </c>
      <c r="BA28" s="35"/>
      <c r="BB28" s="37">
        <f t="shared" si="4"/>
        <v>0.44513888888888892</v>
      </c>
      <c r="BC28" s="38">
        <v>0.41666666666666702</v>
      </c>
      <c r="BD28" s="36">
        <f t="shared" si="5"/>
        <v>-6.2234385004017283E-2</v>
      </c>
      <c r="BE28" s="35"/>
      <c r="BF28" s="39">
        <v>0.44513888888888892</v>
      </c>
      <c r="BG28" s="39">
        <v>0.41041666666666665</v>
      </c>
      <c r="BH28" s="39">
        <v>0.44513888888888892</v>
      </c>
      <c r="BI28" s="40">
        <v>3.4722222222222265E-2</v>
      </c>
      <c r="BJ28" s="41">
        <v>20.3</v>
      </c>
      <c r="BK28" s="41">
        <v>28.181666666666665</v>
      </c>
      <c r="BL28" s="41">
        <v>6.5315187944318343</v>
      </c>
      <c r="BM28" s="41">
        <v>5.5602316484805945</v>
      </c>
      <c r="BN28" s="41">
        <v>22.5</v>
      </c>
      <c r="BO28" s="41">
        <v>6.446666666666669</v>
      </c>
      <c r="BP28" s="41">
        <v>40.200000000000003</v>
      </c>
      <c r="BQ28" s="7"/>
      <c r="BR28" s="1">
        <v>23.835000000000001</v>
      </c>
      <c r="BS28" s="1">
        <f t="shared" si="10"/>
        <v>2.4238983050847458</v>
      </c>
      <c r="BT28" s="1">
        <v>1437.6</v>
      </c>
    </row>
    <row r="29" spans="1:75" ht="17" thickBot="1" x14ac:dyDescent="0.25">
      <c r="A29" s="2">
        <v>26</v>
      </c>
      <c r="B29" s="15">
        <v>43507</v>
      </c>
      <c r="C29" s="14" t="s">
        <v>37</v>
      </c>
      <c r="D29" s="14" t="s">
        <v>36</v>
      </c>
      <c r="E29" s="4"/>
      <c r="F29" s="10">
        <v>1.8225636391022863E-2</v>
      </c>
      <c r="G29" s="10">
        <v>1.927710843373474E-2</v>
      </c>
      <c r="H29" s="17"/>
      <c r="I29" s="18">
        <f t="shared" si="8"/>
        <v>-1.0514720427118769E-3</v>
      </c>
      <c r="J29" s="17"/>
      <c r="K29" s="14">
        <v>33.82</v>
      </c>
      <c r="L29" s="14">
        <v>33.197500000000005</v>
      </c>
      <c r="M29" s="10">
        <f t="shared" si="9"/>
        <v>1.87513724123788E-2</v>
      </c>
      <c r="N29" s="10"/>
      <c r="O29" s="4"/>
      <c r="P29" s="11">
        <f t="shared" si="0"/>
        <v>0.54652777777777772</v>
      </c>
      <c r="Q29" s="11">
        <v>0.58333333333333337</v>
      </c>
      <c r="R29" s="10">
        <f t="shared" si="1"/>
        <v>2.0014171316897325E-2</v>
      </c>
      <c r="S29" s="10"/>
      <c r="T29" s="10"/>
      <c r="U29" s="10"/>
      <c r="V29" s="10"/>
      <c r="W29" s="4"/>
      <c r="X29" s="12">
        <v>0.55000000000000004</v>
      </c>
      <c r="Y29" s="12">
        <v>0.58472222222222225</v>
      </c>
      <c r="Z29" s="12">
        <v>0.54652777777777772</v>
      </c>
      <c r="AA29" s="12">
        <v>3.8194444444444531E-2</v>
      </c>
      <c r="AB29" s="13">
        <v>34.700000000000003</v>
      </c>
      <c r="AC29" s="13">
        <v>27.603529411764704</v>
      </c>
      <c r="AD29" s="13">
        <v>11.045166052769256</v>
      </c>
      <c r="AE29" s="13">
        <v>7.87017756786123</v>
      </c>
      <c r="AF29" s="21">
        <v>29</v>
      </c>
      <c r="AG29" s="21">
        <v>11.10470588235294</v>
      </c>
      <c r="AH29" s="13">
        <v>978</v>
      </c>
      <c r="AI29" s="13">
        <v>536.12941176470588</v>
      </c>
      <c r="AJ29" s="31"/>
      <c r="AK29" s="13"/>
      <c r="AL29" s="13"/>
      <c r="AM29" s="13"/>
      <c r="AN29" s="4"/>
      <c r="AP29" s="2">
        <v>26</v>
      </c>
      <c r="AQ29" s="34">
        <v>43507</v>
      </c>
      <c r="AR29" s="35" t="s">
        <v>37</v>
      </c>
      <c r="AS29" s="35" t="s">
        <v>36</v>
      </c>
      <c r="AT29" s="35"/>
      <c r="AU29" s="36">
        <v>-4.4976635514018662E-2</v>
      </c>
      <c r="AV29" s="36">
        <v>-4.3236926672509404E-2</v>
      </c>
      <c r="AW29" s="36"/>
      <c r="AX29" s="36">
        <v>-1.7397088415092576E-3</v>
      </c>
      <c r="AY29" s="36"/>
      <c r="AZ29" s="36">
        <v>-4.4106781093264033E-2</v>
      </c>
      <c r="BA29" s="35"/>
      <c r="BB29" s="37">
        <f t="shared" si="4"/>
        <v>0.45277777777777778</v>
      </c>
      <c r="BC29" s="38">
        <v>0.41666666666666702</v>
      </c>
      <c r="BD29" s="36">
        <f t="shared" si="5"/>
        <v>-4.0589062355764483E-2</v>
      </c>
      <c r="BE29" s="35"/>
      <c r="BF29" s="39">
        <v>0.45069444444444445</v>
      </c>
      <c r="BG29" s="39">
        <v>0.41597222222222219</v>
      </c>
      <c r="BH29" s="39">
        <v>0.45277777777777778</v>
      </c>
      <c r="BI29" s="40">
        <v>3.6805555555555591E-2</v>
      </c>
      <c r="BJ29" s="41">
        <v>13.7</v>
      </c>
      <c r="BK29" s="41">
        <v>18.973770491803275</v>
      </c>
      <c r="BL29" s="41">
        <v>10.870823241796899</v>
      </c>
      <c r="BM29" s="41">
        <v>9.6725813947452419</v>
      </c>
      <c r="BN29" s="41">
        <v>24.1</v>
      </c>
      <c r="BO29" s="41">
        <v>6.1360655737704963</v>
      </c>
      <c r="BP29" s="41">
        <v>34.700000000000003</v>
      </c>
      <c r="BQ29" s="7"/>
      <c r="BR29" s="1">
        <v>27.688099999999999</v>
      </c>
      <c r="BS29" s="1">
        <f t="shared" si="10"/>
        <v>2.8157389830508475</v>
      </c>
      <c r="BT29" s="1">
        <v>987.4</v>
      </c>
    </row>
    <row r="30" spans="1:75" ht="17" thickBot="1" x14ac:dyDescent="0.25">
      <c r="A30" s="2">
        <v>27</v>
      </c>
      <c r="B30" s="15">
        <v>43509</v>
      </c>
      <c r="C30" s="14" t="s">
        <v>37</v>
      </c>
      <c r="D30" s="14" t="s">
        <v>36</v>
      </c>
      <c r="E30" s="4"/>
      <c r="F30" s="10">
        <v>4.5144045144045235E-2</v>
      </c>
      <c r="G30" s="10">
        <v>4.7491439630787731E-2</v>
      </c>
      <c r="H30" s="17"/>
      <c r="I30" s="43">
        <f t="shared" si="8"/>
        <v>-2.3473944867424962E-3</v>
      </c>
      <c r="J30" s="17"/>
      <c r="K30" s="14">
        <v>35.185000000000002</v>
      </c>
      <c r="L30" s="14">
        <v>33.627499999999998</v>
      </c>
      <c r="M30" s="10">
        <f t="shared" si="9"/>
        <v>4.6317742387416483E-2</v>
      </c>
      <c r="N30" s="10"/>
      <c r="O30" s="4"/>
      <c r="P30" s="11">
        <f t="shared" si="0"/>
        <v>0.55000000000000004</v>
      </c>
      <c r="Q30" s="11">
        <v>0.58333333333333337</v>
      </c>
      <c r="R30" s="10">
        <f t="shared" si="1"/>
        <v>4.9124878289684148E-2</v>
      </c>
      <c r="S30" s="10"/>
      <c r="T30" s="10"/>
      <c r="U30" s="10"/>
      <c r="V30" s="10"/>
      <c r="W30" s="4"/>
      <c r="X30" s="12">
        <v>0.54791666666666661</v>
      </c>
      <c r="Y30" s="12">
        <v>0.58194444444444438</v>
      </c>
      <c r="Z30" s="12">
        <v>0.55000000000000004</v>
      </c>
      <c r="AA30" s="12">
        <v>3.1944444444444331E-2</v>
      </c>
      <c r="AB30" s="13">
        <v>34.9</v>
      </c>
      <c r="AC30" s="13">
        <v>28.497647058823549</v>
      </c>
      <c r="AD30" s="13">
        <v>11.788526688386719</v>
      </c>
      <c r="AE30" s="13">
        <v>9.0805284514814399</v>
      </c>
      <c r="AF30" s="21">
        <v>14.5</v>
      </c>
      <c r="AG30" s="21">
        <v>7.9294117647058773</v>
      </c>
      <c r="AH30" s="13">
        <v>972</v>
      </c>
      <c r="AI30" s="13">
        <v>534.16470588235291</v>
      </c>
      <c r="AJ30" s="13"/>
      <c r="AK30" s="13"/>
      <c r="AL30" s="13"/>
      <c r="AM30" s="13"/>
      <c r="AN30" s="4"/>
      <c r="AP30" s="2">
        <v>27</v>
      </c>
      <c r="AQ30" s="44">
        <v>43509</v>
      </c>
      <c r="AR30" s="45" t="s">
        <v>37</v>
      </c>
      <c r="AS30" s="45" t="s">
        <v>36</v>
      </c>
      <c r="AT30" s="45"/>
      <c r="AU30" s="46">
        <v>-7.3673870333988201E-2</v>
      </c>
      <c r="AV30" s="46">
        <v>-7.4677147669848495E-2</v>
      </c>
      <c r="AW30" s="46"/>
      <c r="AX30" s="46">
        <v>1.0032773358602948E-3</v>
      </c>
      <c r="AY30" s="46"/>
      <c r="AZ30" s="46">
        <v>-7.4175509001918355E-2</v>
      </c>
      <c r="BA30" s="45"/>
      <c r="BB30" s="37">
        <f t="shared" si="4"/>
        <v>0.45277777777777767</v>
      </c>
      <c r="BC30" s="38">
        <v>0.41666666666666702</v>
      </c>
      <c r="BD30" s="36">
        <f t="shared" si="5"/>
        <v>-6.8259670860661134E-2</v>
      </c>
      <c r="BE30" s="45"/>
      <c r="BF30" s="47">
        <v>0.45208333333333334</v>
      </c>
      <c r="BG30" s="47">
        <v>0.41875000000000007</v>
      </c>
      <c r="BH30" s="47">
        <v>0.45277777777777767</v>
      </c>
      <c r="BI30" s="48">
        <v>3.4027777777777601E-2</v>
      </c>
      <c r="BJ30" s="49">
        <v>18.899999999999999</v>
      </c>
      <c r="BK30" s="49">
        <v>24.521311475409838</v>
      </c>
      <c r="BL30" s="49">
        <v>8.4844231020245555</v>
      </c>
      <c r="BM30" s="49">
        <v>7.4226588645416536</v>
      </c>
      <c r="BN30" s="49">
        <v>25.7</v>
      </c>
      <c r="BO30" s="49">
        <v>5.9459016393442656</v>
      </c>
      <c r="BP30" s="41">
        <v>34.9</v>
      </c>
      <c r="BQ30" s="7"/>
      <c r="BR30" s="1">
        <v>24.728999999999999</v>
      </c>
      <c r="BS30" s="1">
        <f t="shared" si="10"/>
        <v>2.5148135593220338</v>
      </c>
      <c r="BT30" s="1">
        <v>1266.3</v>
      </c>
    </row>
    <row r="31" spans="1:75" x14ac:dyDescent="0.2">
      <c r="A31" s="2">
        <v>28</v>
      </c>
      <c r="B31" s="15">
        <v>43510</v>
      </c>
      <c r="C31" s="14" t="s">
        <v>37</v>
      </c>
      <c r="D31" s="14" t="s">
        <v>36</v>
      </c>
      <c r="E31" s="4"/>
      <c r="F31" s="10">
        <v>4.8886231125728964E-2</v>
      </c>
      <c r="G31" s="10">
        <v>4.6706586826347374E-2</v>
      </c>
      <c r="H31" s="17"/>
      <c r="I31" s="43">
        <f t="shared" si="8"/>
        <v>2.1796442993815904E-3</v>
      </c>
      <c r="J31" s="17"/>
      <c r="K31" s="14">
        <v>35.020000000000003</v>
      </c>
      <c r="L31" s="14">
        <v>33.422499999999999</v>
      </c>
      <c r="M31" s="10">
        <f t="shared" si="9"/>
        <v>4.7796408976038166E-2</v>
      </c>
      <c r="N31" s="10"/>
      <c r="O31" s="4"/>
      <c r="P31" s="11">
        <f t="shared" si="0"/>
        <v>0.5576388888888888</v>
      </c>
      <c r="Q31" s="11">
        <v>0.58333333333333337</v>
      </c>
      <c r="R31" s="10">
        <f t="shared" si="1"/>
        <v>4.9998734171696223E-2</v>
      </c>
      <c r="S31" s="10"/>
      <c r="T31" s="10"/>
      <c r="U31" s="10"/>
      <c r="V31" s="10"/>
      <c r="W31" s="4"/>
      <c r="X31" s="12">
        <v>0.54722222222222228</v>
      </c>
      <c r="Y31" s="12">
        <v>0.58124999999999993</v>
      </c>
      <c r="Z31" s="12">
        <v>0.5576388888888888</v>
      </c>
      <c r="AA31" s="12">
        <v>2.3611111111111138E-2</v>
      </c>
      <c r="AB31" s="13">
        <v>38.700000000000003</v>
      </c>
      <c r="AC31" s="13">
        <v>33.33058823529413</v>
      </c>
      <c r="AD31" s="13">
        <v>10.508295648313728</v>
      </c>
      <c r="AE31" s="13">
        <v>7.1640246586914529</v>
      </c>
      <c r="AF31" s="21">
        <v>24.1</v>
      </c>
      <c r="AG31" s="21">
        <v>8.8329411764705892</v>
      </c>
      <c r="AH31" s="13">
        <v>974</v>
      </c>
      <c r="AI31" s="13">
        <v>538.63529411764705</v>
      </c>
      <c r="AJ31" s="13"/>
      <c r="AK31" s="10">
        <v>-7.4175509001918355E-2</v>
      </c>
      <c r="AL31" s="13">
        <v>18.899999999999999</v>
      </c>
      <c r="AM31" s="13">
        <v>24.521311475409838</v>
      </c>
      <c r="AN31" s="7"/>
      <c r="AP31" s="2">
        <v>28</v>
      </c>
      <c r="AQ31" s="34">
        <v>43510</v>
      </c>
      <c r="AR31" s="35" t="s">
        <v>37</v>
      </c>
      <c r="AS31" s="35" t="s">
        <v>36</v>
      </c>
      <c r="AT31" s="35"/>
      <c r="AU31" s="36">
        <v>-7.0101351351351399E-2</v>
      </c>
      <c r="AV31" s="36">
        <v>-6.8926553672316329E-2</v>
      </c>
      <c r="AW31" s="36"/>
      <c r="AX31" s="36">
        <v>-1.1747976790350695E-3</v>
      </c>
      <c r="AY31" s="36"/>
      <c r="AZ31" s="36">
        <v>-6.9513952511833871E-2</v>
      </c>
      <c r="BA31" s="35"/>
      <c r="BB31" s="37">
        <f t="shared" si="4"/>
        <v>0.45416666666666666</v>
      </c>
      <c r="BC31" s="38">
        <v>0.41666666666666702</v>
      </c>
      <c r="BD31" s="36">
        <f t="shared" si="5"/>
        <v>-6.3774268359480676E-2</v>
      </c>
      <c r="BE31" s="35"/>
      <c r="BF31" s="39">
        <v>0.45347222222222211</v>
      </c>
      <c r="BG31" s="39">
        <v>0.41875000000000007</v>
      </c>
      <c r="BH31" s="39">
        <v>0.45416666666666666</v>
      </c>
      <c r="BI31" s="40">
        <v>3.5416666666666596E-2</v>
      </c>
      <c r="BJ31" s="41">
        <v>20.7</v>
      </c>
      <c r="BK31" s="41">
        <v>26.64590163934426</v>
      </c>
      <c r="BL31" s="41">
        <v>10.43896828134481</v>
      </c>
      <c r="BM31" s="41">
        <v>9.8796056335001303</v>
      </c>
      <c r="BN31" s="41">
        <v>24.1</v>
      </c>
      <c r="BO31" s="41">
        <v>6.8803278688524578</v>
      </c>
      <c r="BP31" s="41">
        <v>38.700000000000003</v>
      </c>
      <c r="BQ31" s="7"/>
      <c r="BR31" s="1">
        <v>23.524000000000001</v>
      </c>
      <c r="BS31" s="1">
        <f t="shared" si="10"/>
        <v>2.392271186440678</v>
      </c>
      <c r="BT31" s="1">
        <v>1440.2</v>
      </c>
    </row>
    <row r="32" spans="1:75" x14ac:dyDescent="0.2">
      <c r="A32" s="2">
        <v>29</v>
      </c>
      <c r="B32" s="15">
        <v>43511</v>
      </c>
      <c r="C32" s="14" t="s">
        <v>37</v>
      </c>
      <c r="D32" s="14" t="s">
        <v>36</v>
      </c>
      <c r="E32" s="4"/>
      <c r="F32" s="10">
        <v>4.7953391096504455E-2</v>
      </c>
      <c r="G32" s="10">
        <v>4.9251497005988118E-2</v>
      </c>
      <c r="H32" s="17"/>
      <c r="I32" s="18">
        <f t="shared" si="8"/>
        <v>-1.2981059094836628E-3</v>
      </c>
      <c r="J32" s="17"/>
      <c r="K32" s="14">
        <v>35.06</v>
      </c>
      <c r="L32" s="14">
        <v>33.435000000000002</v>
      </c>
      <c r="M32" s="10">
        <f t="shared" si="9"/>
        <v>4.8602444051246287E-2</v>
      </c>
      <c r="N32" s="10"/>
      <c r="O32" s="4"/>
      <c r="P32" s="11">
        <f t="shared" si="0"/>
        <v>0.55902777777777768</v>
      </c>
      <c r="Q32" s="11">
        <v>0.58333333333333337</v>
      </c>
      <c r="R32" s="10">
        <f t="shared" si="1"/>
        <v>5.0715593792604832E-2</v>
      </c>
      <c r="S32" s="10"/>
      <c r="T32" s="10"/>
      <c r="U32" s="10"/>
      <c r="V32" s="10"/>
      <c r="W32" s="4"/>
      <c r="X32" s="12">
        <v>0.54583333333333339</v>
      </c>
      <c r="Y32" s="12">
        <v>0.5805555555555556</v>
      </c>
      <c r="Z32" s="12">
        <v>0.55902777777777768</v>
      </c>
      <c r="AA32" s="12">
        <v>2.1527777777777923E-2</v>
      </c>
      <c r="AB32" s="13">
        <v>37</v>
      </c>
      <c r="AC32" s="13">
        <v>30.608235294117641</v>
      </c>
      <c r="AD32" s="13">
        <v>12.776828303484301</v>
      </c>
      <c r="AE32" s="13">
        <v>9.7354685123778459</v>
      </c>
      <c r="AF32" s="13">
        <v>30.6</v>
      </c>
      <c r="AG32" s="13">
        <v>10.332941176470586</v>
      </c>
      <c r="AH32" s="13">
        <v>999</v>
      </c>
      <c r="AI32" s="13">
        <v>413.54117647058825</v>
      </c>
      <c r="AJ32" s="13"/>
      <c r="AK32" s="10">
        <v>-6.9513952511833871E-2</v>
      </c>
      <c r="AL32" s="13">
        <v>20.7</v>
      </c>
      <c r="AM32" s="13">
        <v>26.64590163934426</v>
      </c>
      <c r="AN32" s="7"/>
      <c r="AP32" s="2">
        <v>29</v>
      </c>
      <c r="AQ32" s="34">
        <v>43511</v>
      </c>
      <c r="AR32" s="35" t="s">
        <v>37</v>
      </c>
      <c r="AS32" s="35" t="s">
        <v>36</v>
      </c>
      <c r="AT32" s="35"/>
      <c r="AU32" s="36">
        <v>-8.0951710544840211E-2</v>
      </c>
      <c r="AV32" s="36">
        <v>-7.7920247992109365E-2</v>
      </c>
      <c r="AW32" s="36"/>
      <c r="AX32" s="36">
        <v>-3.0314625527308459E-3</v>
      </c>
      <c r="AY32" s="36"/>
      <c r="AZ32" s="42">
        <v>-7.9435979268474788E-2</v>
      </c>
      <c r="BA32" s="35"/>
      <c r="BB32" s="37">
        <f t="shared" si="4"/>
        <v>0.45208333333333334</v>
      </c>
      <c r="BC32" s="38">
        <v>0.41666666666666702</v>
      </c>
      <c r="BD32" s="42">
        <f t="shared" si="5"/>
        <v>-7.321288411841001E-2</v>
      </c>
      <c r="BE32" s="35"/>
      <c r="BF32" s="39">
        <v>0.4548611111111111</v>
      </c>
      <c r="BG32" s="39">
        <v>0.42013888888888884</v>
      </c>
      <c r="BH32" s="39">
        <v>0.45208333333333334</v>
      </c>
      <c r="BI32" s="40">
        <v>3.1944444444444497E-2</v>
      </c>
      <c r="BJ32" s="41">
        <v>17.100000000000001</v>
      </c>
      <c r="BK32" s="41">
        <v>22.121311475409833</v>
      </c>
      <c r="BL32" s="41">
        <v>12.634454493415459</v>
      </c>
      <c r="BM32" s="41">
        <v>12.212137239986651</v>
      </c>
      <c r="BN32" s="41">
        <v>17.7</v>
      </c>
      <c r="BO32" s="41">
        <v>8.0163934426229524</v>
      </c>
      <c r="BP32" s="41">
        <v>37</v>
      </c>
      <c r="BQ32" s="7"/>
      <c r="BR32" s="1">
        <v>24.98</v>
      </c>
      <c r="BS32" s="1">
        <f t="shared" si="10"/>
        <v>2.5403389830508472</v>
      </c>
      <c r="BT32" s="1">
        <v>1223.7</v>
      </c>
    </row>
    <row r="33" spans="1:74" x14ac:dyDescent="0.2">
      <c r="A33" s="2">
        <v>30</v>
      </c>
      <c r="B33" s="15">
        <v>43513</v>
      </c>
      <c r="C33" s="14" t="s">
        <v>37</v>
      </c>
      <c r="D33" s="14" t="s">
        <v>36</v>
      </c>
      <c r="E33" s="4"/>
      <c r="F33" s="10">
        <v>4.4947209653092283E-2</v>
      </c>
      <c r="G33" s="10">
        <v>4.2620481927710813E-2</v>
      </c>
      <c r="H33" s="17"/>
      <c r="I33" s="18">
        <f t="shared" si="8"/>
        <v>2.3267277253814708E-3</v>
      </c>
      <c r="J33" s="17"/>
      <c r="K33" s="14">
        <v>34.627500000000005</v>
      </c>
      <c r="L33" s="14">
        <v>33.174999999999997</v>
      </c>
      <c r="M33" s="10">
        <f t="shared" si="9"/>
        <v>4.3783845790401552E-2</v>
      </c>
      <c r="N33" s="10"/>
      <c r="O33" s="4"/>
      <c r="P33" s="11">
        <f t="shared" si="0"/>
        <v>0.5541666666666667</v>
      </c>
      <c r="Q33" s="11">
        <v>0.58333333333333337</v>
      </c>
      <c r="R33" s="10">
        <f t="shared" si="1"/>
        <v>4.6088258726738475E-2</v>
      </c>
      <c r="S33" s="10"/>
      <c r="T33" s="10"/>
      <c r="U33" s="10"/>
      <c r="V33" s="10"/>
      <c r="W33" s="4"/>
      <c r="X33" s="12">
        <v>0.54305555555555562</v>
      </c>
      <c r="Y33" s="12">
        <v>0.57777777777777772</v>
      </c>
      <c r="Z33" s="12">
        <v>0.5541666666666667</v>
      </c>
      <c r="AA33" s="12">
        <v>2.3611111111111027E-2</v>
      </c>
      <c r="AB33" s="13">
        <v>36.700000000000003</v>
      </c>
      <c r="AC33" s="13">
        <v>29.244047619047624</v>
      </c>
      <c r="AD33" s="13">
        <v>10.892122201942282</v>
      </c>
      <c r="AE33" s="13">
        <v>5.9976636295759773</v>
      </c>
      <c r="AF33" s="13">
        <v>20.9</v>
      </c>
      <c r="AG33" s="13">
        <v>9.8035714285714288</v>
      </c>
      <c r="AH33" s="13">
        <v>989</v>
      </c>
      <c r="AI33" s="13">
        <v>551.5</v>
      </c>
      <c r="AJ33" s="13"/>
      <c r="AK33" s="13"/>
      <c r="AL33" s="13"/>
      <c r="AM33" s="13"/>
      <c r="AN33" s="7"/>
      <c r="AP33" s="2">
        <v>30</v>
      </c>
      <c r="AQ33" s="34">
        <v>43513</v>
      </c>
      <c r="AR33" s="35" t="s">
        <v>37</v>
      </c>
      <c r="AS33" s="35" t="s">
        <v>36</v>
      </c>
      <c r="AT33" s="35"/>
      <c r="AU33" s="36">
        <v>-6.1999999999999847E-2</v>
      </c>
      <c r="AV33" s="36">
        <v>-6.4612751390671616E-2</v>
      </c>
      <c r="AW33" s="36"/>
      <c r="AX33" s="36">
        <v>2.6127513906717692E-3</v>
      </c>
      <c r="AY33" s="36"/>
      <c r="AZ33" s="36">
        <v>-6.3306375695335732E-2</v>
      </c>
      <c r="BA33" s="35"/>
      <c r="BB33" s="37">
        <f t="shared" si="4"/>
        <v>0.45416666666666666</v>
      </c>
      <c r="BC33" s="38">
        <v>0.41666666666666702</v>
      </c>
      <c r="BD33" s="36">
        <f t="shared" si="5"/>
        <v>-5.80792437571888E-2</v>
      </c>
      <c r="BE33" s="35"/>
      <c r="BF33" s="39">
        <v>0.45694444444444443</v>
      </c>
      <c r="BG33" s="39">
        <v>0.42291666666666672</v>
      </c>
      <c r="BH33" s="39">
        <v>0.45416666666666666</v>
      </c>
      <c r="BI33" s="40">
        <v>3.1249999999999944E-2</v>
      </c>
      <c r="BJ33" s="41">
        <v>14.8</v>
      </c>
      <c r="BK33" s="41">
        <v>22.780645161290316</v>
      </c>
      <c r="BL33" s="41">
        <v>10.470824367047147</v>
      </c>
      <c r="BM33" s="41">
        <v>9.3891075556749044</v>
      </c>
      <c r="BN33" s="41">
        <v>22.5</v>
      </c>
      <c r="BO33" s="41">
        <v>6.3677419354838722</v>
      </c>
      <c r="BP33" s="41">
        <v>36.700000000000003</v>
      </c>
      <c r="BQ33" s="7"/>
      <c r="BR33" s="1">
        <v>25.57</v>
      </c>
      <c r="BS33" s="1">
        <f t="shared" si="10"/>
        <v>2.6003389830508472</v>
      </c>
      <c r="BT33" s="1">
        <v>1202.5</v>
      </c>
    </row>
    <row r="34" spans="1:74" x14ac:dyDescent="0.2">
      <c r="A34" s="2">
        <v>31</v>
      </c>
      <c r="B34" s="15">
        <v>43514</v>
      </c>
      <c r="C34" s="14" t="s">
        <v>37</v>
      </c>
      <c r="D34" s="14" t="s">
        <v>36</v>
      </c>
      <c r="E34" s="4"/>
      <c r="F34" s="10">
        <v>5.9916117435599532E-4</v>
      </c>
      <c r="G34" s="10">
        <v>-4.4843049327353834E-3</v>
      </c>
      <c r="H34" s="17"/>
      <c r="I34" s="18">
        <f t="shared" si="8"/>
        <v>5.0834661070913792E-3</v>
      </c>
      <c r="J34" s="17"/>
      <c r="K34" s="14">
        <v>33.350000000000009</v>
      </c>
      <c r="L34" s="14">
        <v>33.415000000000006</v>
      </c>
      <c r="M34" s="10">
        <f t="shared" si="9"/>
        <v>-1.9425718791896941E-3</v>
      </c>
      <c r="N34" s="10"/>
      <c r="O34" s="4"/>
      <c r="P34" s="11">
        <f t="shared" si="0"/>
        <v>0.54583333333333339</v>
      </c>
      <c r="Q34" s="11">
        <v>0.58333333333333337</v>
      </c>
      <c r="R34" s="10">
        <f t="shared" si="1"/>
        <v>-2.0760310159279173E-3</v>
      </c>
      <c r="S34" s="10"/>
      <c r="T34" s="10"/>
      <c r="U34" s="10"/>
      <c r="V34" s="10"/>
      <c r="W34" s="4"/>
      <c r="X34" s="12">
        <v>0.54236111111111107</v>
      </c>
      <c r="Y34" s="12">
        <v>0.57638888888888884</v>
      </c>
      <c r="Z34" s="12">
        <v>0.54583333333333339</v>
      </c>
      <c r="AA34" s="12">
        <v>3.0555555555555447E-2</v>
      </c>
      <c r="AB34" s="13">
        <v>36.9</v>
      </c>
      <c r="AC34" s="13">
        <v>29.552380952380965</v>
      </c>
      <c r="AD34" s="13">
        <v>8.8681443762947634</v>
      </c>
      <c r="AE34" s="13">
        <v>6.2963946022602002</v>
      </c>
      <c r="AF34" s="13">
        <v>22.5</v>
      </c>
      <c r="AG34" s="13">
        <v>8.8428571428571434</v>
      </c>
      <c r="AH34" s="13">
        <v>989</v>
      </c>
      <c r="AI34" s="13">
        <v>546.42857142857144</v>
      </c>
      <c r="AJ34" s="13"/>
      <c r="AK34" s="10">
        <v>-6.3306375695335732E-2</v>
      </c>
      <c r="AL34" s="13">
        <v>14.8</v>
      </c>
      <c r="AM34" s="13">
        <v>22.780645161290316</v>
      </c>
      <c r="AN34" s="7"/>
      <c r="AP34" s="2">
        <v>31</v>
      </c>
      <c r="AQ34" s="34">
        <v>43514</v>
      </c>
      <c r="AR34" s="35" t="s">
        <v>37</v>
      </c>
      <c r="AS34" s="35" t="s">
        <v>36</v>
      </c>
      <c r="AT34" s="35"/>
      <c r="AU34" s="36">
        <v>-5.5260047281324005E-2</v>
      </c>
      <c r="AV34" s="36">
        <v>-5.5720213396562121E-2</v>
      </c>
      <c r="AW34" s="36"/>
      <c r="AX34" s="36">
        <v>4.6016611523811563E-4</v>
      </c>
      <c r="AY34" s="36"/>
      <c r="AZ34" s="36">
        <v>-5.5490130338943067E-2</v>
      </c>
      <c r="BA34" s="35"/>
      <c r="BB34" s="37">
        <f t="shared" si="4"/>
        <v>0.45416666666666666</v>
      </c>
      <c r="BC34" s="38">
        <v>0.41666666666666702</v>
      </c>
      <c r="BD34" s="36">
        <f t="shared" si="5"/>
        <v>-5.0908376457745978E-2</v>
      </c>
      <c r="BE34" s="35"/>
      <c r="BF34" s="39">
        <v>0.45833333333333343</v>
      </c>
      <c r="BG34" s="39">
        <v>0.4243055555555556</v>
      </c>
      <c r="BH34" s="39">
        <v>0.45416666666666666</v>
      </c>
      <c r="BI34" s="40">
        <v>2.9861111111111061E-2</v>
      </c>
      <c r="BJ34" s="41">
        <v>15.2</v>
      </c>
      <c r="BK34" s="41">
        <v>22.29354838709677</v>
      </c>
      <c r="BL34" s="41">
        <v>9.3052785091152135</v>
      </c>
      <c r="BM34" s="41">
        <v>7.4891020435380158</v>
      </c>
      <c r="BN34" s="41">
        <v>20.9</v>
      </c>
      <c r="BO34" s="41">
        <v>5.540322580645161</v>
      </c>
      <c r="BP34" s="41">
        <v>36.9</v>
      </c>
      <c r="BQ34" s="7"/>
      <c r="BR34" s="1">
        <v>26.37</v>
      </c>
      <c r="BS34" s="1">
        <f t="shared" si="10"/>
        <v>2.6816949152542375</v>
      </c>
      <c r="BT34" s="1">
        <v>1133.9000000000001</v>
      </c>
    </row>
    <row r="35" spans="1:74" x14ac:dyDescent="0.2">
      <c r="A35" s="2">
        <v>32</v>
      </c>
      <c r="B35" s="15">
        <v>43515</v>
      </c>
      <c r="C35" s="14" t="s">
        <v>37</v>
      </c>
      <c r="D35" s="14" t="s">
        <v>36</v>
      </c>
      <c r="E35" s="4"/>
      <c r="F35" s="10">
        <v>5.399568034557236E-2</v>
      </c>
      <c r="G35" s="10">
        <v>5.1393188854489284E-2</v>
      </c>
      <c r="H35" s="17"/>
      <c r="I35" s="18">
        <f t="shared" si="8"/>
        <v>2.6024914910830754E-3</v>
      </c>
      <c r="J35" s="17"/>
      <c r="K35" s="14">
        <v>34.06</v>
      </c>
      <c r="L35" s="14">
        <v>32.354999999999997</v>
      </c>
      <c r="M35" s="10">
        <f t="shared" si="9"/>
        <v>5.2694434600030822E-2</v>
      </c>
      <c r="N35" s="32">
        <f>(AVERAGE(L34:L35)-AVERAGE(L24:L25))/(AVERAGE(L24:L25))</f>
        <v>-5.8276059564719256E-2</v>
      </c>
      <c r="O35" s="4"/>
      <c r="P35" s="11">
        <f t="shared" si="0"/>
        <v>0.55486111111111103</v>
      </c>
      <c r="Q35" s="11">
        <v>0.58333333333333337</v>
      </c>
      <c r="R35" s="10">
        <f t="shared" si="1"/>
        <v>5.5398404335451686E-2</v>
      </c>
      <c r="S35" s="10"/>
      <c r="T35" s="10"/>
      <c r="U35" s="10"/>
      <c r="V35" s="10"/>
      <c r="W35" s="4"/>
      <c r="X35" s="12">
        <v>0.54097222222222219</v>
      </c>
      <c r="Y35" s="12">
        <v>0.57500000000000007</v>
      </c>
      <c r="Z35" s="12">
        <v>0.55486111111111103</v>
      </c>
      <c r="AA35" s="12">
        <v>2.0138888888889039E-2</v>
      </c>
      <c r="AB35" s="13">
        <v>35.6</v>
      </c>
      <c r="AC35" s="13">
        <v>28.146428571428569</v>
      </c>
      <c r="AD35" s="13">
        <v>7.3055511344905311</v>
      </c>
      <c r="AE35" s="13">
        <v>5.7379566580163202</v>
      </c>
      <c r="AF35" s="13">
        <v>20.9</v>
      </c>
      <c r="AG35" s="13">
        <v>9.4166666666666679</v>
      </c>
      <c r="AH35" s="13">
        <v>982</v>
      </c>
      <c r="AI35" s="13">
        <v>543.60714285714289</v>
      </c>
      <c r="AJ35" s="13"/>
      <c r="AK35" s="10">
        <v>-5.5490130338943067E-2</v>
      </c>
      <c r="AL35" s="13">
        <v>15.2</v>
      </c>
      <c r="AM35" s="13">
        <v>22.29354838709677</v>
      </c>
      <c r="AN35" s="7"/>
      <c r="AP35" s="2">
        <v>32</v>
      </c>
      <c r="AQ35" s="15">
        <v>43437</v>
      </c>
      <c r="AR35" s="15" t="s">
        <v>38</v>
      </c>
      <c r="AS35" s="15" t="s">
        <v>36</v>
      </c>
      <c r="AT35" s="16"/>
      <c r="AU35" s="10">
        <v>-4.217926186291733E-2</v>
      </c>
      <c r="AV35" s="10">
        <v>-4.1935483870967731E-2</v>
      </c>
      <c r="AW35" s="17"/>
      <c r="AX35" s="18">
        <v>-2.4377799194959943E-4</v>
      </c>
      <c r="AY35" s="17"/>
      <c r="AZ35" s="10">
        <v>-4.2057372866942527E-2</v>
      </c>
      <c r="BA35" s="4"/>
      <c r="BB35" s="11">
        <f t="shared" si="4"/>
        <v>0.40625</v>
      </c>
      <c r="BC35" s="1">
        <v>0.41666666666666702</v>
      </c>
      <c r="BD35" s="10">
        <f t="shared" si="5"/>
        <v>-4.3135767043018011E-2</v>
      </c>
      <c r="BE35" s="4"/>
      <c r="BF35" s="12">
        <v>0.42083333333333339</v>
      </c>
      <c r="BG35" s="12">
        <v>0.38402777777777786</v>
      </c>
      <c r="BH35" s="12">
        <v>0.40625</v>
      </c>
      <c r="BI35" s="19">
        <v>2.2222222222222143E-2</v>
      </c>
      <c r="BJ35" s="13">
        <v>10.9</v>
      </c>
      <c r="BK35" s="13">
        <v>16.289285714285715</v>
      </c>
      <c r="BL35" s="13">
        <v>9.3687379990000004</v>
      </c>
      <c r="BM35" s="13">
        <v>8.8606645313214276</v>
      </c>
      <c r="BN35" s="13">
        <v>22.5</v>
      </c>
      <c r="BO35" s="13">
        <v>7.2589285714285747</v>
      </c>
      <c r="BP35" s="13">
        <v>29.5</v>
      </c>
      <c r="BQ35" s="7"/>
    </row>
    <row r="36" spans="1:74" ht="17" thickBot="1" x14ac:dyDescent="0.25">
      <c r="A36" s="2">
        <v>33</v>
      </c>
      <c r="B36" s="23">
        <v>43434</v>
      </c>
      <c r="C36" s="23" t="s">
        <v>38</v>
      </c>
      <c r="D36" s="23" t="s">
        <v>36</v>
      </c>
      <c r="E36" s="33"/>
      <c r="F36" s="26">
        <v>-2.5754884547069194E-2</v>
      </c>
      <c r="G36" s="26">
        <v>-2.7449822904368145E-2</v>
      </c>
      <c r="H36" s="27"/>
      <c r="I36" s="28">
        <f t="shared" si="8"/>
        <v>1.6949383572989508E-3</v>
      </c>
      <c r="J36" s="27"/>
      <c r="K36" s="9">
        <v>32.930000000000007</v>
      </c>
      <c r="L36" s="9">
        <v>33.83</v>
      </c>
      <c r="M36" s="26">
        <f t="shared" si="9"/>
        <v>-2.6602353725718668E-2</v>
      </c>
      <c r="N36" s="26"/>
      <c r="O36" s="25"/>
      <c r="P36" s="11">
        <f t="shared" si="0"/>
        <v>0.56944444444444431</v>
      </c>
      <c r="Q36" s="11">
        <v>0.58333333333333337</v>
      </c>
      <c r="R36" s="10">
        <f t="shared" si="1"/>
        <v>-2.7251191621467909E-2</v>
      </c>
      <c r="S36" s="10"/>
      <c r="T36" s="10"/>
      <c r="U36" s="10"/>
      <c r="V36" s="10"/>
      <c r="W36" s="25"/>
      <c r="X36" s="29">
        <v>0.57708333333333317</v>
      </c>
      <c r="Y36" s="29">
        <v>0.61388888888888893</v>
      </c>
      <c r="Z36" s="29">
        <v>0.56944444444444431</v>
      </c>
      <c r="AA36" s="29">
        <v>4.444444444444462E-2</v>
      </c>
      <c r="AB36" s="31">
        <v>33.700000000000003</v>
      </c>
      <c r="AC36" s="31">
        <v>28.734831460674169</v>
      </c>
      <c r="AD36" s="31">
        <v>7.1178942911638421</v>
      </c>
      <c r="AE36" s="31">
        <v>2.9666154988401794</v>
      </c>
      <c r="AF36" s="31">
        <v>27.4</v>
      </c>
      <c r="AG36" s="31">
        <v>15.449438202247194</v>
      </c>
      <c r="AH36" s="31">
        <v>1157</v>
      </c>
      <c r="AI36" s="31">
        <v>441.7303370786517</v>
      </c>
      <c r="AJ36" s="24">
        <v>2420.9</v>
      </c>
      <c r="AK36" s="31"/>
      <c r="AL36" s="31"/>
      <c r="AM36" s="31"/>
      <c r="AN36" s="7"/>
      <c r="AP36" s="2">
        <v>33</v>
      </c>
      <c r="AQ36" s="15">
        <v>43439</v>
      </c>
      <c r="AR36" s="14" t="s">
        <v>38</v>
      </c>
      <c r="AS36" s="14" t="s">
        <v>36</v>
      </c>
      <c r="AT36" s="4"/>
      <c r="AU36" s="10">
        <v>-4.1128084606345434E-2</v>
      </c>
      <c r="AV36" s="10">
        <v>-3.8019451812555234E-2</v>
      </c>
      <c r="AW36" s="17"/>
      <c r="AX36" s="18">
        <v>-3.1086327937902003E-3</v>
      </c>
      <c r="AY36" s="17"/>
      <c r="AZ36" s="10">
        <v>-3.9573768209450334E-2</v>
      </c>
      <c r="BA36" s="4"/>
      <c r="BB36" s="11">
        <f t="shared" si="4"/>
        <v>0.40625</v>
      </c>
      <c r="BC36" s="1">
        <v>0.41666666666666702</v>
      </c>
      <c r="BD36" s="10">
        <f t="shared" si="5"/>
        <v>-4.0588480214820886E-2</v>
      </c>
      <c r="BE36" s="4"/>
      <c r="BF36" s="12">
        <v>0.42013888888888884</v>
      </c>
      <c r="BG36" s="12">
        <v>0.38263888888888886</v>
      </c>
      <c r="BH36" s="12">
        <v>0.40625</v>
      </c>
      <c r="BI36" s="19">
        <v>2.3611111111111138E-2</v>
      </c>
      <c r="BJ36" s="13">
        <v>13.5</v>
      </c>
      <c r="BK36" s="13">
        <v>20.675000000000001</v>
      </c>
      <c r="BL36" s="13">
        <v>8.5139990549999993</v>
      </c>
      <c r="BM36" s="13">
        <v>7.2384863425535713</v>
      </c>
      <c r="BN36" s="13">
        <v>19.3</v>
      </c>
      <c r="BO36" s="13">
        <v>5.2785714285714311</v>
      </c>
      <c r="BP36" s="13">
        <v>31.9</v>
      </c>
      <c r="BQ36" s="7"/>
      <c r="BR36" s="1">
        <v>23.92</v>
      </c>
      <c r="BS36" s="1">
        <f t="shared" ref="BS36" si="11">BR36/590*60</f>
        <v>2.4325423728813558</v>
      </c>
      <c r="BU36" s="1">
        <v>23.92</v>
      </c>
      <c r="BV36" s="1">
        <v>1374.6</v>
      </c>
    </row>
    <row r="37" spans="1:74" x14ac:dyDescent="0.2">
      <c r="A37" s="2">
        <v>34</v>
      </c>
      <c r="B37" s="15">
        <v>43437</v>
      </c>
      <c r="C37" s="14" t="s">
        <v>38</v>
      </c>
      <c r="D37" s="14" t="s">
        <v>36</v>
      </c>
      <c r="E37" s="4"/>
      <c r="F37" s="10">
        <v>3.7816407441293137E-2</v>
      </c>
      <c r="G37" s="10">
        <v>3.6280487804878199E-2</v>
      </c>
      <c r="H37" s="17"/>
      <c r="I37" s="18">
        <f t="shared" si="8"/>
        <v>1.5359196364149383E-3</v>
      </c>
      <c r="J37" s="17"/>
      <c r="K37" s="9">
        <v>34.010000000000005</v>
      </c>
      <c r="L37" s="9">
        <v>32.795000000000002</v>
      </c>
      <c r="M37" s="10">
        <f t="shared" si="9"/>
        <v>3.7048447623085665E-2</v>
      </c>
      <c r="N37" s="10"/>
      <c r="O37" s="4"/>
      <c r="P37" s="11">
        <f t="shared" si="0"/>
        <v>0.60416666666666674</v>
      </c>
      <c r="Q37" s="11">
        <v>0.58333333333333337</v>
      </c>
      <c r="R37" s="10">
        <f t="shared" si="1"/>
        <v>3.5770914946427534E-2</v>
      </c>
      <c r="S37" s="10"/>
      <c r="T37" s="10"/>
      <c r="U37" s="10"/>
      <c r="V37" s="10"/>
      <c r="W37" s="4"/>
      <c r="X37" s="12">
        <v>0.57916666666666661</v>
      </c>
      <c r="Y37" s="12">
        <v>0.61597222222222214</v>
      </c>
      <c r="Z37" s="12">
        <v>0.60416666666666674</v>
      </c>
      <c r="AA37" s="12">
        <v>1.1805555555555403E-2</v>
      </c>
      <c r="AB37" s="13">
        <v>29.5</v>
      </c>
      <c r="AC37" s="13">
        <v>22.919101123595507</v>
      </c>
      <c r="AD37" s="13">
        <v>8.1173588054963552</v>
      </c>
      <c r="AE37" s="13">
        <v>6.2178052753117541</v>
      </c>
      <c r="AF37" s="13">
        <v>22.5</v>
      </c>
      <c r="AG37" s="13">
        <v>12.22134831460674</v>
      </c>
      <c r="AH37" s="13">
        <v>997</v>
      </c>
      <c r="AI37" s="13">
        <v>546.89887640449433</v>
      </c>
      <c r="AJ37" s="14">
        <v>2108.4</v>
      </c>
      <c r="AK37" s="13"/>
      <c r="AL37" s="13"/>
      <c r="AM37" s="13"/>
      <c r="AN37" s="7"/>
      <c r="AP37" s="2">
        <v>34</v>
      </c>
      <c r="AQ37" s="15">
        <v>43444</v>
      </c>
      <c r="AR37" s="14" t="s">
        <v>38</v>
      </c>
      <c r="AS37" s="14" t="s">
        <v>36</v>
      </c>
      <c r="AT37" s="4"/>
      <c r="AU37" s="10">
        <v>-4.9901878329128145E-2</v>
      </c>
      <c r="AV37" s="10">
        <v>-5.0239234449760868E-2</v>
      </c>
      <c r="AW37" s="17"/>
      <c r="AX37" s="18">
        <v>3.3735612063272302E-4</v>
      </c>
      <c r="AY37" s="17"/>
      <c r="AZ37" s="10">
        <v>-5.0070556389444507E-2</v>
      </c>
      <c r="BA37" s="4"/>
      <c r="BB37" s="11">
        <f t="shared" si="4"/>
        <v>0.40625</v>
      </c>
      <c r="BC37" s="1">
        <v>0.41666666666666702</v>
      </c>
      <c r="BD37" s="10">
        <f t="shared" si="5"/>
        <v>-5.1354416809686713E-2</v>
      </c>
      <c r="BE37" s="4"/>
      <c r="BF37" s="12">
        <v>0.4180555555555554</v>
      </c>
      <c r="BG37" s="12">
        <v>0.38055555555555554</v>
      </c>
      <c r="BH37" s="12">
        <v>0.40625</v>
      </c>
      <c r="BI37" s="19">
        <v>2.5694444444444464E-2</v>
      </c>
      <c r="BJ37" s="13">
        <v>13.8</v>
      </c>
      <c r="BK37" s="13">
        <v>20.814285714285717</v>
      </c>
      <c r="BL37" s="13">
        <v>7.565043255</v>
      </c>
      <c r="BM37" s="13">
        <v>5.8748708419107158</v>
      </c>
      <c r="BN37" s="13">
        <v>20.9</v>
      </c>
      <c r="BO37" s="13">
        <v>5.0482142857142858</v>
      </c>
      <c r="BP37" s="13">
        <v>32.200000000000003</v>
      </c>
      <c r="BQ37" s="7"/>
    </row>
    <row r="38" spans="1:74" ht="17" thickBot="1" x14ac:dyDescent="0.25">
      <c r="A38" s="2">
        <v>35</v>
      </c>
      <c r="B38" s="15">
        <v>43439</v>
      </c>
      <c r="C38" s="14" t="s">
        <v>38</v>
      </c>
      <c r="D38" s="14" t="s">
        <v>36</v>
      </c>
      <c r="E38" s="4"/>
      <c r="F38" s="10">
        <v>4.7846889952154218E-3</v>
      </c>
      <c r="G38" s="10">
        <v>7.8242551910925415E-3</v>
      </c>
      <c r="H38" s="17"/>
      <c r="I38" s="18">
        <f t="shared" si="8"/>
        <v>-3.0395661958771197E-3</v>
      </c>
      <c r="J38" s="17"/>
      <c r="K38" s="9">
        <v>33.545000000000002</v>
      </c>
      <c r="L38" s="9">
        <v>33.334999999999994</v>
      </c>
      <c r="M38" s="10">
        <f t="shared" si="9"/>
        <v>6.3044720931539813E-3</v>
      </c>
      <c r="N38" s="10"/>
      <c r="O38" s="4"/>
      <c r="P38" s="11">
        <f t="shared" si="0"/>
        <v>0.60069444444444453</v>
      </c>
      <c r="Q38" s="11">
        <v>0.58333333333333337</v>
      </c>
      <c r="R38" s="10">
        <f t="shared" si="1"/>
        <v>6.1222619170512643E-3</v>
      </c>
      <c r="S38" s="10"/>
      <c r="T38" s="10"/>
      <c r="U38" s="10"/>
      <c r="V38" s="10"/>
      <c r="W38" s="4"/>
      <c r="X38" s="12">
        <v>0.57986111111111116</v>
      </c>
      <c r="Y38" s="12">
        <v>0.61736111111111114</v>
      </c>
      <c r="Z38" s="12">
        <v>0.60069444444444453</v>
      </c>
      <c r="AA38" s="12">
        <v>1.6666666666666607E-2</v>
      </c>
      <c r="AB38" s="13">
        <v>31.9</v>
      </c>
      <c r="AC38" s="13">
        <v>24.779999999999998</v>
      </c>
      <c r="AD38" s="13">
        <v>7.0779622518609449</v>
      </c>
      <c r="AE38" s="13">
        <v>5.9275062656382955</v>
      </c>
      <c r="AF38" s="13">
        <v>14.5</v>
      </c>
      <c r="AG38" s="13">
        <v>7.2266666666666675</v>
      </c>
      <c r="AH38" s="13">
        <v>1053</v>
      </c>
      <c r="AI38" s="13">
        <v>519.29999999999995</v>
      </c>
      <c r="AJ38" s="14">
        <v>2306.6</v>
      </c>
      <c r="AK38" s="13"/>
      <c r="AL38" s="13"/>
      <c r="AM38" s="13"/>
      <c r="AN38" s="50"/>
      <c r="AP38" s="2">
        <v>35</v>
      </c>
      <c r="AQ38" s="15">
        <v>43446</v>
      </c>
      <c r="AR38" s="14" t="s">
        <v>38</v>
      </c>
      <c r="AS38" s="14" t="s">
        <v>36</v>
      </c>
      <c r="AT38" s="4"/>
      <c r="AU38" s="10">
        <v>-4.1387350626639507E-2</v>
      </c>
      <c r="AV38" s="10">
        <v>-4.0756914119359493E-2</v>
      </c>
      <c r="AW38" s="17"/>
      <c r="AX38" s="18">
        <v>-6.3043650728001471E-4</v>
      </c>
      <c r="AY38" s="17"/>
      <c r="AZ38" s="10">
        <v>-4.1072132372999504E-2</v>
      </c>
      <c r="BA38" s="4"/>
      <c r="BB38" s="11">
        <f t="shared" si="4"/>
        <v>0.40625</v>
      </c>
      <c r="BC38" s="1">
        <v>0.41666666666666702</v>
      </c>
      <c r="BD38" s="10">
        <f t="shared" si="5"/>
        <v>-4.2125263972307217E-2</v>
      </c>
      <c r="BE38" s="4"/>
      <c r="BF38" s="12">
        <v>0.41736111111111107</v>
      </c>
      <c r="BG38" s="12">
        <v>0.37986111111111109</v>
      </c>
      <c r="BH38" s="12">
        <v>0.40625</v>
      </c>
      <c r="BI38" s="19">
        <v>2.6388888888888906E-2</v>
      </c>
      <c r="BJ38" s="13">
        <v>12.2</v>
      </c>
      <c r="BK38" s="13">
        <v>17.701785714285709</v>
      </c>
      <c r="BL38" s="13">
        <v>10.47374338</v>
      </c>
      <c r="BM38" s="13">
        <v>9.5559330365892841</v>
      </c>
      <c r="BN38" s="13">
        <v>22.5</v>
      </c>
      <c r="BO38" s="13">
        <v>14.544642857142856</v>
      </c>
      <c r="BP38" s="13">
        <v>30.7</v>
      </c>
      <c r="BQ38" s="7"/>
    </row>
    <row r="39" spans="1:74" x14ac:dyDescent="0.2">
      <c r="A39" s="2">
        <v>36</v>
      </c>
      <c r="B39" s="15">
        <v>43446</v>
      </c>
      <c r="C39" s="14" t="s">
        <v>38</v>
      </c>
      <c r="D39" s="14" t="s">
        <v>36</v>
      </c>
      <c r="E39" s="4"/>
      <c r="F39" s="10">
        <v>1.0893896433368426E-2</v>
      </c>
      <c r="G39" s="10">
        <v>1.1182346801849027E-2</v>
      </c>
      <c r="H39" s="17"/>
      <c r="I39" s="18">
        <f t="shared" si="8"/>
        <v>-2.8845036848060106E-4</v>
      </c>
      <c r="J39" s="17"/>
      <c r="K39" s="9">
        <v>33.89</v>
      </c>
      <c r="L39" s="9">
        <v>33.519999999999996</v>
      </c>
      <c r="M39" s="10">
        <f t="shared" si="9"/>
        <v>1.1038121617608726E-2</v>
      </c>
      <c r="N39" s="10"/>
      <c r="O39" s="4"/>
      <c r="P39" s="11">
        <f t="shared" si="0"/>
        <v>0.61041666666666661</v>
      </c>
      <c r="Q39" s="11">
        <v>0.58333333333333337</v>
      </c>
      <c r="R39" s="10">
        <f t="shared" si="1"/>
        <v>1.0548375607271138E-2</v>
      </c>
      <c r="S39" s="10"/>
      <c r="T39" s="10"/>
      <c r="U39" s="10"/>
      <c r="V39" s="10"/>
      <c r="W39" s="4"/>
      <c r="X39" s="12">
        <v>0.58263888888888893</v>
      </c>
      <c r="Y39" s="12">
        <v>0.62013888888888891</v>
      </c>
      <c r="Z39" s="12">
        <v>0.61041666666666661</v>
      </c>
      <c r="AA39" s="12">
        <v>9.7222222222222987E-3</v>
      </c>
      <c r="AB39" s="13">
        <v>30.7</v>
      </c>
      <c r="AC39" s="13">
        <v>24.521111111111122</v>
      </c>
      <c r="AD39" s="13">
        <v>9.2791615391865854</v>
      </c>
      <c r="AE39" s="13">
        <v>7.6136500700269112</v>
      </c>
      <c r="AF39" s="13">
        <v>17.7</v>
      </c>
      <c r="AG39" s="13">
        <v>10.581111111111115</v>
      </c>
      <c r="AH39" s="13">
        <v>998</v>
      </c>
      <c r="AI39" s="13">
        <v>543.44444444444446</v>
      </c>
      <c r="AJ39" s="14">
        <v>2294.9</v>
      </c>
      <c r="AK39" s="13"/>
      <c r="AL39" s="13"/>
      <c r="AM39" s="13"/>
      <c r="AN39" s="7"/>
      <c r="AP39" s="2">
        <v>36</v>
      </c>
      <c r="AQ39" s="15">
        <v>43449</v>
      </c>
      <c r="AR39" s="14" t="s">
        <v>38</v>
      </c>
      <c r="AS39" s="14" t="s">
        <v>36</v>
      </c>
      <c r="AT39" s="4"/>
      <c r="AU39" s="10">
        <v>-3.2175995211014545E-2</v>
      </c>
      <c r="AV39" s="10">
        <v>-3.2953864589574638E-2</v>
      </c>
      <c r="AW39" s="17"/>
      <c r="AX39" s="18">
        <v>7.7786937856009347E-4</v>
      </c>
      <c r="AY39" s="17"/>
      <c r="AZ39" s="10">
        <v>-3.2564929900294595E-2</v>
      </c>
      <c r="BA39" s="4"/>
      <c r="BB39" s="11">
        <f t="shared" si="4"/>
        <v>0.40347222222222234</v>
      </c>
      <c r="BC39" s="1">
        <v>0.41666666666666702</v>
      </c>
      <c r="BD39" s="10">
        <f t="shared" si="5"/>
        <v>-3.3629875972765517E-2</v>
      </c>
      <c r="BE39" s="4"/>
      <c r="BF39" s="12">
        <v>0.41666666666666674</v>
      </c>
      <c r="BG39" s="12">
        <v>0.37916666666666665</v>
      </c>
      <c r="BH39" s="12">
        <v>0.40347222222222234</v>
      </c>
      <c r="BI39" s="19">
        <v>2.4305555555555691E-2</v>
      </c>
      <c r="BJ39" s="13">
        <v>13.8</v>
      </c>
      <c r="BK39" s="13">
        <v>20.737499999999994</v>
      </c>
      <c r="BL39" s="13">
        <v>8.0450793889999996</v>
      </c>
      <c r="BM39" s="13">
        <v>6.5452097332142865</v>
      </c>
      <c r="BN39" s="13">
        <v>24.1</v>
      </c>
      <c r="BO39" s="13">
        <v>7.7142857142857135</v>
      </c>
      <c r="BP39" s="13">
        <v>35.799999999999997</v>
      </c>
      <c r="BQ39" s="7"/>
    </row>
    <row r="40" spans="1:74" x14ac:dyDescent="0.2">
      <c r="A40" s="2">
        <v>37</v>
      </c>
      <c r="B40" s="15">
        <v>43447</v>
      </c>
      <c r="C40" s="14" t="s">
        <v>38</v>
      </c>
      <c r="D40" s="14" t="s">
        <v>36</v>
      </c>
      <c r="E40" s="4"/>
      <c r="F40" s="10">
        <v>1.2171299774605808E-2</v>
      </c>
      <c r="G40" s="10">
        <v>7.7867625037437889E-3</v>
      </c>
      <c r="H40" s="17"/>
      <c r="I40" s="18">
        <f t="shared" si="8"/>
        <v>4.3845372708620194E-3</v>
      </c>
      <c r="J40" s="17"/>
      <c r="K40" s="9">
        <v>33.665000000000006</v>
      </c>
      <c r="L40" s="9">
        <v>33.332499999999996</v>
      </c>
      <c r="M40" s="10">
        <f t="shared" si="9"/>
        <v>9.9790311391747995E-3</v>
      </c>
      <c r="N40" s="10"/>
      <c r="O40" s="4"/>
      <c r="P40" s="11">
        <f t="shared" si="0"/>
        <v>0.61111111111111116</v>
      </c>
      <c r="Q40" s="11">
        <v>0.58333333333333337</v>
      </c>
      <c r="R40" s="10">
        <f t="shared" si="1"/>
        <v>9.5254388146668537E-3</v>
      </c>
      <c r="S40" s="10"/>
      <c r="T40" s="10"/>
      <c r="U40" s="10"/>
      <c r="V40" s="10"/>
      <c r="W40" s="4"/>
      <c r="X40" s="12">
        <v>0.58333333333333337</v>
      </c>
      <c r="Y40" s="12">
        <v>0.62083333333333324</v>
      </c>
      <c r="Z40" s="12">
        <v>0.61111111111111116</v>
      </c>
      <c r="AA40" s="12">
        <v>9.7222222222220767E-3</v>
      </c>
      <c r="AB40" s="13">
        <v>32.9</v>
      </c>
      <c r="AC40" s="13">
        <v>25.105555555555554</v>
      </c>
      <c r="AD40" s="13">
        <v>9.1477475210555639</v>
      </c>
      <c r="AE40" s="13">
        <v>4.6569297362211239</v>
      </c>
      <c r="AF40" s="13">
        <v>14.5</v>
      </c>
      <c r="AG40" s="13">
        <v>8.132222222222218</v>
      </c>
      <c r="AH40" s="13">
        <v>1042</v>
      </c>
      <c r="AI40" s="13">
        <v>567.0333333333333</v>
      </c>
      <c r="AJ40" s="14">
        <v>2255.6999999999998</v>
      </c>
      <c r="AK40" s="10">
        <v>-4.1072132372999504E-2</v>
      </c>
      <c r="AL40" s="13">
        <v>12.2</v>
      </c>
      <c r="AM40" s="13">
        <v>17.701785714285709</v>
      </c>
      <c r="AN40" s="7"/>
      <c r="AP40" s="2">
        <v>37</v>
      </c>
      <c r="AQ40" s="15">
        <v>43476</v>
      </c>
      <c r="AR40" s="14" t="s">
        <v>38</v>
      </c>
      <c r="AS40" s="14" t="s">
        <v>36</v>
      </c>
      <c r="AT40" s="4"/>
      <c r="AU40" s="10">
        <v>-4.6793002915451805E-2</v>
      </c>
      <c r="AV40" s="10">
        <v>-4.2007001166861076E-2</v>
      </c>
      <c r="AW40" s="17"/>
      <c r="AX40" s="18">
        <v>-4.7860017485907291E-3</v>
      </c>
      <c r="AY40" s="17"/>
      <c r="AZ40" s="10">
        <v>-4.440000204115644E-2</v>
      </c>
      <c r="BA40" s="4"/>
      <c r="BB40" s="11">
        <f t="shared" si="4"/>
        <v>0.41249999999999998</v>
      </c>
      <c r="BC40" s="1">
        <v>0.41666666666666702</v>
      </c>
      <c r="BD40" s="10">
        <f t="shared" si="5"/>
        <v>-4.4848486910259069E-2</v>
      </c>
      <c r="BE40" s="4"/>
      <c r="BF40" s="12">
        <v>0.42291666666666661</v>
      </c>
      <c r="BG40" s="12">
        <v>0.38541666666666663</v>
      </c>
      <c r="BH40" s="12">
        <v>0.41249999999999998</v>
      </c>
      <c r="BI40" s="19">
        <v>2.7083333333333348E-2</v>
      </c>
      <c r="BJ40" s="13">
        <v>12.2</v>
      </c>
      <c r="BK40" s="13">
        <v>16.598245614035083</v>
      </c>
      <c r="BL40" s="13">
        <v>8.8459312954602911</v>
      </c>
      <c r="BM40" s="13">
        <v>7.3475501815051105</v>
      </c>
      <c r="BN40" s="13">
        <v>16.100000000000001</v>
      </c>
      <c r="BO40" s="13">
        <v>6.564912280701753</v>
      </c>
      <c r="BP40" s="13">
        <v>31</v>
      </c>
      <c r="BQ40" s="7"/>
    </row>
    <row r="41" spans="1:74" x14ac:dyDescent="0.2">
      <c r="A41" s="2">
        <v>38</v>
      </c>
      <c r="B41" s="15">
        <v>43449</v>
      </c>
      <c r="C41" s="14" t="s">
        <v>38</v>
      </c>
      <c r="D41" s="14" t="s">
        <v>36</v>
      </c>
      <c r="E41" s="4"/>
      <c r="F41" s="10">
        <v>1.3837638376383632E-2</v>
      </c>
      <c r="G41" s="10">
        <v>1.2915129151291786E-2</v>
      </c>
      <c r="H41" s="17"/>
      <c r="I41" s="18">
        <f t="shared" si="8"/>
        <v>9.2250922509184638E-4</v>
      </c>
      <c r="J41" s="17"/>
      <c r="K41" s="9">
        <v>32.954999999999998</v>
      </c>
      <c r="L41" s="9">
        <v>32.519999999999996</v>
      </c>
      <c r="M41" s="10">
        <f t="shared" si="9"/>
        <v>1.3376383763837709E-2</v>
      </c>
      <c r="N41" s="10"/>
      <c r="O41" s="4"/>
      <c r="P41" s="11">
        <f t="shared" si="0"/>
        <v>0.61458333333333326</v>
      </c>
      <c r="Q41" s="11">
        <v>0.58333333333333337</v>
      </c>
      <c r="R41" s="10">
        <f t="shared" si="1"/>
        <v>1.2696228657201896E-2</v>
      </c>
      <c r="S41" s="10"/>
      <c r="T41" s="10"/>
      <c r="U41" s="10"/>
      <c r="V41" s="10"/>
      <c r="W41" s="4"/>
      <c r="X41" s="12">
        <v>0.58333333333333326</v>
      </c>
      <c r="Y41" s="12">
        <v>0.62083333333333335</v>
      </c>
      <c r="Z41" s="12">
        <v>0.61458333333333326</v>
      </c>
      <c r="AA41" s="19">
        <v>6.2500000000000888E-3</v>
      </c>
      <c r="AB41" s="13">
        <v>35.799999999999997</v>
      </c>
      <c r="AC41" s="13">
        <v>27.177777777777763</v>
      </c>
      <c r="AD41" s="13">
        <v>7.4891110979712172</v>
      </c>
      <c r="AE41" s="13">
        <v>4.2833406637218916</v>
      </c>
      <c r="AF41" s="13">
        <v>17.7</v>
      </c>
      <c r="AG41" s="13">
        <v>9.4011111111111063</v>
      </c>
      <c r="AH41" s="13">
        <v>1037</v>
      </c>
      <c r="AI41" s="13">
        <v>564.42222222222222</v>
      </c>
      <c r="AJ41" s="14">
        <v>2397.1999999999998</v>
      </c>
      <c r="AN41" s="7"/>
      <c r="AP41" s="2">
        <v>38</v>
      </c>
      <c r="AQ41" s="15">
        <v>43477</v>
      </c>
      <c r="AR41" s="14" t="s">
        <v>38</v>
      </c>
      <c r="AS41" s="14" t="s">
        <v>36</v>
      </c>
      <c r="AT41" s="4"/>
      <c r="AU41" s="10">
        <v>-3.3437677859988538E-2</v>
      </c>
      <c r="AV41" s="10">
        <v>-3.5227272727272586E-2</v>
      </c>
      <c r="AW41" s="17"/>
      <c r="AX41" s="18">
        <v>1.7895948672840487E-3</v>
      </c>
      <c r="AY41" s="17"/>
      <c r="AZ41" s="10">
        <v>-3.4332475293630565E-2</v>
      </c>
      <c r="BA41" s="4"/>
      <c r="BB41" s="11">
        <f t="shared" si="4"/>
        <v>0.40833333333333344</v>
      </c>
      <c r="BC41" s="1">
        <v>0.41666666666666702</v>
      </c>
      <c r="BD41" s="10">
        <f t="shared" si="5"/>
        <v>-3.5033138054725084E-2</v>
      </c>
      <c r="BE41" s="4"/>
      <c r="BF41" s="12">
        <v>0.42291666666666661</v>
      </c>
      <c r="BG41" s="12">
        <v>0.38680555555555551</v>
      </c>
      <c r="BH41" s="12">
        <v>0.40833333333333344</v>
      </c>
      <c r="BI41" s="19">
        <v>2.1527777777777923E-2</v>
      </c>
      <c r="BJ41" s="13">
        <v>14.3</v>
      </c>
      <c r="BK41" s="13">
        <v>18.105263157894736</v>
      </c>
      <c r="BL41" s="13">
        <v>11.751338388507037</v>
      </c>
      <c r="BM41" s="13">
        <v>11.268131151613462</v>
      </c>
      <c r="BN41" s="13">
        <v>24.1</v>
      </c>
      <c r="BO41" s="13">
        <v>7.8701754385964975</v>
      </c>
      <c r="BP41" s="13">
        <v>30.3</v>
      </c>
      <c r="BQ41" s="7"/>
    </row>
    <row r="42" spans="1:74" ht="17" thickBot="1" x14ac:dyDescent="0.25">
      <c r="A42" s="2">
        <v>39</v>
      </c>
      <c r="B42" s="15">
        <v>43471</v>
      </c>
      <c r="C42" s="14" t="s">
        <v>38</v>
      </c>
      <c r="D42" s="14" t="s">
        <v>36</v>
      </c>
      <c r="E42" s="4"/>
      <c r="F42" s="10">
        <v>5.0451572718779342E-2</v>
      </c>
      <c r="G42" s="10">
        <v>4.6778190830235378E-2</v>
      </c>
      <c r="H42" s="17"/>
      <c r="I42" s="18">
        <f t="shared" si="8"/>
        <v>3.673381888543964E-3</v>
      </c>
      <c r="J42" s="17"/>
      <c r="K42" s="9">
        <v>33.760000000000005</v>
      </c>
      <c r="L42" s="9">
        <v>32.195</v>
      </c>
      <c r="M42" s="10">
        <f t="shared" si="9"/>
        <v>4.861488177450736E-2</v>
      </c>
      <c r="N42" s="10"/>
      <c r="O42" s="4"/>
      <c r="P42" s="11">
        <f t="shared" si="0"/>
        <v>0.61458333333333337</v>
      </c>
      <c r="Q42" s="11">
        <v>0.58333333333333337</v>
      </c>
      <c r="R42" s="10">
        <f t="shared" si="1"/>
        <v>4.6142938633430712E-2</v>
      </c>
      <c r="S42" s="10"/>
      <c r="T42" s="10"/>
      <c r="U42" s="10"/>
      <c r="V42" s="10"/>
      <c r="W42" s="4"/>
      <c r="X42" s="12">
        <v>0.5805555555555556</v>
      </c>
      <c r="Y42" s="12">
        <v>0.61805555555555558</v>
      </c>
      <c r="Z42" s="12">
        <v>0.61458333333333337</v>
      </c>
      <c r="AA42" s="19">
        <v>3.4722222222222099E-3</v>
      </c>
      <c r="AB42" s="20">
        <v>37.5</v>
      </c>
      <c r="AC42" s="20">
        <v>30.231111111111129</v>
      </c>
      <c r="AD42" s="20">
        <v>8.0267260377771983</v>
      </c>
      <c r="AE42" s="20">
        <v>5.6933828394288302</v>
      </c>
      <c r="AF42" s="20">
        <v>4.5</v>
      </c>
      <c r="AG42" s="20">
        <v>2.7755555555555533</v>
      </c>
      <c r="AH42" s="20">
        <v>1002</v>
      </c>
      <c r="AI42" s="20">
        <v>544.04444444444448</v>
      </c>
      <c r="AJ42" s="24"/>
      <c r="AK42" s="20"/>
      <c r="AL42" s="20"/>
      <c r="AM42" s="20"/>
      <c r="AN42" s="7"/>
      <c r="AP42" s="2">
        <v>39</v>
      </c>
      <c r="AQ42" s="15">
        <v>43478</v>
      </c>
      <c r="AR42" s="14" t="s">
        <v>38</v>
      </c>
      <c r="AS42" s="14" t="s">
        <v>36</v>
      </c>
      <c r="AT42" s="4"/>
      <c r="AU42" s="10">
        <v>-4.5556490047659097E-2</v>
      </c>
      <c r="AV42" s="10">
        <v>-4.5441795231416483E-2</v>
      </c>
      <c r="AW42" s="17"/>
      <c r="AX42" s="18">
        <v>-1.1469481624261368E-4</v>
      </c>
      <c r="AY42" s="17"/>
      <c r="AZ42" s="10">
        <v>-4.549914263953779E-2</v>
      </c>
      <c r="BA42" s="4"/>
      <c r="BB42" s="11">
        <f t="shared" si="4"/>
        <v>0.41249999999999998</v>
      </c>
      <c r="BC42" s="1">
        <v>0.41666666666666702</v>
      </c>
      <c r="BD42" s="10">
        <f t="shared" si="5"/>
        <v>-4.59587299389271E-2</v>
      </c>
      <c r="BE42" s="4"/>
      <c r="BF42" s="12">
        <v>0.42361111111111105</v>
      </c>
      <c r="BG42" s="12">
        <v>0.38749999999999996</v>
      </c>
      <c r="BH42" s="12">
        <v>0.41249999999999998</v>
      </c>
      <c r="BI42" s="19">
        <v>2.5000000000000022E-2</v>
      </c>
      <c r="BJ42" s="13">
        <v>15.4</v>
      </c>
      <c r="BK42" s="13">
        <v>20.947368421052623</v>
      </c>
      <c r="BL42" s="20">
        <v>11.127859145558407</v>
      </c>
      <c r="BM42" s="20">
        <v>10.323864627164102</v>
      </c>
      <c r="BN42" s="20">
        <v>19.3</v>
      </c>
      <c r="BO42" s="20">
        <v>10.931578947368417</v>
      </c>
      <c r="BP42" s="20">
        <v>32</v>
      </c>
      <c r="BQ42" s="7"/>
    </row>
    <row r="43" spans="1:74" x14ac:dyDescent="0.2">
      <c r="A43" s="2">
        <v>40</v>
      </c>
      <c r="B43" s="15">
        <v>43476</v>
      </c>
      <c r="C43" s="14" t="s">
        <v>38</v>
      </c>
      <c r="D43" s="14" t="s">
        <v>36</v>
      </c>
      <c r="E43" s="4"/>
      <c r="F43" s="10">
        <v>-1.5697674418604628E-2</v>
      </c>
      <c r="G43" s="10">
        <v>-1.3698630136986063E-2</v>
      </c>
      <c r="H43" s="17"/>
      <c r="I43" s="18">
        <f t="shared" si="8"/>
        <v>-1.9990442816185654E-3</v>
      </c>
      <c r="J43" s="17"/>
      <c r="K43" s="9">
        <v>33.85</v>
      </c>
      <c r="L43" s="9">
        <v>34.354999999999997</v>
      </c>
      <c r="M43" s="10">
        <f t="shared" si="9"/>
        <v>-1.4698152277795345E-2</v>
      </c>
      <c r="N43" s="10"/>
      <c r="O43" s="4"/>
      <c r="P43" s="11">
        <f t="shared" si="0"/>
        <v>0.60833333333333339</v>
      </c>
      <c r="Q43" s="11">
        <v>0.58333333333333337</v>
      </c>
      <c r="R43" s="10">
        <f t="shared" si="1"/>
        <v>-1.409411862254348E-2</v>
      </c>
      <c r="S43" s="10"/>
      <c r="T43" s="10"/>
      <c r="U43" s="10"/>
      <c r="V43" s="10"/>
      <c r="W43" s="4"/>
      <c r="X43" s="12">
        <v>0.57777777777777783</v>
      </c>
      <c r="Y43" s="12">
        <v>0.61527777777777781</v>
      </c>
      <c r="Z43" s="12">
        <v>0.60833333333333339</v>
      </c>
      <c r="AA43" s="19">
        <v>6.9444444444444198E-3</v>
      </c>
      <c r="AB43" s="13">
        <v>31</v>
      </c>
      <c r="AC43" s="13">
        <v>23.685393258426966</v>
      </c>
      <c r="AD43" s="13">
        <v>9.3849160999854657</v>
      </c>
      <c r="AE43" s="13">
        <v>5.9192945831926416</v>
      </c>
      <c r="AF43" s="13">
        <v>33.799999999999997</v>
      </c>
      <c r="AG43" s="13">
        <v>17.716853932584272</v>
      </c>
      <c r="AH43" s="13">
        <v>1007</v>
      </c>
      <c r="AI43" s="13">
        <v>550.38202247191009</v>
      </c>
      <c r="AJ43" s="14">
        <v>2098.5</v>
      </c>
      <c r="AK43" s="13"/>
      <c r="AL43" s="13"/>
      <c r="AM43" s="13"/>
      <c r="AN43" s="7"/>
      <c r="AP43" s="2">
        <v>40</v>
      </c>
      <c r="AQ43" s="15">
        <v>43479</v>
      </c>
      <c r="AR43" s="14" t="s">
        <v>38</v>
      </c>
      <c r="AS43" s="14" t="s">
        <v>36</v>
      </c>
      <c r="AT43" s="4"/>
      <c r="AU43" s="10">
        <v>-4.4989775051124725E-2</v>
      </c>
      <c r="AV43" s="10">
        <v>-4.5866199240432379E-2</v>
      </c>
      <c r="AW43" s="17"/>
      <c r="AX43" s="18">
        <v>8.7642418930765353E-4</v>
      </c>
      <c r="AY43" s="17"/>
      <c r="AZ43" s="10">
        <v>-4.5427987145778552E-2</v>
      </c>
      <c r="BA43" s="4"/>
      <c r="BB43" s="11">
        <f t="shared" si="4"/>
        <v>0.41527777777777786</v>
      </c>
      <c r="BC43" s="1">
        <v>0.41666666666666702</v>
      </c>
      <c r="BD43" s="10">
        <f t="shared" si="5"/>
        <v>-4.5579920213155767E-2</v>
      </c>
      <c r="BE43" s="4"/>
      <c r="BF43" s="12">
        <v>0.42430555555555549</v>
      </c>
      <c r="BG43" s="12">
        <v>0.3881944444444444</v>
      </c>
      <c r="BH43" s="12">
        <v>0.41527777777777786</v>
      </c>
      <c r="BI43" s="19">
        <v>2.7083333333333459E-2</v>
      </c>
      <c r="BJ43" s="13">
        <v>14.6</v>
      </c>
      <c r="BK43" s="13">
        <v>20.757894736842111</v>
      </c>
      <c r="BL43" s="13">
        <v>8.393042988013109</v>
      </c>
      <c r="BM43" s="13">
        <v>7.7300211440348701</v>
      </c>
      <c r="BN43" s="13">
        <v>20.9</v>
      </c>
      <c r="BO43" s="13">
        <v>10.589473684210526</v>
      </c>
      <c r="BP43" s="13">
        <v>35.700000000000003</v>
      </c>
      <c r="BQ43" s="7"/>
    </row>
    <row r="44" spans="1:74" ht="17" thickBot="1" x14ac:dyDescent="0.25">
      <c r="A44" s="2">
        <v>41</v>
      </c>
      <c r="B44" s="15">
        <v>43477</v>
      </c>
      <c r="C44" s="14" t="s">
        <v>38</v>
      </c>
      <c r="D44" s="14" t="s">
        <v>36</v>
      </c>
      <c r="E44" s="4"/>
      <c r="F44" s="10">
        <v>4.7231024596348418E-2</v>
      </c>
      <c r="G44" s="10">
        <v>4.5973557692307508E-2</v>
      </c>
      <c r="H44" s="17"/>
      <c r="I44" s="18">
        <f t="shared" si="8"/>
        <v>1.2574669040409103E-3</v>
      </c>
      <c r="J44" s="17"/>
      <c r="K44" s="9">
        <v>34.754999999999995</v>
      </c>
      <c r="L44" s="9">
        <v>33.207499999999996</v>
      </c>
      <c r="M44" s="10">
        <f t="shared" si="9"/>
        <v>4.6602291144327963E-2</v>
      </c>
      <c r="N44" s="10"/>
      <c r="O44" s="4"/>
      <c r="P44" s="11">
        <f t="shared" si="0"/>
        <v>0.61111111111111105</v>
      </c>
      <c r="Q44" s="11">
        <v>0.58333333333333337</v>
      </c>
      <c r="R44" s="10">
        <f t="shared" si="1"/>
        <v>4.4484005183222153E-2</v>
      </c>
      <c r="S44" s="10"/>
      <c r="T44" s="10"/>
      <c r="U44" s="10"/>
      <c r="V44" s="10"/>
      <c r="W44" s="4"/>
      <c r="X44" s="12">
        <v>0.57708333333333339</v>
      </c>
      <c r="Y44" s="12">
        <v>0.61388888888888893</v>
      </c>
      <c r="Z44" s="12">
        <v>0.61111111111111105</v>
      </c>
      <c r="AA44" s="12">
        <v>2.7777777777778789E-3</v>
      </c>
      <c r="AB44" s="13">
        <v>30.3</v>
      </c>
      <c r="AC44" s="13">
        <v>23.556179775280899</v>
      </c>
      <c r="AD44" s="13">
        <v>10.872219494742264</v>
      </c>
      <c r="AE44" s="13">
        <v>9.0500270807237602</v>
      </c>
      <c r="AF44" s="13">
        <v>29</v>
      </c>
      <c r="AG44" s="13">
        <v>12.029213483146071</v>
      </c>
      <c r="AH44" s="13">
        <v>992</v>
      </c>
      <c r="AI44" s="13">
        <v>538.07865168539331</v>
      </c>
      <c r="AJ44" s="14">
        <v>2243.6</v>
      </c>
      <c r="AK44" s="10">
        <v>-4.440000204115644E-2</v>
      </c>
      <c r="AL44" s="13">
        <v>12.2</v>
      </c>
      <c r="AM44" s="13">
        <v>16.598245614035083</v>
      </c>
      <c r="AN44" s="7"/>
      <c r="AP44" s="2">
        <v>41</v>
      </c>
      <c r="AQ44" s="23">
        <v>43484</v>
      </c>
      <c r="AR44" s="24" t="s">
        <v>38</v>
      </c>
      <c r="AS44" s="24" t="s">
        <v>36</v>
      </c>
      <c r="AT44" s="25"/>
      <c r="AU44" s="26">
        <v>-4.7205328699681304E-2</v>
      </c>
      <c r="AV44" s="26">
        <v>-4.4276143314884824E-2</v>
      </c>
      <c r="AW44" s="27"/>
      <c r="AX44" s="28">
        <v>-2.9291853847964802E-3</v>
      </c>
      <c r="AY44" s="27"/>
      <c r="AZ44" s="26">
        <v>-4.5740736007283067E-2</v>
      </c>
      <c r="BA44" s="25"/>
      <c r="BB44" s="11">
        <f t="shared" si="4"/>
        <v>0.42152777777777772</v>
      </c>
      <c r="BC44" s="1">
        <v>0.41666666666666702</v>
      </c>
      <c r="BD44" s="10">
        <f t="shared" si="5"/>
        <v>-4.5213248112635697E-2</v>
      </c>
      <c r="BE44" s="25"/>
      <c r="BF44" s="29">
        <v>0.4277777777777777</v>
      </c>
      <c r="BG44" s="29">
        <v>0.39166666666666683</v>
      </c>
      <c r="BH44" s="29">
        <v>0.42152777777777772</v>
      </c>
      <c r="BI44" s="30">
        <v>2.9861111111110894E-2</v>
      </c>
      <c r="BJ44" s="31">
        <v>12.2</v>
      </c>
      <c r="BK44" s="31">
        <v>18.35172413793104</v>
      </c>
      <c r="BL44" s="31">
        <v>5.8861354902065752</v>
      </c>
      <c r="BM44" s="31">
        <v>5.0664882401622178</v>
      </c>
      <c r="BN44" s="31">
        <v>24.1</v>
      </c>
      <c r="BO44" s="31">
        <v>11.860344827586209</v>
      </c>
      <c r="BP44" s="13">
        <v>30.8</v>
      </c>
      <c r="BQ44" s="7"/>
    </row>
    <row r="45" spans="1:74" x14ac:dyDescent="0.2">
      <c r="A45" s="2">
        <v>42</v>
      </c>
      <c r="B45" s="15">
        <v>43478</v>
      </c>
      <c r="C45" s="14" t="s">
        <v>38</v>
      </c>
      <c r="D45" s="14" t="s">
        <v>36</v>
      </c>
      <c r="E45" s="4"/>
      <c r="F45" s="10">
        <v>2.3979072809184793E-2</v>
      </c>
      <c r="G45" s="10">
        <v>2.3546511627907045E-2</v>
      </c>
      <c r="H45" s="17"/>
      <c r="I45" s="18">
        <f t="shared" si="8"/>
        <v>4.3256118127774773E-4</v>
      </c>
      <c r="J45" s="17"/>
      <c r="K45" s="9">
        <v>35.22</v>
      </c>
      <c r="L45" s="9">
        <v>34.402500000000003</v>
      </c>
      <c r="M45" s="10">
        <f t="shared" si="9"/>
        <v>2.3762792218545919E-2</v>
      </c>
      <c r="N45" s="10"/>
      <c r="O45" s="4"/>
      <c r="P45" s="11">
        <f t="shared" si="0"/>
        <v>0.59930555555555554</v>
      </c>
      <c r="Q45" s="11">
        <v>0.58333333333333337</v>
      </c>
      <c r="R45" s="10">
        <f t="shared" si="1"/>
        <v>2.3129484894065553E-2</v>
      </c>
      <c r="S45" s="10"/>
      <c r="T45" s="10"/>
      <c r="U45" s="10"/>
      <c r="V45" s="10"/>
      <c r="W45" s="4"/>
      <c r="X45" s="12">
        <v>0.57708333333333339</v>
      </c>
      <c r="Y45" s="12">
        <v>0.61319444444444449</v>
      </c>
      <c r="Z45" s="12">
        <v>0.59930555555555554</v>
      </c>
      <c r="AA45" s="12">
        <v>1.3888888888888951E-2</v>
      </c>
      <c r="AB45" s="13">
        <v>32</v>
      </c>
      <c r="AC45" s="13">
        <v>25.435955056179768</v>
      </c>
      <c r="AD45" s="13">
        <v>11.16174427464721</v>
      </c>
      <c r="AE45" s="13">
        <v>9.4323113438052015</v>
      </c>
      <c r="AF45" s="13">
        <v>17.7</v>
      </c>
      <c r="AG45" s="13">
        <v>8.1719101123595443</v>
      </c>
      <c r="AH45" s="13">
        <v>979</v>
      </c>
      <c r="AI45" s="13">
        <v>520.56179775280896</v>
      </c>
      <c r="AJ45" s="14">
        <v>2434.1</v>
      </c>
      <c r="AK45" s="10">
        <v>-3.4332475293630565E-2</v>
      </c>
      <c r="AL45" s="13">
        <v>14.3</v>
      </c>
      <c r="AM45" s="13">
        <v>18.105263157894736</v>
      </c>
      <c r="AN45" s="7"/>
      <c r="AO45" s="5"/>
      <c r="AP45" s="2">
        <v>42</v>
      </c>
      <c r="AQ45" s="15">
        <v>43485</v>
      </c>
      <c r="AR45" s="14" t="s">
        <v>38</v>
      </c>
      <c r="AS45" s="14" t="s">
        <v>36</v>
      </c>
      <c r="AT45" s="4"/>
      <c r="AU45" s="10">
        <v>-6.8618881118881342E-2</v>
      </c>
      <c r="AV45" s="10">
        <v>-6.9161327897495628E-2</v>
      </c>
      <c r="AW45" s="17"/>
      <c r="AX45" s="18">
        <v>5.4244677861428614E-4</v>
      </c>
      <c r="AY45" s="17"/>
      <c r="AZ45" s="10">
        <v>-6.8890104508188485E-2</v>
      </c>
      <c r="BA45" s="4"/>
      <c r="BB45" s="11">
        <f t="shared" si="4"/>
        <v>0.42291666666666661</v>
      </c>
      <c r="BC45" s="1">
        <v>0.41666666666666702</v>
      </c>
      <c r="BD45" s="10">
        <f t="shared" si="5"/>
        <v>-6.7872024145998577E-2</v>
      </c>
      <c r="BE45" s="4"/>
      <c r="BF45" s="51">
        <v>0.42847222222222214</v>
      </c>
      <c r="BG45" s="51">
        <v>0.39236111111111116</v>
      </c>
      <c r="BH45" s="51">
        <v>0.42291666666666661</v>
      </c>
      <c r="BI45" s="52">
        <v>3.0555555555555447E-2</v>
      </c>
      <c r="BJ45" s="53">
        <v>13.7</v>
      </c>
      <c r="BK45" s="53">
        <v>20.122413793103448</v>
      </c>
      <c r="BL45" s="53">
        <v>3.8033587444767032</v>
      </c>
      <c r="BM45" s="53">
        <v>2.4601902951034109</v>
      </c>
      <c r="BN45" s="53">
        <v>9.6999999999999993</v>
      </c>
      <c r="BO45" s="53">
        <v>3.2293103448275873</v>
      </c>
      <c r="BP45" s="13">
        <v>35.4</v>
      </c>
      <c r="BQ45" s="7"/>
    </row>
    <row r="46" spans="1:74" x14ac:dyDescent="0.2">
      <c r="A46" s="2">
        <v>43</v>
      </c>
      <c r="B46" s="15">
        <v>43479</v>
      </c>
      <c r="C46" s="14" t="s">
        <v>38</v>
      </c>
      <c r="D46" s="14" t="s">
        <v>36</v>
      </c>
      <c r="E46" s="4"/>
      <c r="F46" s="10">
        <v>-2.0153690010149349E-2</v>
      </c>
      <c r="G46" s="10">
        <v>-1.6589057043073351E-2</v>
      </c>
      <c r="H46" s="17"/>
      <c r="I46" s="18">
        <f t="shared" si="8"/>
        <v>-3.5646329670759973E-3</v>
      </c>
      <c r="J46" s="17"/>
      <c r="K46" s="9">
        <v>33.79</v>
      </c>
      <c r="L46" s="9">
        <v>34.422499999999999</v>
      </c>
      <c r="M46" s="10">
        <f>AVERAGE(F46:G46)</f>
        <v>-1.8371373526611348E-2</v>
      </c>
      <c r="N46" s="10"/>
      <c r="O46" s="4"/>
      <c r="P46" s="11">
        <f t="shared" si="0"/>
        <v>0.59652777777777766</v>
      </c>
      <c r="Q46" s="11">
        <v>0.58333333333333337</v>
      </c>
      <c r="R46" s="10">
        <f>M46/(P46/Q46)</f>
        <v>-1.7965021842087935E-2</v>
      </c>
      <c r="S46" s="10"/>
      <c r="T46" s="10"/>
      <c r="U46" s="10"/>
      <c r="V46" s="10"/>
      <c r="W46" s="4"/>
      <c r="X46" s="12">
        <v>0.57638888888888895</v>
      </c>
      <c r="Y46" s="12">
        <v>0.61250000000000004</v>
      </c>
      <c r="Z46" s="12">
        <v>0.59652777777777766</v>
      </c>
      <c r="AA46" s="12">
        <v>1.5972222222222388E-2</v>
      </c>
      <c r="AB46" s="13">
        <v>35.700000000000003</v>
      </c>
      <c r="AC46" s="13">
        <v>27.997752808988771</v>
      </c>
      <c r="AD46" s="13">
        <v>10.4449743033224</v>
      </c>
      <c r="AE46" s="13">
        <v>7.8402614173059808</v>
      </c>
      <c r="AF46" s="13">
        <v>24.1</v>
      </c>
      <c r="AG46" s="13">
        <v>10.986516853932581</v>
      </c>
      <c r="AH46" s="13">
        <v>996</v>
      </c>
      <c r="AI46" s="13">
        <v>546.69662921348311</v>
      </c>
      <c r="AJ46" s="14">
        <v>2614.5</v>
      </c>
      <c r="AK46" s="10">
        <v>-4.549914263953779E-2</v>
      </c>
      <c r="AL46" s="13">
        <v>15.4</v>
      </c>
      <c r="AM46" s="13">
        <v>20.947368421052623</v>
      </c>
      <c r="AN46" s="7"/>
      <c r="AP46" s="2">
        <v>43</v>
      </c>
      <c r="AQ46" s="15">
        <v>43486</v>
      </c>
      <c r="AR46" s="14" t="s">
        <v>38</v>
      </c>
      <c r="AS46" s="14" t="s">
        <v>36</v>
      </c>
      <c r="AT46" s="4"/>
      <c r="AU46" s="10">
        <v>-4.5315837656393132E-2</v>
      </c>
      <c r="AV46" s="10">
        <v>-4.3597560975609642E-2</v>
      </c>
      <c r="AW46" s="17"/>
      <c r="AX46" s="18">
        <v>-1.7182766807834898E-3</v>
      </c>
      <c r="AY46" s="17"/>
      <c r="AZ46" s="10">
        <v>-4.4456699316001387E-2</v>
      </c>
      <c r="BA46" s="4"/>
      <c r="BB46" s="11">
        <f t="shared" si="4"/>
        <v>0.42361111111111105</v>
      </c>
      <c r="BC46" s="1">
        <v>0.41666666666666702</v>
      </c>
      <c r="BD46" s="10">
        <f t="shared" si="5"/>
        <v>-4.3727900966558785E-2</v>
      </c>
      <c r="BE46" s="4"/>
      <c r="BF46" s="12">
        <v>0.42986111111111114</v>
      </c>
      <c r="BG46" s="12">
        <v>0.39375000000000004</v>
      </c>
      <c r="BH46" s="12">
        <v>0.42361111111111105</v>
      </c>
      <c r="BI46" s="19">
        <v>2.9861111111111005E-2</v>
      </c>
      <c r="BJ46" s="13">
        <v>12.4</v>
      </c>
      <c r="BK46" s="13">
        <v>20.991379310344833</v>
      </c>
      <c r="BL46" s="13">
        <v>5.0242176816303248</v>
      </c>
      <c r="BM46" s="13">
        <v>4.4622206803216002</v>
      </c>
      <c r="BN46" s="13">
        <v>19.3</v>
      </c>
      <c r="BO46" s="13">
        <v>7.405172413793105</v>
      </c>
      <c r="BP46" s="13">
        <v>38.200000000000003</v>
      </c>
      <c r="BQ46" s="7"/>
    </row>
    <row r="47" spans="1:74" x14ac:dyDescent="0.2">
      <c r="A47" s="2">
        <v>44</v>
      </c>
      <c r="B47" s="15">
        <v>43484</v>
      </c>
      <c r="C47" s="14" t="s">
        <v>38</v>
      </c>
      <c r="D47" s="14" t="s">
        <v>36</v>
      </c>
      <c r="E47" s="4"/>
      <c r="F47" s="10">
        <v>-1.2456546929316126E-2</v>
      </c>
      <c r="G47" s="10">
        <v>-1.5969802555168531E-2</v>
      </c>
      <c r="H47" s="17"/>
      <c r="I47" s="18">
        <f t="shared" si="8"/>
        <v>3.5132556258524045E-3</v>
      </c>
      <c r="J47" s="17"/>
      <c r="K47" s="9">
        <v>33.99</v>
      </c>
      <c r="L47" s="9">
        <v>34.480000000000004</v>
      </c>
      <c r="M47" s="10">
        <f t="shared" si="9"/>
        <v>-1.4213174742242329E-2</v>
      </c>
      <c r="N47" s="10"/>
      <c r="O47" s="4"/>
      <c r="P47" s="11">
        <f t="shared" si="0"/>
        <v>0.58958333333333335</v>
      </c>
      <c r="Q47" s="11">
        <v>0.58333333333333337</v>
      </c>
      <c r="R47" s="10">
        <f t="shared" si="1"/>
        <v>-1.40625050453281E-2</v>
      </c>
      <c r="S47" s="10"/>
      <c r="T47" s="10"/>
      <c r="U47" s="10"/>
      <c r="V47" s="10"/>
      <c r="W47" s="4"/>
      <c r="X47" s="12">
        <v>0.57291666666666674</v>
      </c>
      <c r="Y47" s="12">
        <v>0.60902777777777772</v>
      </c>
      <c r="Z47" s="12">
        <v>0.58958333333333335</v>
      </c>
      <c r="AA47" s="12">
        <v>1.9444444444444375E-2</v>
      </c>
      <c r="AB47" s="13">
        <v>30.8</v>
      </c>
      <c r="AC47" s="13">
        <v>22.355056179775286</v>
      </c>
      <c r="AD47" s="13">
        <v>7.4449663484038773</v>
      </c>
      <c r="AE47" s="13">
        <v>4.4245474987997522</v>
      </c>
      <c r="AF47" s="13">
        <v>17.7</v>
      </c>
      <c r="AG47" s="13">
        <v>12.943820224719101</v>
      </c>
      <c r="AH47" s="13">
        <v>1019</v>
      </c>
      <c r="AI47" s="13">
        <v>558.98876404494376</v>
      </c>
      <c r="AJ47" s="14">
        <v>2024.3</v>
      </c>
      <c r="AK47" s="13"/>
      <c r="AL47" s="13"/>
      <c r="AM47" s="13"/>
      <c r="AN47" s="7"/>
      <c r="AP47" s="2">
        <v>44</v>
      </c>
      <c r="AQ47" s="15">
        <v>43487</v>
      </c>
      <c r="AR47" s="14" t="s">
        <v>38</v>
      </c>
      <c r="AS47" s="14" t="s">
        <v>36</v>
      </c>
      <c r="AT47" s="4"/>
      <c r="AU47" s="10">
        <v>-3.0065768869401953E-2</v>
      </c>
      <c r="AV47" s="10">
        <v>-3.1562500000000049E-2</v>
      </c>
      <c r="AW47" s="17"/>
      <c r="AX47" s="18">
        <v>1.496731130598096E-3</v>
      </c>
      <c r="AY47" s="17"/>
      <c r="AZ47" s="10">
        <v>-3.0814134434701001E-2</v>
      </c>
      <c r="BA47" s="4"/>
      <c r="BB47" s="11">
        <f t="shared" si="4"/>
        <v>0.42430555555555549</v>
      </c>
      <c r="BC47" s="1">
        <v>0.41666666666666702</v>
      </c>
      <c r="BD47" s="10">
        <f t="shared" si="5"/>
        <v>-3.0259379150279243E-2</v>
      </c>
      <c r="BE47" s="4"/>
      <c r="BF47" s="12">
        <v>0.43055555555555558</v>
      </c>
      <c r="BG47" s="12">
        <v>0.39444444444444449</v>
      </c>
      <c r="BH47" s="12">
        <v>0.42430555555555549</v>
      </c>
      <c r="BI47" s="19">
        <v>2.9861111111111005E-2</v>
      </c>
      <c r="BJ47" s="13">
        <v>13.2</v>
      </c>
      <c r="BK47" s="13">
        <v>20.03793103448276</v>
      </c>
      <c r="BL47" s="13">
        <v>11.40497569271664</v>
      </c>
      <c r="BM47" s="13">
        <v>9.2564649179263885</v>
      </c>
      <c r="BN47" s="13">
        <v>29</v>
      </c>
      <c r="BO47" s="13">
        <v>9.177586206896553</v>
      </c>
      <c r="BP47" s="13">
        <v>36.700000000000003</v>
      </c>
      <c r="BQ47" s="7"/>
    </row>
    <row r="48" spans="1:74" x14ac:dyDescent="0.2">
      <c r="A48" s="2">
        <v>45</v>
      </c>
      <c r="B48" s="15">
        <v>43485</v>
      </c>
      <c r="C48" s="14" t="s">
        <v>38</v>
      </c>
      <c r="D48" s="14" t="s">
        <v>36</v>
      </c>
      <c r="E48" s="4"/>
      <c r="F48" s="10">
        <v>1.6196760647870397E-2</v>
      </c>
      <c r="G48" s="10">
        <v>1.9548872180451298E-2</v>
      </c>
      <c r="H48" s="17"/>
      <c r="I48" s="18">
        <f t="shared" si="8"/>
        <v>-3.3521115325809009E-3</v>
      </c>
      <c r="J48" s="17"/>
      <c r="K48" s="9">
        <v>33.89</v>
      </c>
      <c r="L48" s="9">
        <v>33.295000000000002</v>
      </c>
      <c r="M48" s="10">
        <f t="shared" si="9"/>
        <v>1.7872816414160848E-2</v>
      </c>
      <c r="N48" s="10"/>
      <c r="O48" s="4"/>
      <c r="P48" s="11">
        <f t="shared" si="0"/>
        <v>0.59305555555555556</v>
      </c>
      <c r="Q48" s="11">
        <v>0.58333333333333337</v>
      </c>
      <c r="R48" s="10">
        <f t="shared" si="1"/>
        <v>1.757981942376477E-2</v>
      </c>
      <c r="S48" s="10"/>
      <c r="T48" s="10"/>
      <c r="U48" s="10"/>
      <c r="V48" s="10"/>
      <c r="W48" s="4"/>
      <c r="X48" s="12">
        <v>0.5722222222222223</v>
      </c>
      <c r="Y48" s="12">
        <v>0.60833333333333317</v>
      </c>
      <c r="Z48" s="12">
        <v>0.59305555555555556</v>
      </c>
      <c r="AA48" s="12">
        <v>1.5277777777777612E-2</v>
      </c>
      <c r="AB48" s="13">
        <v>35.4</v>
      </c>
      <c r="AC48" s="13">
        <v>28.850561797752807</v>
      </c>
      <c r="AD48" s="13">
        <v>5.7250258861101626</v>
      </c>
      <c r="AE48" s="13">
        <v>2.7461401742540339</v>
      </c>
      <c r="AF48" s="13">
        <v>20.9</v>
      </c>
      <c r="AG48" s="13">
        <v>10.685393258426963</v>
      </c>
      <c r="AH48" s="13">
        <v>1024</v>
      </c>
      <c r="AI48" s="13">
        <v>561.22471910112358</v>
      </c>
      <c r="AJ48" s="14">
        <v>2518.9</v>
      </c>
      <c r="AK48" s="10">
        <v>-4.5740736007283067E-2</v>
      </c>
      <c r="AL48" s="13">
        <v>12.2</v>
      </c>
      <c r="AM48" s="13">
        <v>18.35172413793104</v>
      </c>
      <c r="AN48" s="7"/>
      <c r="AP48" s="2">
        <v>45</v>
      </c>
      <c r="AQ48" s="15">
        <v>43488</v>
      </c>
      <c r="AR48" s="14" t="s">
        <v>38</v>
      </c>
      <c r="AS48" s="14" t="s">
        <v>36</v>
      </c>
      <c r="AT48" s="4"/>
      <c r="AU48" s="10">
        <v>-5.0514216575922408E-2</v>
      </c>
      <c r="AV48" s="10">
        <v>-5.1266586248492348E-2</v>
      </c>
      <c r="AW48" s="17"/>
      <c r="AX48" s="18">
        <v>7.5236967256993997E-4</v>
      </c>
      <c r="AY48" s="17"/>
      <c r="AZ48" s="10">
        <v>-5.0890401412207381E-2</v>
      </c>
      <c r="BA48" s="4"/>
      <c r="BB48" s="11">
        <f t="shared" si="4"/>
        <v>0.42361111111111116</v>
      </c>
      <c r="BC48" s="1">
        <v>0.41666666666666702</v>
      </c>
      <c r="BD48" s="10">
        <f t="shared" si="5"/>
        <v>-5.0056132536597457E-2</v>
      </c>
      <c r="BE48" s="4"/>
      <c r="BF48" s="12">
        <v>0.43194444444444446</v>
      </c>
      <c r="BG48" s="12">
        <v>0.39583333333333337</v>
      </c>
      <c r="BH48" s="12">
        <v>0.42361111111111116</v>
      </c>
      <c r="BI48" s="19">
        <v>2.777777777777779E-2</v>
      </c>
      <c r="BJ48" s="13">
        <v>11.2</v>
      </c>
      <c r="BK48" s="13">
        <v>16.01896551724138</v>
      </c>
      <c r="BL48" s="13">
        <v>8.8748280162914579</v>
      </c>
      <c r="BM48" s="13">
        <v>8.2314031667409182</v>
      </c>
      <c r="BN48" s="13">
        <v>24.1</v>
      </c>
      <c r="BO48" s="13">
        <v>11.455172413793088</v>
      </c>
      <c r="BP48" s="13">
        <v>32.6</v>
      </c>
      <c r="BQ48" s="7"/>
    </row>
    <row r="49" spans="1:75" ht="17" thickBot="1" x14ac:dyDescent="0.25">
      <c r="A49" s="2">
        <v>46</v>
      </c>
      <c r="B49" s="23">
        <v>43486</v>
      </c>
      <c r="C49" s="24" t="s">
        <v>38</v>
      </c>
      <c r="D49" s="24" t="s">
        <v>36</v>
      </c>
      <c r="E49" s="25"/>
      <c r="F49" s="26">
        <v>-6.1823802163798818E-4</v>
      </c>
      <c r="G49" s="26">
        <v>3.0911901081910387E-4</v>
      </c>
      <c r="H49" s="27"/>
      <c r="I49" s="28">
        <f t="shared" si="8"/>
        <v>-9.273570324570921E-4</v>
      </c>
      <c r="J49" s="27"/>
      <c r="K49" s="9">
        <v>32.344999999999999</v>
      </c>
      <c r="L49" s="9">
        <v>32.349999999999994</v>
      </c>
      <c r="M49" s="26">
        <f t="shared" si="9"/>
        <v>-1.5455950540944216E-4</v>
      </c>
      <c r="N49" s="26"/>
      <c r="O49" s="25"/>
      <c r="P49" s="11">
        <f t="shared" si="0"/>
        <v>0.59305555555555556</v>
      </c>
      <c r="Q49" s="11">
        <v>0.58333333333333337</v>
      </c>
      <c r="R49" s="10">
        <f t="shared" si="1"/>
        <v>-1.5202574302568083E-4</v>
      </c>
      <c r="S49" s="10"/>
      <c r="T49" s="10"/>
      <c r="U49" s="10"/>
      <c r="V49" s="10"/>
      <c r="W49" s="25"/>
      <c r="X49" s="29">
        <v>0.5708333333333333</v>
      </c>
      <c r="Y49" s="29">
        <v>0.60694444444444451</v>
      </c>
      <c r="Z49" s="29">
        <v>0.59305555555555556</v>
      </c>
      <c r="AA49" s="29">
        <v>1.3888888888888951E-2</v>
      </c>
      <c r="AB49" s="31">
        <v>38.200000000000003</v>
      </c>
      <c r="AC49" s="31">
        <v>31.547727272727272</v>
      </c>
      <c r="AD49" s="31">
        <v>4.6738784030966762</v>
      </c>
      <c r="AE49" s="31">
        <v>3.1414915093072335</v>
      </c>
      <c r="AF49" s="31">
        <v>25.7</v>
      </c>
      <c r="AG49" s="31">
        <v>12.172727272727274</v>
      </c>
      <c r="AH49" s="31">
        <v>1007</v>
      </c>
      <c r="AI49" s="31">
        <v>554.46590909090912</v>
      </c>
      <c r="AJ49" s="24">
        <v>2716.9</v>
      </c>
      <c r="AK49" s="26">
        <v>-6.8890104508188485E-2</v>
      </c>
      <c r="AL49" s="31">
        <v>13.7</v>
      </c>
      <c r="AM49" s="31">
        <v>20.122413793103448</v>
      </c>
      <c r="AN49" s="7"/>
      <c r="AP49" s="2">
        <v>46</v>
      </c>
      <c r="AQ49" s="15">
        <v>43489</v>
      </c>
      <c r="AR49" s="14" t="s">
        <v>38</v>
      </c>
      <c r="AS49" s="14" t="s">
        <v>36</v>
      </c>
      <c r="AT49" s="4"/>
      <c r="AU49" s="10">
        <v>-4.9233490566037784E-2</v>
      </c>
      <c r="AV49" s="10">
        <v>-4.9926144756277629E-2</v>
      </c>
      <c r="AW49" s="17"/>
      <c r="AX49" s="18">
        <v>6.9265419023984559E-4</v>
      </c>
      <c r="AY49" s="17"/>
      <c r="AZ49" s="10">
        <v>-4.957981766115771E-2</v>
      </c>
      <c r="BA49" s="4"/>
      <c r="BB49" s="11">
        <f t="shared" si="4"/>
        <v>0.42083333333333334</v>
      </c>
      <c r="BC49" s="1">
        <v>0.41666666666666702</v>
      </c>
      <c r="BD49" s="10">
        <f t="shared" si="5"/>
        <v>-4.9088928377383913E-2</v>
      </c>
      <c r="BE49" s="4"/>
      <c r="BF49" s="12">
        <v>0.43263888888888896</v>
      </c>
      <c r="BG49" s="12">
        <v>0.39652777777777781</v>
      </c>
      <c r="BH49" s="12">
        <v>0.42083333333333334</v>
      </c>
      <c r="BI49" s="19">
        <v>2.4305555555555525E-2</v>
      </c>
      <c r="BJ49" s="13">
        <v>12.8</v>
      </c>
      <c r="BK49" s="13">
        <v>19.941379310344828</v>
      </c>
      <c r="BL49" s="13">
        <v>6.8271477229864272</v>
      </c>
      <c r="BM49" s="13">
        <v>6.1050040877643594</v>
      </c>
      <c r="BN49" s="13">
        <v>32.200000000000003</v>
      </c>
      <c r="BO49" s="13">
        <v>10.343103448275864</v>
      </c>
      <c r="BP49" s="13">
        <v>35.299999999999997</v>
      </c>
      <c r="BQ49" s="7"/>
    </row>
    <row r="50" spans="1:75" x14ac:dyDescent="0.2">
      <c r="A50" s="2">
        <v>47</v>
      </c>
      <c r="B50" s="15">
        <v>43487</v>
      </c>
      <c r="C50" s="14" t="s">
        <v>38</v>
      </c>
      <c r="D50" s="14" t="s">
        <v>36</v>
      </c>
      <c r="E50" s="4"/>
      <c r="F50" s="10">
        <v>-7.4074074074072776E-3</v>
      </c>
      <c r="G50" s="10">
        <v>-7.8591637849731669E-3</v>
      </c>
      <c r="H50" s="17"/>
      <c r="I50" s="18">
        <f t="shared" si="8"/>
        <v>4.5175637756588935E-4</v>
      </c>
      <c r="J50" s="17"/>
      <c r="K50" s="9">
        <v>31.525000000000002</v>
      </c>
      <c r="L50" s="9">
        <v>31.767499999999998</v>
      </c>
      <c r="M50" s="10">
        <f t="shared" si="9"/>
        <v>-7.6332855961902223E-3</v>
      </c>
      <c r="N50" s="10"/>
      <c r="O50" s="4"/>
      <c r="P50" s="11">
        <f t="shared" si="0"/>
        <v>0.59236111111111112</v>
      </c>
      <c r="Q50" s="11">
        <v>0.58333333333333337</v>
      </c>
      <c r="R50" s="10">
        <f t="shared" si="1"/>
        <v>-7.5169518180536778E-3</v>
      </c>
      <c r="S50" s="10"/>
      <c r="T50" s="10"/>
      <c r="U50" s="10"/>
      <c r="V50" s="10"/>
      <c r="W50" s="4"/>
      <c r="X50" s="12">
        <v>0.57013888888888886</v>
      </c>
      <c r="Y50" s="12">
        <v>0.60624999999999996</v>
      </c>
      <c r="Z50" s="12">
        <v>0.59236111111111112</v>
      </c>
      <c r="AA50" s="12">
        <v>1.388888888888884E-2</v>
      </c>
      <c r="AB50" s="13">
        <v>36.700000000000003</v>
      </c>
      <c r="AC50" s="13">
        <v>28.470454545454551</v>
      </c>
      <c r="AD50" s="13">
        <v>10.968101542283723</v>
      </c>
      <c r="AE50" s="13">
        <v>1.7778793839375211</v>
      </c>
      <c r="AF50" s="13">
        <v>29</v>
      </c>
      <c r="AG50" s="13">
        <v>8.5568181818181763</v>
      </c>
      <c r="AH50" s="13">
        <v>1012</v>
      </c>
      <c r="AI50" s="13">
        <v>557.31818181818187</v>
      </c>
      <c r="AJ50" s="14">
        <v>2457.4</v>
      </c>
      <c r="AK50" s="10">
        <v>-4.4456699316001387E-2</v>
      </c>
      <c r="AL50" s="13">
        <v>12.4</v>
      </c>
      <c r="AM50" s="13">
        <v>20.991379310344833</v>
      </c>
      <c r="AN50" s="7"/>
      <c r="AP50" s="2">
        <v>47</v>
      </c>
      <c r="AQ50" s="15">
        <v>43490</v>
      </c>
      <c r="AR50" s="14" t="s">
        <v>38</v>
      </c>
      <c r="AS50" s="14" t="s">
        <v>36</v>
      </c>
      <c r="AT50" s="4"/>
      <c r="AU50" s="10">
        <v>-2.5925925925926033E-2</v>
      </c>
      <c r="AV50" s="10">
        <v>-2.283950617283946E-2</v>
      </c>
      <c r="AW50" s="17"/>
      <c r="AX50" s="18">
        <v>-3.0864197530865722E-3</v>
      </c>
      <c r="AY50" s="17"/>
      <c r="AZ50" s="10">
        <v>-2.4382716049382747E-2</v>
      </c>
      <c r="BA50" s="4"/>
      <c r="BB50" s="11">
        <f t="shared" si="4"/>
        <v>0.41736111111111113</v>
      </c>
      <c r="BC50" s="1">
        <v>0.41666666666666702</v>
      </c>
      <c r="BD50" s="10">
        <f t="shared" si="5"/>
        <v>-2.4342145806372149E-2</v>
      </c>
      <c r="BE50" s="4"/>
      <c r="BF50" s="12">
        <v>0.4333333333333334</v>
      </c>
      <c r="BG50" s="12">
        <v>0.39722222222222225</v>
      </c>
      <c r="BH50" s="12">
        <v>0.41736111111111113</v>
      </c>
      <c r="BI50" s="19">
        <v>2.0138888888888873E-2</v>
      </c>
      <c r="BJ50" s="13">
        <v>14.8</v>
      </c>
      <c r="BK50" s="13">
        <v>20.724137931034484</v>
      </c>
      <c r="BL50" s="13">
        <v>7.9950464394883181</v>
      </c>
      <c r="BM50" s="13">
        <v>7.2181404699956797</v>
      </c>
      <c r="BN50" s="13">
        <v>29</v>
      </c>
      <c r="BO50" s="13">
        <v>11.1103448275862</v>
      </c>
      <c r="BP50" s="13">
        <v>35.700000000000003</v>
      </c>
      <c r="BQ50" s="7"/>
    </row>
    <row r="51" spans="1:75" x14ac:dyDescent="0.2">
      <c r="A51" s="2">
        <v>48</v>
      </c>
      <c r="B51" s="15">
        <v>43488</v>
      </c>
      <c r="C51" s="14" t="s">
        <v>38</v>
      </c>
      <c r="D51" s="14" t="s">
        <v>36</v>
      </c>
      <c r="E51" s="4"/>
      <c r="F51" s="10">
        <v>3.8522763451130128E-2</v>
      </c>
      <c r="G51" s="10">
        <v>4.1043588927776209E-2</v>
      </c>
      <c r="H51" s="17"/>
      <c r="I51" s="18">
        <f t="shared" si="8"/>
        <v>-2.5208254766460811E-3</v>
      </c>
      <c r="J51" s="17"/>
      <c r="K51" s="9">
        <v>32.67</v>
      </c>
      <c r="L51" s="9">
        <v>31.42</v>
      </c>
      <c r="M51" s="10">
        <f t="shared" si="9"/>
        <v>3.9783176189453165E-2</v>
      </c>
      <c r="N51" s="10"/>
      <c r="O51" s="4"/>
      <c r="P51" s="11">
        <f t="shared" si="0"/>
        <v>0.59374999999999989</v>
      </c>
      <c r="Q51" s="11">
        <v>0.58333333333333337</v>
      </c>
      <c r="R51" s="10">
        <f t="shared" si="1"/>
        <v>3.9085225729989084E-2</v>
      </c>
      <c r="S51" s="10"/>
      <c r="T51" s="10"/>
      <c r="U51" s="10"/>
      <c r="V51" s="10"/>
      <c r="W51" s="4"/>
      <c r="X51" s="12">
        <v>0.56874999999999998</v>
      </c>
      <c r="Y51" s="12">
        <v>0.60486111111111107</v>
      </c>
      <c r="Z51" s="12">
        <v>0.59374999999999989</v>
      </c>
      <c r="AA51" s="12">
        <v>1.1111111111111183E-2</v>
      </c>
      <c r="AB51" s="13">
        <v>32.6</v>
      </c>
      <c r="AC51" s="13">
        <v>25.57954545454545</v>
      </c>
      <c r="AD51" s="13">
        <v>7.9140826086991369</v>
      </c>
      <c r="AE51" s="13">
        <v>4.8098565322936642</v>
      </c>
      <c r="AF51" s="13">
        <v>24.1</v>
      </c>
      <c r="AG51" s="13">
        <v>13.339772727272729</v>
      </c>
      <c r="AH51" s="13">
        <v>1001</v>
      </c>
      <c r="AI51" s="13">
        <v>548.875</v>
      </c>
      <c r="AJ51" s="14">
        <v>2301.1</v>
      </c>
      <c r="AK51" s="10">
        <v>-3.0814134434701001E-2</v>
      </c>
      <c r="AL51" s="13">
        <v>13.2</v>
      </c>
      <c r="AM51" s="13">
        <v>20.03793103448276</v>
      </c>
      <c r="AN51" s="7"/>
      <c r="AP51" s="2">
        <v>48</v>
      </c>
      <c r="AQ51" s="15">
        <v>43502</v>
      </c>
      <c r="AR51" s="14" t="s">
        <v>38</v>
      </c>
      <c r="AS51" s="14" t="s">
        <v>36</v>
      </c>
      <c r="AT51" s="4"/>
      <c r="AU51" s="10">
        <v>-3.7386018237081972E-2</v>
      </c>
      <c r="AV51" s="10">
        <v>-3.3384146341463278E-2</v>
      </c>
      <c r="AW51" s="17"/>
      <c r="AX51" s="18">
        <v>-4.0018718956186944E-3</v>
      </c>
      <c r="AY51" s="17"/>
      <c r="AZ51" s="10">
        <v>-3.5385082289272625E-2</v>
      </c>
      <c r="BA51" s="4"/>
      <c r="BB51" s="11">
        <f t="shared" si="4"/>
        <v>0.44930555555555546</v>
      </c>
      <c r="BC51" s="1">
        <v>0.41666666666666702</v>
      </c>
      <c r="BD51" s="54"/>
      <c r="BE51" s="4"/>
      <c r="BF51" s="12">
        <v>0.44513888888888892</v>
      </c>
      <c r="BG51" s="12">
        <v>0.41041666666666665</v>
      </c>
      <c r="BH51" s="12">
        <v>0.44930555555555546</v>
      </c>
      <c r="BI51" s="19">
        <v>3.8888888888888806E-2</v>
      </c>
      <c r="BJ51" s="13">
        <v>20.3</v>
      </c>
      <c r="BK51" s="13">
        <v>28.181666666666665</v>
      </c>
      <c r="BL51" s="13">
        <v>6.5315187944318343</v>
      </c>
      <c r="BM51" s="13">
        <v>5.5602316484805945</v>
      </c>
      <c r="BN51" s="13">
        <v>22.5</v>
      </c>
      <c r="BO51" s="13">
        <v>6.446666666666669</v>
      </c>
      <c r="BP51" s="13">
        <v>40.200000000000003</v>
      </c>
      <c r="BQ51" s="7"/>
      <c r="BU51" s="1">
        <v>23.835000000000001</v>
      </c>
      <c r="BV51" s="1">
        <f t="shared" ref="BV51" si="12">BU51/590*60</f>
        <v>2.4238983050847458</v>
      </c>
      <c r="BW51" s="1">
        <v>1437.6</v>
      </c>
    </row>
    <row r="52" spans="1:75" x14ac:dyDescent="0.2">
      <c r="A52" s="2">
        <v>49</v>
      </c>
      <c r="B52" s="15">
        <v>43489</v>
      </c>
      <c r="C52" s="14" t="s">
        <v>38</v>
      </c>
      <c r="D52" s="14" t="s">
        <v>36</v>
      </c>
      <c r="E52" s="4"/>
      <c r="F52" s="10">
        <v>5.1837888784166064E-2</v>
      </c>
      <c r="G52" s="10">
        <v>4.7335423197492323E-2</v>
      </c>
      <c r="H52" s="17"/>
      <c r="I52" s="18">
        <f t="shared" si="8"/>
        <v>4.5024655866737415E-3</v>
      </c>
      <c r="J52" s="17"/>
      <c r="K52" s="9">
        <v>33.445000000000007</v>
      </c>
      <c r="L52" s="9">
        <v>31.864999999999998</v>
      </c>
      <c r="M52" s="10">
        <f t="shared" si="9"/>
        <v>4.958665599082919E-2</v>
      </c>
      <c r="N52" s="10"/>
      <c r="O52" s="4"/>
      <c r="P52" s="11">
        <f t="shared" si="0"/>
        <v>0.59444444444444444</v>
      </c>
      <c r="Q52" s="11">
        <v>0.58333333333333337</v>
      </c>
      <c r="R52" s="10">
        <f t="shared" si="1"/>
        <v>4.8659802607823037E-2</v>
      </c>
      <c r="S52" s="10"/>
      <c r="T52" s="10"/>
      <c r="U52" s="10"/>
      <c r="V52" s="10"/>
      <c r="W52" s="4"/>
      <c r="X52" s="12">
        <v>0.56805555555555554</v>
      </c>
      <c r="Y52" s="12">
        <v>0.60416666666666663</v>
      </c>
      <c r="Z52" s="12">
        <v>0.59444444444444444</v>
      </c>
      <c r="AA52" s="12">
        <v>9.7222222222221877E-3</v>
      </c>
      <c r="AB52" s="13">
        <v>35.299999999999997</v>
      </c>
      <c r="AC52" s="13">
        <v>27.127272727272729</v>
      </c>
      <c r="AD52" s="13">
        <v>9.0444415268789875</v>
      </c>
      <c r="AE52" s="13">
        <v>7.0605727703903138</v>
      </c>
      <c r="AF52" s="13">
        <v>25.7</v>
      </c>
      <c r="AG52" s="13">
        <v>10.954545454545446</v>
      </c>
      <c r="AH52" s="13">
        <v>991</v>
      </c>
      <c r="AI52" s="13">
        <v>542.9204545454545</v>
      </c>
      <c r="AJ52" s="14">
        <v>2494.1999999999998</v>
      </c>
      <c r="AK52" s="10">
        <v>-5.0890401412207381E-2</v>
      </c>
      <c r="AL52" s="13">
        <v>11.2</v>
      </c>
      <c r="AM52" s="13">
        <v>16.01896551724138</v>
      </c>
      <c r="AN52" s="7"/>
      <c r="AP52" s="2">
        <v>49</v>
      </c>
      <c r="AQ52" s="15">
        <v>43439</v>
      </c>
      <c r="AR52" s="15" t="s">
        <v>39</v>
      </c>
      <c r="AS52" s="15" t="s">
        <v>36</v>
      </c>
      <c r="AT52" s="16"/>
      <c r="AU52" s="10">
        <v>-5.6262655481631479E-2</v>
      </c>
      <c r="AV52" s="10">
        <v>-5.5410879629629407E-2</v>
      </c>
      <c r="AW52" s="17"/>
      <c r="AX52" s="18">
        <f t="shared" ref="AX52:AX65" si="13">AU52-AV52</f>
        <v>-8.5177585200207212E-4</v>
      </c>
      <c r="AY52" s="17"/>
      <c r="AZ52" s="10">
        <f t="shared" ref="AZ52:AZ65" si="14">AVERAGE(AU52:AV52)</f>
        <v>-5.583676755563044E-2</v>
      </c>
      <c r="BA52" s="4"/>
      <c r="BB52" s="11">
        <f t="shared" si="4"/>
        <v>0.40555555555555567</v>
      </c>
      <c r="BC52" s="1">
        <v>0.41666666666666702</v>
      </c>
      <c r="BD52" s="10">
        <f t="shared" ref="BD52:BD58" si="15">AZ52/(BB52/BC52)</f>
        <v>-5.7366542009209383E-2</v>
      </c>
      <c r="BE52" s="4"/>
      <c r="BF52" s="12">
        <v>0.42013888888888884</v>
      </c>
      <c r="BG52" s="12">
        <v>0.38263888888888886</v>
      </c>
      <c r="BH52" s="12">
        <v>0.40555555555555567</v>
      </c>
      <c r="BI52" s="19">
        <v>2.2916666666666807E-2</v>
      </c>
      <c r="BJ52" s="13">
        <v>13.5</v>
      </c>
      <c r="BK52" s="13">
        <v>20.675000000000001</v>
      </c>
      <c r="BL52" s="13">
        <v>8.5139990549999993</v>
      </c>
      <c r="BM52" s="13">
        <v>7.2384863425535713</v>
      </c>
      <c r="BN52" s="13">
        <v>19.3</v>
      </c>
      <c r="BO52" s="13">
        <v>5.2785714285714311</v>
      </c>
      <c r="BP52" s="13">
        <v>31.9</v>
      </c>
      <c r="BQ52" s="7"/>
    </row>
    <row r="53" spans="1:75" x14ac:dyDescent="0.2">
      <c r="A53" s="2">
        <v>50</v>
      </c>
      <c r="B53" s="15">
        <v>43490</v>
      </c>
      <c r="C53" s="14" t="s">
        <v>38</v>
      </c>
      <c r="D53" s="14" t="s">
        <v>36</v>
      </c>
      <c r="E53" s="4"/>
      <c r="F53" s="10">
        <v>-2.2330988069746115E-2</v>
      </c>
      <c r="G53" s="10">
        <v>-1.9631901840490924E-2</v>
      </c>
      <c r="H53" s="17"/>
      <c r="I53" s="18">
        <f t="shared" si="8"/>
        <v>-2.6990862292551911E-3</v>
      </c>
      <c r="J53" s="17"/>
      <c r="K53" s="9">
        <v>31.959999999999997</v>
      </c>
      <c r="L53" s="9">
        <v>32.644999999999996</v>
      </c>
      <c r="M53" s="10">
        <f t="shared" si="9"/>
        <v>-2.0981444955118521E-2</v>
      </c>
      <c r="N53" s="10"/>
      <c r="O53" s="4"/>
      <c r="P53" s="11">
        <f t="shared" si="0"/>
        <v>0.59930555555555554</v>
      </c>
      <c r="Q53" s="11">
        <v>0.58333333333333337</v>
      </c>
      <c r="R53" s="10">
        <f t="shared" si="1"/>
        <v>-2.0422263919234716E-2</v>
      </c>
      <c r="S53" s="10"/>
      <c r="T53" s="10"/>
      <c r="U53" s="10"/>
      <c r="V53" s="10"/>
      <c r="W53" s="4"/>
      <c r="X53" s="12">
        <v>0.56736111111111098</v>
      </c>
      <c r="Y53" s="12">
        <v>0.60347222222222219</v>
      </c>
      <c r="Z53" s="12">
        <v>0.59930555555555554</v>
      </c>
      <c r="AA53" s="12">
        <v>4.1666666666666519E-3</v>
      </c>
      <c r="AB53" s="13">
        <v>35.700000000000003</v>
      </c>
      <c r="AC53" s="13">
        <v>28.467045454545442</v>
      </c>
      <c r="AD53" s="13">
        <v>7.752598182063549</v>
      </c>
      <c r="AE53" s="13">
        <v>5.6212398239450438</v>
      </c>
      <c r="AF53" s="13">
        <v>25.7</v>
      </c>
      <c r="AG53" s="13">
        <v>10.987499999999995</v>
      </c>
      <c r="AH53" s="13">
        <v>994</v>
      </c>
      <c r="AI53" s="13">
        <v>545.51136363636363</v>
      </c>
      <c r="AJ53" s="14">
        <v>2577.6</v>
      </c>
      <c r="AK53" s="10">
        <v>-4.957981766115771E-2</v>
      </c>
      <c r="AL53" s="13">
        <v>12.8</v>
      </c>
      <c r="AM53" s="13">
        <v>19.941379310344828</v>
      </c>
      <c r="AN53" s="7"/>
      <c r="AP53" s="2">
        <v>50</v>
      </c>
      <c r="AQ53" s="15">
        <v>43446</v>
      </c>
      <c r="AR53" s="14" t="s">
        <v>39</v>
      </c>
      <c r="AS53" s="14" t="s">
        <v>36</v>
      </c>
      <c r="AT53" s="4"/>
      <c r="AU53" s="10">
        <v>-6.5392075367137883E-2</v>
      </c>
      <c r="AV53" s="10">
        <v>-6.8755198225672415E-2</v>
      </c>
      <c r="AW53" s="17"/>
      <c r="AX53" s="18">
        <f t="shared" si="13"/>
        <v>3.3631228585345313E-3</v>
      </c>
      <c r="AY53" s="17"/>
      <c r="AZ53" s="10">
        <f t="shared" si="14"/>
        <v>-6.7073636796405156E-2</v>
      </c>
      <c r="BA53" s="4"/>
      <c r="BB53" s="11">
        <f t="shared" si="4"/>
        <v>0.40625</v>
      </c>
      <c r="BC53" s="1">
        <v>0.41666666666666702</v>
      </c>
      <c r="BD53" s="10">
        <f t="shared" si="15"/>
        <v>-6.8793473637338676E-2</v>
      </c>
      <c r="BE53" s="4"/>
      <c r="BF53" s="12">
        <v>0.41736111111111107</v>
      </c>
      <c r="BG53" s="12">
        <v>0.37986111111111109</v>
      </c>
      <c r="BH53" s="12">
        <v>0.40625</v>
      </c>
      <c r="BI53" s="19">
        <v>2.6388888888888906E-2</v>
      </c>
      <c r="BJ53" s="13">
        <v>12.2</v>
      </c>
      <c r="BK53" s="13">
        <v>17.701785714285709</v>
      </c>
      <c r="BL53" s="13">
        <v>10.47374338</v>
      </c>
      <c r="BM53" s="13">
        <v>9.5559330365892841</v>
      </c>
      <c r="BN53" s="13">
        <v>22.5</v>
      </c>
      <c r="BO53" s="13">
        <v>14.544642857142856</v>
      </c>
      <c r="BP53" s="13">
        <v>30.7</v>
      </c>
      <c r="BQ53" s="7"/>
    </row>
    <row r="54" spans="1:75" x14ac:dyDescent="0.2">
      <c r="A54" s="2">
        <v>51</v>
      </c>
      <c r="B54" s="15">
        <v>43500</v>
      </c>
      <c r="C54" s="14" t="s">
        <v>38</v>
      </c>
      <c r="D54" s="14" t="s">
        <v>36</v>
      </c>
      <c r="E54" s="4"/>
      <c r="F54" s="10">
        <v>3.7478210342824121E-2</v>
      </c>
      <c r="G54" s="10">
        <v>3.7122969837587248E-2</v>
      </c>
      <c r="H54" s="17"/>
      <c r="I54" s="18">
        <f t="shared" si="8"/>
        <v>3.5524050523687289E-4</v>
      </c>
      <c r="J54" s="17"/>
      <c r="K54" s="9">
        <v>35.735000000000007</v>
      </c>
      <c r="L54" s="9">
        <v>34.450000000000003</v>
      </c>
      <c r="M54" s="10">
        <f t="shared" si="9"/>
        <v>3.7300590090205685E-2</v>
      </c>
      <c r="N54" s="10"/>
      <c r="O54" s="4"/>
      <c r="P54" s="11">
        <f t="shared" si="0"/>
        <v>0.58333333333333326</v>
      </c>
      <c r="Q54" s="11">
        <v>0.58333333333333337</v>
      </c>
      <c r="R54" s="10">
        <f t="shared" si="1"/>
        <v>3.7300590090205692E-2</v>
      </c>
      <c r="S54" s="10"/>
      <c r="T54" s="10"/>
      <c r="U54" s="10"/>
      <c r="V54" s="10"/>
      <c r="W54" s="4"/>
      <c r="X54" s="12">
        <v>0.5576388888888888</v>
      </c>
      <c r="Y54" s="12">
        <v>0.59305555555555545</v>
      </c>
      <c r="Z54" s="12">
        <v>0.58333333333333326</v>
      </c>
      <c r="AA54" s="12">
        <v>9.7222222222221877E-3</v>
      </c>
      <c r="AB54" s="13">
        <v>34.1</v>
      </c>
      <c r="AC54" s="13">
        <v>27.257471264367815</v>
      </c>
      <c r="AD54" s="13">
        <v>12.052110949099459</v>
      </c>
      <c r="AE54" s="13">
        <v>8.6035054701398703</v>
      </c>
      <c r="AF54" s="13">
        <v>16.100000000000001</v>
      </c>
      <c r="AG54" s="13">
        <v>9.2609195402298798</v>
      </c>
      <c r="AH54" s="13">
        <v>969</v>
      </c>
      <c r="AI54" s="13">
        <v>529.55172413793105</v>
      </c>
      <c r="AJ54" s="14">
        <v>2547.6999999999998</v>
      </c>
      <c r="AK54" s="13"/>
      <c r="AL54" s="13"/>
      <c r="AM54" s="13"/>
      <c r="AN54" s="7"/>
      <c r="AO54" s="5"/>
      <c r="AP54" s="2">
        <v>51</v>
      </c>
      <c r="AQ54" s="15">
        <v>43469</v>
      </c>
      <c r="AR54" s="14" t="s">
        <v>39</v>
      </c>
      <c r="AS54" s="14" t="s">
        <v>36</v>
      </c>
      <c r="AT54" s="4"/>
      <c r="AU54" s="10">
        <v>-2.231356429829727E-2</v>
      </c>
      <c r="AV54" s="10">
        <v>-2.4948635162899954E-2</v>
      </c>
      <c r="AW54" s="17"/>
      <c r="AX54" s="18">
        <f t="shared" si="13"/>
        <v>2.6350708646026844E-3</v>
      </c>
      <c r="AY54" s="17"/>
      <c r="AZ54" s="10">
        <f t="shared" si="14"/>
        <v>-2.3631099730598612E-2</v>
      </c>
      <c r="BA54" s="4"/>
      <c r="BB54" s="11">
        <f t="shared" si="4"/>
        <v>0.40486111111111112</v>
      </c>
      <c r="BC54" s="1">
        <v>0.41666666666666702</v>
      </c>
      <c r="BD54" s="10">
        <f t="shared" si="15"/>
        <v>-2.4320171249329638E-2</v>
      </c>
      <c r="BE54" s="4"/>
      <c r="BF54" s="12">
        <v>0.4194444444444444</v>
      </c>
      <c r="BG54" s="12">
        <v>0.38194444444444442</v>
      </c>
      <c r="BH54" s="12">
        <v>0.40486111111111112</v>
      </c>
      <c r="BI54" s="19">
        <v>2.2916666666666696E-2</v>
      </c>
      <c r="BJ54" s="13">
        <v>16.100000000000001</v>
      </c>
      <c r="BK54" s="13">
        <v>21.312499999999996</v>
      </c>
      <c r="BL54" s="13">
        <v>9.770556736645176</v>
      </c>
      <c r="BM54" s="13">
        <v>8.3896684366631114</v>
      </c>
      <c r="BN54" s="21">
        <v>8.9</v>
      </c>
      <c r="BO54" s="13">
        <v>3.8625000000000016</v>
      </c>
      <c r="BP54" s="13">
        <v>38.200000000000003</v>
      </c>
      <c r="BQ54" s="7"/>
    </row>
    <row r="55" spans="1:75" x14ac:dyDescent="0.2">
      <c r="A55" s="2">
        <v>52</v>
      </c>
      <c r="B55" s="6">
        <v>43502</v>
      </c>
      <c r="C55" s="14" t="s">
        <v>38</v>
      </c>
      <c r="D55" s="14" t="s">
        <v>36</v>
      </c>
      <c r="E55" s="4"/>
      <c r="F55" s="10">
        <v>-4.276024771453836E-2</v>
      </c>
      <c r="G55" s="10">
        <v>-4.4299999999999999E-2</v>
      </c>
      <c r="H55" s="17"/>
      <c r="I55" s="18">
        <f t="shared" si="8"/>
        <v>1.5397522854616388E-3</v>
      </c>
      <c r="J55" s="17"/>
      <c r="K55" s="9">
        <v>32.409999999999997</v>
      </c>
      <c r="L55" s="9">
        <v>33.884999999999998</v>
      </c>
      <c r="M55" s="10">
        <f t="shared" si="9"/>
        <v>-4.3530123857269176E-2</v>
      </c>
      <c r="N55" s="10"/>
      <c r="O55" s="55"/>
      <c r="P55" s="11">
        <f t="shared" si="0"/>
        <v>0.56666666666666676</v>
      </c>
      <c r="Q55" s="11">
        <v>0.58333333333333337</v>
      </c>
      <c r="R55" s="10">
        <f t="shared" si="1"/>
        <v>-4.4810421617777089E-2</v>
      </c>
      <c r="S55" s="10"/>
      <c r="T55" s="10"/>
      <c r="U55" s="10"/>
      <c r="V55" s="10"/>
      <c r="W55" s="55"/>
      <c r="X55" s="22">
        <v>0.55555555555555558</v>
      </c>
      <c r="Y55" s="22">
        <v>0.59027777777777779</v>
      </c>
      <c r="Z55" s="22">
        <v>0.56666666666666676</v>
      </c>
      <c r="AA55" s="22">
        <v>2.3611111111111027E-2</v>
      </c>
      <c r="AB55" s="13">
        <v>40.200000000000003</v>
      </c>
      <c r="AC55" s="13">
        <v>34.243678160919536</v>
      </c>
      <c r="AD55" s="13">
        <v>7.6815394587516401</v>
      </c>
      <c r="AE55" s="13">
        <v>6.3182648548896463</v>
      </c>
      <c r="AF55" s="13">
        <v>20.9</v>
      </c>
      <c r="AG55" s="13">
        <v>9.078160919540224</v>
      </c>
      <c r="AH55" s="13">
        <v>970</v>
      </c>
      <c r="AI55" s="13">
        <v>527.18390804597698</v>
      </c>
      <c r="AJ55" s="14">
        <v>3028</v>
      </c>
      <c r="AK55" s="13"/>
      <c r="AL55" s="13"/>
      <c r="AM55" s="13"/>
      <c r="AN55" s="7"/>
      <c r="AO55" s="5"/>
      <c r="AP55" s="2">
        <v>52</v>
      </c>
      <c r="AQ55" s="15">
        <v>43496</v>
      </c>
      <c r="AR55" s="14" t="s">
        <v>39</v>
      </c>
      <c r="AS55" s="14" t="s">
        <v>36</v>
      </c>
      <c r="AT55" s="4"/>
      <c r="AU55" s="10">
        <v>-4.2704131311726151E-2</v>
      </c>
      <c r="AV55" s="10">
        <v>-3.9972241498958998E-2</v>
      </c>
      <c r="AW55" s="17"/>
      <c r="AX55" s="18">
        <f t="shared" si="13"/>
        <v>-2.7318898127671534E-3</v>
      </c>
      <c r="AY55" s="17"/>
      <c r="AZ55" s="10">
        <f t="shared" si="14"/>
        <v>-4.1338186405342578E-2</v>
      </c>
      <c r="BA55" s="4"/>
      <c r="BB55" s="11">
        <f t="shared" si="4"/>
        <v>0.4333333333333334</v>
      </c>
      <c r="BC55" s="1">
        <v>0.41666666666666702</v>
      </c>
      <c r="BD55" s="10">
        <f t="shared" si="15"/>
        <v>-3.9748256158983274E-2</v>
      </c>
      <c r="BE55" s="4"/>
      <c r="BF55" s="12">
        <v>0.43888888888888894</v>
      </c>
      <c r="BG55" s="12">
        <v>0.40347222222222223</v>
      </c>
      <c r="BH55" s="12">
        <v>0.4333333333333334</v>
      </c>
      <c r="BI55" s="19">
        <v>2.9861111111111172E-2</v>
      </c>
      <c r="BJ55" s="13">
        <v>15.9</v>
      </c>
      <c r="BK55" s="13">
        <v>22.250847457627117</v>
      </c>
      <c r="BL55" s="13">
        <v>10.476984719383147</v>
      </c>
      <c r="BM55" s="13">
        <v>9.4682523399799905</v>
      </c>
      <c r="BN55" s="21">
        <v>25.7</v>
      </c>
      <c r="BO55" s="13">
        <v>8.0288135593220353</v>
      </c>
      <c r="BP55" s="13">
        <v>35.6</v>
      </c>
      <c r="BQ55" s="7"/>
    </row>
    <row r="56" spans="1:75" x14ac:dyDescent="0.2">
      <c r="A56" s="2">
        <v>53</v>
      </c>
      <c r="B56" s="6">
        <v>43503</v>
      </c>
      <c r="C56" s="14" t="s">
        <v>38</v>
      </c>
      <c r="D56" s="14" t="s">
        <v>36</v>
      </c>
      <c r="E56" s="4"/>
      <c r="F56" s="10">
        <v>-3.4257240734973576E-2</v>
      </c>
      <c r="G56" s="10">
        <v>-3.3799999999999997E-2</v>
      </c>
      <c r="H56" s="17"/>
      <c r="I56" s="18">
        <f t="shared" si="8"/>
        <v>-4.5724073497357964E-4</v>
      </c>
      <c r="J56" s="17"/>
      <c r="K56" s="9">
        <v>31.034999999999997</v>
      </c>
      <c r="L56" s="9">
        <v>32.127499999999998</v>
      </c>
      <c r="M56" s="10">
        <f t="shared" si="9"/>
        <v>-3.4028620367486787E-2</v>
      </c>
      <c r="N56" s="32">
        <f>(AVERAGE(L55:L56)-AVERAGE(L36:L37))/(AVERAGE(L36:L37))</f>
        <v>-9.1932457786118027E-3</v>
      </c>
      <c r="O56" s="55"/>
      <c r="P56" s="11">
        <f t="shared" si="0"/>
        <v>0.59027777777777768</v>
      </c>
      <c r="Q56" s="11">
        <v>0.58333333333333337</v>
      </c>
      <c r="R56" s="10">
        <f t="shared" si="1"/>
        <v>-3.3628283657281072E-2</v>
      </c>
      <c r="S56" s="10"/>
      <c r="T56" s="10"/>
      <c r="U56" s="10"/>
      <c r="V56" s="10"/>
      <c r="W56" s="55"/>
      <c r="X56" s="22">
        <v>0.5541666666666667</v>
      </c>
      <c r="Y56" s="22">
        <v>0.58888888888888891</v>
      </c>
      <c r="Z56" s="22">
        <v>0.59027777777777768</v>
      </c>
      <c r="AA56" s="22">
        <v>1.3888888888887729E-3</v>
      </c>
      <c r="AB56" s="20">
        <v>39.299999999999997</v>
      </c>
      <c r="AC56" s="20">
        <v>34.53448275862069</v>
      </c>
      <c r="AD56" s="20">
        <v>9.1075169951555921</v>
      </c>
      <c r="AE56" s="20">
        <v>7.6504087399194791</v>
      </c>
      <c r="AF56" s="20">
        <v>20.9</v>
      </c>
      <c r="AG56" s="20">
        <v>10.713793103448277</v>
      </c>
      <c r="AH56" s="20">
        <v>949</v>
      </c>
      <c r="AI56" s="20">
        <v>501.5057471264368</v>
      </c>
      <c r="AJ56" s="1">
        <v>3099.6</v>
      </c>
      <c r="AK56" s="10">
        <v>-3.5385082289272625E-2</v>
      </c>
      <c r="AL56" s="13">
        <v>20.5</v>
      </c>
      <c r="AM56" s="13">
        <v>26.63666666666667</v>
      </c>
      <c r="AN56" s="7"/>
      <c r="AO56" s="5"/>
      <c r="AP56" s="2">
        <v>53</v>
      </c>
      <c r="AQ56" s="15">
        <v>43499</v>
      </c>
      <c r="AR56" s="14" t="s">
        <v>39</v>
      </c>
      <c r="AS56" s="14" t="s">
        <v>36</v>
      </c>
      <c r="AT56" s="4"/>
      <c r="AU56" s="10">
        <v>-6.974204995223128E-2</v>
      </c>
      <c r="AV56" s="10">
        <v>-7.0024570024569965E-2</v>
      </c>
      <c r="AW56" s="17"/>
      <c r="AX56" s="18">
        <f t="shared" si="13"/>
        <v>2.8252007233868504E-4</v>
      </c>
      <c r="AY56" s="17"/>
      <c r="AZ56" s="10">
        <f t="shared" si="14"/>
        <v>-6.9883309988400616E-2</v>
      </c>
      <c r="BA56" s="4"/>
      <c r="BB56" s="11">
        <f t="shared" si="4"/>
        <v>0.43263888888888896</v>
      </c>
      <c r="BC56" s="1">
        <v>0.41666666666666702</v>
      </c>
      <c r="BD56" s="10">
        <f t="shared" si="15"/>
        <v>-6.7303348303435623E-2</v>
      </c>
      <c r="BE56" s="4"/>
      <c r="BF56" s="12">
        <v>0.4416666666666666</v>
      </c>
      <c r="BG56" s="12">
        <v>0.40694444444444455</v>
      </c>
      <c r="BH56" s="12">
        <v>0.43263888888888896</v>
      </c>
      <c r="BI56" s="19">
        <v>2.5694444444444409E-2</v>
      </c>
      <c r="BJ56" s="13">
        <v>13.8</v>
      </c>
      <c r="BK56" s="13">
        <v>18.425423728813556</v>
      </c>
      <c r="BL56" s="13">
        <v>11.355865288842988</v>
      </c>
      <c r="BM56" s="13">
        <v>10.666254452946124</v>
      </c>
      <c r="BN56" s="21">
        <v>20.9</v>
      </c>
      <c r="BO56" s="13">
        <v>11.152542372881348</v>
      </c>
      <c r="BP56" s="13">
        <v>32.200000000000003</v>
      </c>
      <c r="BQ56" s="7"/>
    </row>
    <row r="57" spans="1:75" x14ac:dyDescent="0.2">
      <c r="A57" s="2">
        <v>54</v>
      </c>
      <c r="B57" s="15">
        <v>43493</v>
      </c>
      <c r="C57" s="15" t="s">
        <v>39</v>
      </c>
      <c r="D57" s="15" t="s">
        <v>36</v>
      </c>
      <c r="E57" s="16"/>
      <c r="F57" s="10">
        <v>2.0960698689956508E-2</v>
      </c>
      <c r="G57" s="10">
        <v>2.283372365339582E-2</v>
      </c>
      <c r="H57" s="17"/>
      <c r="I57" s="18">
        <f t="shared" si="8"/>
        <v>-1.8730249634393119E-3</v>
      </c>
      <c r="J57" s="17"/>
      <c r="K57" s="9">
        <v>35.004999999999995</v>
      </c>
      <c r="L57" s="9">
        <v>34.254999999999995</v>
      </c>
      <c r="M57" s="10">
        <f t="shared" si="9"/>
        <v>2.1897211171676166E-2</v>
      </c>
      <c r="N57" s="10"/>
      <c r="O57" s="4"/>
      <c r="P57" s="11">
        <f t="shared" si="0"/>
        <v>0.58333333333333326</v>
      </c>
      <c r="Q57" s="11">
        <v>0.58333333333333337</v>
      </c>
      <c r="R57" s="10">
        <f t="shared" si="1"/>
        <v>2.189721117167617E-2</v>
      </c>
      <c r="S57" s="10"/>
      <c r="T57" s="10"/>
      <c r="U57" s="10"/>
      <c r="V57" s="10"/>
      <c r="W57" s="4"/>
      <c r="X57" s="12">
        <v>0.56458333333333321</v>
      </c>
      <c r="Y57" s="12">
        <v>0.59999999999999987</v>
      </c>
      <c r="Z57" s="12">
        <v>0.58333333333333326</v>
      </c>
      <c r="AA57" s="12">
        <v>1.6666666666666607E-2</v>
      </c>
      <c r="AB57" s="13">
        <v>40.299999999999997</v>
      </c>
      <c r="AC57" s="13">
        <v>33.955681818181823</v>
      </c>
      <c r="AD57" s="13">
        <v>8.0754813224608348</v>
      </c>
      <c r="AE57" s="13">
        <v>5.2208306942037197</v>
      </c>
      <c r="AF57" s="13">
        <v>29</v>
      </c>
      <c r="AG57" s="13">
        <v>10.639772727272723</v>
      </c>
      <c r="AH57" s="13">
        <v>987</v>
      </c>
      <c r="AI57" s="13">
        <v>537.26136363636363</v>
      </c>
      <c r="AJ57" s="13"/>
      <c r="AK57" s="13"/>
      <c r="AL57" s="13"/>
      <c r="AM57" s="13"/>
      <c r="AN57" s="7"/>
      <c r="AO57" s="5"/>
      <c r="AP57" s="2">
        <v>54</v>
      </c>
      <c r="AQ57" s="15">
        <v>43500</v>
      </c>
      <c r="AR57" s="14" t="s">
        <v>39</v>
      </c>
      <c r="AS57" s="14" t="s">
        <v>36</v>
      </c>
      <c r="AT57" s="4"/>
      <c r="AU57" s="10">
        <v>-7.1428571428571286E-2</v>
      </c>
      <c r="AV57" s="10">
        <v>-6.9077096229600399E-2</v>
      </c>
      <c r="AW57" s="17"/>
      <c r="AX57" s="18">
        <f t="shared" si="13"/>
        <v>-2.3514751989708871E-3</v>
      </c>
      <c r="AY57" s="17"/>
      <c r="AZ57" s="10">
        <f t="shared" si="14"/>
        <v>-7.0252833829085842E-2</v>
      </c>
      <c r="BA57" s="4"/>
      <c r="BB57" s="11">
        <f t="shared" si="4"/>
        <v>0.4381944444444445</v>
      </c>
      <c r="BC57" s="1">
        <v>0.41666666666666702</v>
      </c>
      <c r="BD57" s="10">
        <f t="shared" si="15"/>
        <v>-6.6801426778845541E-2</v>
      </c>
      <c r="BE57" s="4"/>
      <c r="BF57" s="12">
        <v>0.44305555555555559</v>
      </c>
      <c r="BG57" s="12">
        <v>0.40763888888888899</v>
      </c>
      <c r="BH57" s="12">
        <v>0.4381944444444445</v>
      </c>
      <c r="BI57" s="19">
        <v>3.0555555555555503E-2</v>
      </c>
      <c r="BJ57" s="13">
        <v>18.2</v>
      </c>
      <c r="BK57" s="13">
        <v>23.266101694915264</v>
      </c>
      <c r="BL57" s="13">
        <v>10.030059108186265</v>
      </c>
      <c r="BM57" s="13">
        <v>9.1069026038810073</v>
      </c>
      <c r="BN57" s="13">
        <v>25.7</v>
      </c>
      <c r="BO57" s="13">
        <v>11.494915254237281</v>
      </c>
      <c r="BP57" s="13">
        <v>34.1</v>
      </c>
      <c r="BQ57" s="7"/>
      <c r="BU57" s="1">
        <v>25.169</v>
      </c>
      <c r="BV57" s="1">
        <f t="shared" ref="BV57:BV59" si="16">BU57/590*60</f>
        <v>2.5595593220338984</v>
      </c>
      <c r="BW57" s="1">
        <v>1217.7</v>
      </c>
    </row>
    <row r="58" spans="1:75" x14ac:dyDescent="0.2">
      <c r="A58" s="2">
        <v>55</v>
      </c>
      <c r="B58" s="15">
        <v>43496</v>
      </c>
      <c r="C58" s="14" t="s">
        <v>39</v>
      </c>
      <c r="D58" s="14" t="s">
        <v>36</v>
      </c>
      <c r="E58" s="4"/>
      <c r="F58" s="10">
        <v>-3.7762237762237207E-3</v>
      </c>
      <c r="G58" s="10">
        <v>-4.7399972117663936E-3</v>
      </c>
      <c r="H58" s="17"/>
      <c r="I58" s="18">
        <f t="shared" si="8"/>
        <v>9.6377343554267291E-4</v>
      </c>
      <c r="J58" s="17"/>
      <c r="K58" s="9">
        <v>35.655000000000001</v>
      </c>
      <c r="L58" s="9">
        <v>35.807500000000005</v>
      </c>
      <c r="M58" s="10">
        <f t="shared" si="9"/>
        <v>-4.2581104939950574E-3</v>
      </c>
      <c r="N58" s="10"/>
      <c r="O58" s="4"/>
      <c r="P58" s="11">
        <f t="shared" si="0"/>
        <v>0.57638888888888884</v>
      </c>
      <c r="Q58" s="11">
        <v>0.58333333333333337</v>
      </c>
      <c r="R58" s="10">
        <f t="shared" si="1"/>
        <v>-4.3094130300672879E-3</v>
      </c>
      <c r="S58" s="10"/>
      <c r="T58" s="10"/>
      <c r="U58" s="10"/>
      <c r="V58" s="10"/>
      <c r="W58" s="4"/>
      <c r="X58" s="12">
        <v>0.56180555555555545</v>
      </c>
      <c r="Y58" s="12">
        <v>0.59722222222222221</v>
      </c>
      <c r="Z58" s="12">
        <v>0.57638888888888884</v>
      </c>
      <c r="AA58" s="12">
        <v>2.083333333333337E-2</v>
      </c>
      <c r="AB58" s="13">
        <v>35.6</v>
      </c>
      <c r="AC58" s="13">
        <v>27.60909090909092</v>
      </c>
      <c r="AD58" s="13">
        <v>11.957745484646937</v>
      </c>
      <c r="AE58" s="13">
        <v>7.7261941907816611</v>
      </c>
      <c r="AF58" s="13">
        <v>27.4</v>
      </c>
      <c r="AG58" s="13">
        <v>9.2750000000000004</v>
      </c>
      <c r="AH58" s="13">
        <v>976</v>
      </c>
      <c r="AI58" s="13">
        <v>530.65909090909088</v>
      </c>
      <c r="AJ58" s="13"/>
      <c r="AK58" s="13"/>
      <c r="AL58" s="13"/>
      <c r="AM58" s="13"/>
      <c r="AN58" s="7"/>
      <c r="AO58" s="5"/>
      <c r="AP58" s="2">
        <v>55</v>
      </c>
      <c r="AQ58" s="15">
        <v>43501</v>
      </c>
      <c r="AR58" s="14" t="s">
        <v>39</v>
      </c>
      <c r="AS58" s="14" t="s">
        <v>36</v>
      </c>
      <c r="AT58" s="4"/>
      <c r="AU58" s="10">
        <v>-7.4027427931709938E-2</v>
      </c>
      <c r="AV58" s="10">
        <v>-7.5880380100614958E-2</v>
      </c>
      <c r="AW58" s="17"/>
      <c r="AX58" s="18">
        <f t="shared" si="13"/>
        <v>1.8529521689050199E-3</v>
      </c>
      <c r="AY58" s="17"/>
      <c r="AZ58" s="10">
        <f t="shared" si="14"/>
        <v>-7.4953904016162448E-2</v>
      </c>
      <c r="BA58" s="4"/>
      <c r="BB58" s="11">
        <f t="shared" si="4"/>
        <v>0.43888888888888894</v>
      </c>
      <c r="BC58" s="1">
        <v>0.41666666666666702</v>
      </c>
      <c r="BD58" s="10">
        <f t="shared" si="15"/>
        <v>-7.1158769635597308E-2</v>
      </c>
      <c r="BE58" s="4"/>
      <c r="BF58" s="12">
        <v>0.44375000000000003</v>
      </c>
      <c r="BG58" s="12">
        <v>0.40902777777777777</v>
      </c>
      <c r="BH58" s="12">
        <v>0.43888888888888894</v>
      </c>
      <c r="BI58" s="19">
        <v>2.9861111111111172E-2</v>
      </c>
      <c r="BJ58" s="13">
        <v>20.5</v>
      </c>
      <c r="BK58" s="13">
        <v>26.63666666666667</v>
      </c>
      <c r="BL58" s="13">
        <v>8.4136463597961288</v>
      </c>
      <c r="BM58" s="13">
        <v>7.441218836697673</v>
      </c>
      <c r="BN58" s="13">
        <v>27.4</v>
      </c>
      <c r="BO58" s="13">
        <v>10.869999999999994</v>
      </c>
      <c r="BP58" s="13">
        <v>37.6</v>
      </c>
      <c r="BQ58" s="7"/>
      <c r="BU58" s="1">
        <v>23.92</v>
      </c>
      <c r="BV58" s="1">
        <f t="shared" si="16"/>
        <v>2.4325423728813558</v>
      </c>
      <c r="BW58" s="1">
        <v>1374.6</v>
      </c>
    </row>
    <row r="59" spans="1:75" x14ac:dyDescent="0.2">
      <c r="A59" s="2">
        <v>56</v>
      </c>
      <c r="B59" s="15">
        <v>43499</v>
      </c>
      <c r="C59" s="14" t="s">
        <v>39</v>
      </c>
      <c r="D59" s="14" t="s">
        <v>36</v>
      </c>
      <c r="E59" s="4"/>
      <c r="F59" s="10">
        <v>4.2482718894009258E-2</v>
      </c>
      <c r="G59" s="10">
        <v>4.1588717801122478E-2</v>
      </c>
      <c r="H59" s="17"/>
      <c r="I59" s="18">
        <f t="shared" si="8"/>
        <v>8.9400109288678004E-4</v>
      </c>
      <c r="J59" s="17"/>
      <c r="K59" s="9">
        <v>36.192499999999995</v>
      </c>
      <c r="L59" s="9">
        <v>34.732500000000002</v>
      </c>
      <c r="M59" s="10">
        <f t="shared" si="9"/>
        <v>4.2035718347565865E-2</v>
      </c>
      <c r="N59" s="10"/>
      <c r="O59" s="4"/>
      <c r="P59" s="11">
        <f t="shared" si="0"/>
        <v>0.57638888888888884</v>
      </c>
      <c r="Q59" s="11">
        <v>0.58333333333333337</v>
      </c>
      <c r="R59" s="10">
        <f t="shared" si="1"/>
        <v>4.2542172785488351E-2</v>
      </c>
      <c r="S59" s="10"/>
      <c r="T59" s="10"/>
      <c r="U59" s="10"/>
      <c r="V59" s="10"/>
      <c r="W59" s="4"/>
      <c r="X59" s="12">
        <v>0.5590277777777779</v>
      </c>
      <c r="Y59" s="12">
        <v>0.59374999999999989</v>
      </c>
      <c r="Z59" s="12">
        <v>0.57638888888888884</v>
      </c>
      <c r="AA59" s="12">
        <v>1.7361111111111049E-2</v>
      </c>
      <c r="AB59" s="13">
        <v>32.200000000000003</v>
      </c>
      <c r="AC59" s="13">
        <v>24.743678160919533</v>
      </c>
      <c r="AD59" s="13">
        <v>10.598083623221299</v>
      </c>
      <c r="AE59" s="13">
        <v>8.6374480755214833</v>
      </c>
      <c r="AF59" s="13">
        <v>20.9</v>
      </c>
      <c r="AG59" s="13">
        <v>14.766666666666664</v>
      </c>
      <c r="AH59" s="13">
        <v>973</v>
      </c>
      <c r="AI59" s="13">
        <v>527.79310344827582</v>
      </c>
      <c r="AJ59" s="13"/>
      <c r="AK59" s="13"/>
      <c r="AL59" s="13"/>
      <c r="AM59" s="13"/>
      <c r="AN59" s="7"/>
      <c r="AO59" s="5"/>
      <c r="AP59" s="2">
        <v>56</v>
      </c>
      <c r="AQ59" s="15">
        <v>43502</v>
      </c>
      <c r="AR59" s="14" t="s">
        <v>39</v>
      </c>
      <c r="AS59" s="14" t="s">
        <v>36</v>
      </c>
      <c r="AT59" s="4"/>
      <c r="AU59" s="10">
        <v>-9.845306764551659E-2</v>
      </c>
      <c r="AV59" s="10">
        <v>-0.10203012442698091</v>
      </c>
      <c r="AW59" s="17"/>
      <c r="AX59" s="18">
        <f t="shared" si="13"/>
        <v>3.5770567814643189E-3</v>
      </c>
      <c r="AY59" s="17"/>
      <c r="AZ59" s="10">
        <f t="shared" si="14"/>
        <v>-0.10024159603624874</v>
      </c>
      <c r="BA59" s="4"/>
      <c r="BB59" s="11">
        <f t="shared" si="4"/>
        <v>0.43611111111111106</v>
      </c>
      <c r="BC59" s="1">
        <v>0.41666666666666702</v>
      </c>
      <c r="BD59" s="54"/>
      <c r="BE59" s="4"/>
      <c r="BF59" s="12">
        <v>0.44513888888888892</v>
      </c>
      <c r="BG59" s="12">
        <v>0.41041666666666665</v>
      </c>
      <c r="BH59" s="12">
        <v>0.43611111111111106</v>
      </c>
      <c r="BI59" s="19">
        <v>2.5694444444444409E-2</v>
      </c>
      <c r="BJ59" s="13">
        <v>20.3</v>
      </c>
      <c r="BK59" s="13">
        <v>28.181666666666665</v>
      </c>
      <c r="BL59" s="13">
        <v>6.5315187944318343</v>
      </c>
      <c r="BM59" s="13">
        <v>5.5602316484805945</v>
      </c>
      <c r="BN59" s="13">
        <v>22.5</v>
      </c>
      <c r="BO59" s="13">
        <v>6.446666666666669</v>
      </c>
      <c r="BP59" s="13">
        <v>40.200000000000003</v>
      </c>
      <c r="BQ59" s="7"/>
      <c r="BU59" s="1">
        <v>23.835000000000001</v>
      </c>
      <c r="BV59" s="1">
        <f t="shared" si="16"/>
        <v>2.4238983050847458</v>
      </c>
      <c r="BW59" s="1">
        <v>1437.6</v>
      </c>
    </row>
    <row r="60" spans="1:75" x14ac:dyDescent="0.2">
      <c r="A60" s="2">
        <v>57</v>
      </c>
      <c r="B60" s="15">
        <v>43500</v>
      </c>
      <c r="C60" s="14" t="s">
        <v>39</v>
      </c>
      <c r="D60" s="14" t="s">
        <v>36</v>
      </c>
      <c r="E60" s="4"/>
      <c r="F60" s="10">
        <v>2.2631655302480604E-2</v>
      </c>
      <c r="G60" s="10">
        <v>2.0464441219158358E-2</v>
      </c>
      <c r="H60" s="17"/>
      <c r="I60" s="18">
        <f t="shared" si="8"/>
        <v>2.1672140833222456E-3</v>
      </c>
      <c r="J60" s="17"/>
      <c r="K60" s="9">
        <v>35.200000000000003</v>
      </c>
      <c r="L60" s="9">
        <v>34.457499999999996</v>
      </c>
      <c r="M60" s="10">
        <f t="shared" si="9"/>
        <v>2.1548048260819481E-2</v>
      </c>
      <c r="N60" s="10"/>
      <c r="O60" s="4"/>
      <c r="P60" s="11">
        <f t="shared" si="0"/>
        <v>0.57499999999999996</v>
      </c>
      <c r="Q60" s="11">
        <v>0.58333333333333337</v>
      </c>
      <c r="R60" s="10">
        <f t="shared" si="1"/>
        <v>2.1860338815324114E-2</v>
      </c>
      <c r="S60" s="10"/>
      <c r="T60" s="10"/>
      <c r="U60" s="10"/>
      <c r="V60" s="10"/>
      <c r="W60" s="4"/>
      <c r="X60" s="12">
        <v>0.5576388888888888</v>
      </c>
      <c r="Y60" s="12">
        <v>0.59305555555555545</v>
      </c>
      <c r="Z60" s="12">
        <v>0.57499999999999996</v>
      </c>
      <c r="AA60" s="12">
        <v>1.8055555555555491E-2</v>
      </c>
      <c r="AB60" s="13">
        <v>34.1</v>
      </c>
      <c r="AC60" s="13">
        <v>27.257471264367815</v>
      </c>
      <c r="AD60" s="13">
        <v>12.052110949099459</v>
      </c>
      <c r="AE60" s="13">
        <v>8.6035054701398703</v>
      </c>
      <c r="AF60" s="13">
        <v>16.100000000000001</v>
      </c>
      <c r="AG60" s="13">
        <v>9.2609195402298798</v>
      </c>
      <c r="AH60" s="13">
        <v>969</v>
      </c>
      <c r="AI60" s="13">
        <v>529.55172413793105</v>
      </c>
      <c r="AJ60" s="14">
        <v>2547.6999999999998</v>
      </c>
      <c r="AK60" s="10">
        <v>-6.9883309988400616E-2</v>
      </c>
      <c r="AL60" s="13">
        <v>13.8</v>
      </c>
      <c r="AM60" s="13">
        <v>18.425423728813556</v>
      </c>
      <c r="AN60" s="7"/>
      <c r="AO60" s="5"/>
      <c r="AP60" s="2">
        <v>57</v>
      </c>
      <c r="AQ60" s="15">
        <v>43506</v>
      </c>
      <c r="AR60" s="14" t="s">
        <v>39</v>
      </c>
      <c r="AS60" s="14" t="s">
        <v>36</v>
      </c>
      <c r="AT60" s="4"/>
      <c r="AU60" s="10">
        <v>-7.5741239892183149E-2</v>
      </c>
      <c r="AV60" s="10">
        <v>-7.7161325074063966E-2</v>
      </c>
      <c r="AW60" s="17"/>
      <c r="AX60" s="18">
        <f t="shared" si="13"/>
        <v>1.4200851818808174E-3</v>
      </c>
      <c r="AY60" s="17"/>
      <c r="AZ60" s="10">
        <f t="shared" si="14"/>
        <v>-7.645128248312355E-2</v>
      </c>
      <c r="BA60" s="4"/>
      <c r="BB60" s="11">
        <f t="shared" si="4"/>
        <v>0.45069444444444445</v>
      </c>
      <c r="BC60" s="1">
        <v>0.41666666666666702</v>
      </c>
      <c r="BD60" s="10">
        <f t="shared" ref="BD60:BD65" si="17">AZ60/(BB60/BC60)</f>
        <v>-7.0679151756354655E-2</v>
      </c>
      <c r="BE60" s="4"/>
      <c r="BF60" s="12">
        <v>0.44930555555555557</v>
      </c>
      <c r="BG60" s="12">
        <v>0.4145833333333333</v>
      </c>
      <c r="BH60" s="12">
        <v>0.45069444444444445</v>
      </c>
      <c r="BI60" s="19">
        <v>3.6111111111111149E-2</v>
      </c>
      <c r="BJ60" s="13">
        <v>17.2</v>
      </c>
      <c r="BK60" s="13">
        <v>22.716393442622952</v>
      </c>
      <c r="BL60" s="13">
        <v>12.594001799316382</v>
      </c>
      <c r="BM60" s="13">
        <v>9.0126692612828947</v>
      </c>
      <c r="BN60" s="21">
        <v>20.9</v>
      </c>
      <c r="BO60" s="13">
        <v>7.5426229508196743</v>
      </c>
      <c r="BP60" s="13">
        <v>34.6</v>
      </c>
      <c r="BQ60" s="7"/>
    </row>
    <row r="61" spans="1:75" x14ac:dyDescent="0.2">
      <c r="A61" s="2">
        <v>58</v>
      </c>
      <c r="B61" s="15">
        <v>43501</v>
      </c>
      <c r="C61" s="14" t="s">
        <v>39</v>
      </c>
      <c r="D61" s="14" t="s">
        <v>36</v>
      </c>
      <c r="E61" s="4"/>
      <c r="F61" s="10">
        <v>5.2647278150633872E-2</v>
      </c>
      <c r="G61" s="10">
        <v>5.4138702460850258E-2</v>
      </c>
      <c r="H61" s="17"/>
      <c r="I61" s="18">
        <f t="shared" si="8"/>
        <v>-1.4914243102163854E-3</v>
      </c>
      <c r="J61" s="17"/>
      <c r="K61" s="9">
        <v>35.314999999999998</v>
      </c>
      <c r="L61" s="9">
        <v>33.524999999999999</v>
      </c>
      <c r="M61" s="10">
        <f t="shared" si="9"/>
        <v>5.3392990305742065E-2</v>
      </c>
      <c r="N61" s="10"/>
      <c r="O61" s="4"/>
      <c r="P61" s="11">
        <f t="shared" si="0"/>
        <v>0.57638888888888884</v>
      </c>
      <c r="Q61" s="11">
        <v>0.58333333333333337</v>
      </c>
      <c r="R61" s="10">
        <f t="shared" si="1"/>
        <v>5.4036279345570294E-2</v>
      </c>
      <c r="S61" s="10"/>
      <c r="T61" s="10"/>
      <c r="U61" s="10"/>
      <c r="V61" s="10"/>
      <c r="W61" s="4"/>
      <c r="X61" s="12">
        <v>0.55694444444444446</v>
      </c>
      <c r="Y61" s="12">
        <v>0.59166666666666667</v>
      </c>
      <c r="Z61" s="12">
        <v>0.57638888888888884</v>
      </c>
      <c r="AA61" s="12">
        <v>1.5277777777777835E-2</v>
      </c>
      <c r="AB61" s="13">
        <v>37.6</v>
      </c>
      <c r="AC61" s="13">
        <v>31.757471264367812</v>
      </c>
      <c r="AD61" s="13">
        <v>9.5020120196800235</v>
      </c>
      <c r="AE61" s="13">
        <v>7.7581240044684554</v>
      </c>
      <c r="AF61" s="13">
        <v>19.3</v>
      </c>
      <c r="AG61" s="13">
        <v>9.6160919540229877</v>
      </c>
      <c r="AH61" s="13">
        <v>966</v>
      </c>
      <c r="AI61" s="13">
        <v>525.05747126436779</v>
      </c>
      <c r="AJ61" s="13"/>
      <c r="AK61" s="10">
        <v>-7.0252833829085842E-2</v>
      </c>
      <c r="AL61" s="13">
        <v>18.2</v>
      </c>
      <c r="AM61" s="13">
        <v>23.266101694915264</v>
      </c>
      <c r="AN61" s="7"/>
      <c r="AP61" s="2">
        <v>58</v>
      </c>
      <c r="AQ61" s="15">
        <v>43508</v>
      </c>
      <c r="AR61" s="14" t="s">
        <v>39</v>
      </c>
      <c r="AS61" s="14" t="s">
        <v>36</v>
      </c>
      <c r="AT61" s="4"/>
      <c r="AU61" s="10">
        <v>-7.6046671242278555E-2</v>
      </c>
      <c r="AV61" s="10">
        <v>-7.2511717673007875E-2</v>
      </c>
      <c r="AW61" s="17"/>
      <c r="AX61" s="18">
        <f t="shared" si="13"/>
        <v>-3.5349535692706796E-3</v>
      </c>
      <c r="AY61" s="17"/>
      <c r="AZ61" s="10">
        <f t="shared" si="14"/>
        <v>-7.4279194457643222E-2</v>
      </c>
      <c r="BA61" s="4"/>
      <c r="BB61" s="11">
        <f t="shared" si="4"/>
        <v>0.44513888888888892</v>
      </c>
      <c r="BC61" s="1">
        <v>0.41666666666666702</v>
      </c>
      <c r="BD61" s="10">
        <f t="shared" si="17"/>
        <v>-6.952810713663958E-2</v>
      </c>
      <c r="BE61" s="4"/>
      <c r="BF61" s="12">
        <v>0.45208333333333334</v>
      </c>
      <c r="BG61" s="12">
        <v>0.41736111111111118</v>
      </c>
      <c r="BH61" s="12">
        <v>0.44513888888888892</v>
      </c>
      <c r="BI61" s="19">
        <v>2.7777777777777735E-2</v>
      </c>
      <c r="BJ61" s="13">
        <v>15.1</v>
      </c>
      <c r="BK61" s="13">
        <v>19.275409836065567</v>
      </c>
      <c r="BL61" s="13">
        <v>11.035562831590733</v>
      </c>
      <c r="BM61" s="13">
        <v>9.3774552673201494</v>
      </c>
      <c r="BN61" s="13">
        <v>22.5</v>
      </c>
      <c r="BO61" s="13">
        <v>7.8278688524590194</v>
      </c>
      <c r="BP61" s="13">
        <v>32.799999999999997</v>
      </c>
      <c r="BQ61" s="7"/>
    </row>
    <row r="62" spans="1:75" x14ac:dyDescent="0.2">
      <c r="A62" s="2">
        <v>59</v>
      </c>
      <c r="B62" s="15">
        <v>43503</v>
      </c>
      <c r="C62" s="14" t="s">
        <v>39</v>
      </c>
      <c r="D62" s="14" t="s">
        <v>36</v>
      </c>
      <c r="E62" s="4"/>
      <c r="F62" s="10">
        <v>-2.9145728643215896E-2</v>
      </c>
      <c r="G62" s="10">
        <v>-2.5345622119815538E-2</v>
      </c>
      <c r="H62" s="17"/>
      <c r="I62" s="18">
        <f t="shared" si="8"/>
        <v>-3.8001065234003588E-3</v>
      </c>
      <c r="J62" s="17"/>
      <c r="K62" s="9">
        <v>33.825000000000003</v>
      </c>
      <c r="L62" s="9">
        <v>34.772499999999994</v>
      </c>
      <c r="M62" s="10">
        <f t="shared" si="9"/>
        <v>-2.7245675381515719E-2</v>
      </c>
      <c r="N62" s="10"/>
      <c r="O62" s="4"/>
      <c r="P62" s="11">
        <f t="shared" si="0"/>
        <v>0.57361111111111107</v>
      </c>
      <c r="Q62" s="11">
        <v>0.58333333333333337</v>
      </c>
      <c r="R62" s="10">
        <f t="shared" si="1"/>
        <v>-2.7707466489677007E-2</v>
      </c>
      <c r="S62" s="10"/>
      <c r="T62" s="10"/>
      <c r="U62" s="10"/>
      <c r="V62" s="10"/>
      <c r="W62" s="4"/>
      <c r="X62" s="12">
        <v>0.5541666666666667</v>
      </c>
      <c r="Y62" s="12">
        <v>0.58888888888888891</v>
      </c>
      <c r="Z62" s="12">
        <v>0.57361111111111107</v>
      </c>
      <c r="AA62" s="12">
        <v>1.5277777777777835E-2</v>
      </c>
      <c r="AB62" s="13">
        <v>39.299999999999997</v>
      </c>
      <c r="AC62" s="13">
        <v>34.53448275862069</v>
      </c>
      <c r="AD62" s="13">
        <v>9.1075169951555921</v>
      </c>
      <c r="AE62" s="13">
        <v>7.6504087399194791</v>
      </c>
      <c r="AF62" s="13">
        <v>20.9</v>
      </c>
      <c r="AG62" s="21">
        <v>10.713793103448277</v>
      </c>
      <c r="AH62" s="13">
        <v>949</v>
      </c>
      <c r="AI62" s="13">
        <v>501.5057471264368</v>
      </c>
      <c r="AJ62" s="1">
        <v>3099.6</v>
      </c>
      <c r="AK62" s="10">
        <v>-0.10024159603624874</v>
      </c>
      <c r="AL62" s="13">
        <v>20.3</v>
      </c>
      <c r="AM62" s="13">
        <v>28.181666666666665</v>
      </c>
      <c r="AN62" s="7"/>
      <c r="AP62" s="2">
        <v>59</v>
      </c>
      <c r="AQ62" s="15">
        <v>43509</v>
      </c>
      <c r="AR62" s="14" t="s">
        <v>39</v>
      </c>
      <c r="AS62" s="14" t="s">
        <v>36</v>
      </c>
      <c r="AT62" s="4"/>
      <c r="AU62" s="10">
        <v>-5.785813630041739E-2</v>
      </c>
      <c r="AV62" s="10">
        <v>-5.9224245794522332E-2</v>
      </c>
      <c r="AW62" s="17"/>
      <c r="AX62" s="18">
        <f t="shared" si="13"/>
        <v>1.3661094941049418E-3</v>
      </c>
      <c r="AY62" s="17"/>
      <c r="AZ62" s="10">
        <f t="shared" si="14"/>
        <v>-5.8541191047469861E-2</v>
      </c>
      <c r="BA62" s="4"/>
      <c r="BB62" s="11">
        <f t="shared" si="4"/>
        <v>0.44375000000000003</v>
      </c>
      <c r="BC62" s="1">
        <v>0.41666666666666702</v>
      </c>
      <c r="BD62" s="10">
        <f t="shared" si="17"/>
        <v>-5.4968254504666574E-2</v>
      </c>
      <c r="BE62" s="4"/>
      <c r="BF62" s="12">
        <v>0.45208333333333334</v>
      </c>
      <c r="BG62" s="12">
        <v>0.41875000000000007</v>
      </c>
      <c r="BH62" s="12">
        <v>0.44375000000000003</v>
      </c>
      <c r="BI62" s="19">
        <v>2.4999999999999967E-2</v>
      </c>
      <c r="BJ62" s="13">
        <v>18.899999999999999</v>
      </c>
      <c r="BK62" s="13">
        <v>24.521311475409838</v>
      </c>
      <c r="BL62" s="13">
        <v>8.4844231020245555</v>
      </c>
      <c r="BM62" s="13">
        <v>7.4226588645416536</v>
      </c>
      <c r="BN62" s="13">
        <v>25.7</v>
      </c>
      <c r="BO62" s="13">
        <v>5.9459016393442656</v>
      </c>
      <c r="BP62" s="13">
        <v>34.9</v>
      </c>
      <c r="BQ62" s="7"/>
    </row>
    <row r="63" spans="1:75" x14ac:dyDescent="0.2">
      <c r="A63" s="2">
        <v>60</v>
      </c>
      <c r="B63" s="15">
        <v>43506</v>
      </c>
      <c r="C63" s="14" t="s">
        <v>39</v>
      </c>
      <c r="D63" s="14" t="s">
        <v>36</v>
      </c>
      <c r="E63" s="4"/>
      <c r="F63" s="10">
        <v>3.1804109203490076E-2</v>
      </c>
      <c r="G63" s="10">
        <v>2.9750210496772449E-2</v>
      </c>
      <c r="H63" s="17"/>
      <c r="I63" s="18">
        <f t="shared" si="8"/>
        <v>2.0538987067176273E-3</v>
      </c>
      <c r="J63" s="17"/>
      <c r="K63" s="9">
        <v>36.674999999999997</v>
      </c>
      <c r="L63" s="9">
        <v>35.58</v>
      </c>
      <c r="M63" s="10">
        <f t="shared" si="9"/>
        <v>3.0777159850131262E-2</v>
      </c>
      <c r="N63" s="10"/>
      <c r="O63" s="4"/>
      <c r="P63" s="11">
        <f t="shared" si="0"/>
        <v>0.55555555555555558</v>
      </c>
      <c r="Q63" s="11">
        <v>0.58333333333333337</v>
      </c>
      <c r="R63" s="10">
        <f t="shared" si="1"/>
        <v>3.231601784263783E-2</v>
      </c>
      <c r="S63" s="10"/>
      <c r="T63" s="10"/>
      <c r="U63" s="10"/>
      <c r="V63" s="10"/>
      <c r="W63" s="4"/>
      <c r="X63" s="12">
        <v>0.55138888888888893</v>
      </c>
      <c r="Y63" s="12">
        <v>0.58611111111111114</v>
      </c>
      <c r="Z63" s="12">
        <v>0.55555555555555558</v>
      </c>
      <c r="AA63" s="12">
        <v>3.0555555555555558E-2</v>
      </c>
      <c r="AB63" s="13">
        <v>34.6</v>
      </c>
      <c r="AC63" s="13">
        <v>29.848235294117639</v>
      </c>
      <c r="AD63" s="13">
        <v>17.906378767418843</v>
      </c>
      <c r="AE63" s="13">
        <v>14.68171022315833</v>
      </c>
      <c r="AF63" s="13">
        <v>29</v>
      </c>
      <c r="AG63" s="21">
        <v>8.3129411764705861</v>
      </c>
      <c r="AH63" s="20">
        <v>1055</v>
      </c>
      <c r="AI63" s="20">
        <v>456.21176470588233</v>
      </c>
      <c r="AJ63" s="20"/>
      <c r="AK63" s="20"/>
      <c r="AL63" s="20"/>
      <c r="AM63" s="20"/>
      <c r="AN63" s="7"/>
      <c r="AP63" s="2">
        <v>60</v>
      </c>
      <c r="AQ63" s="15">
        <v>43510</v>
      </c>
      <c r="AR63" s="14" t="s">
        <v>39</v>
      </c>
      <c r="AS63" s="14" t="s">
        <v>36</v>
      </c>
      <c r="AT63" s="4"/>
      <c r="AU63" s="10">
        <v>-5.6043022926691111E-2</v>
      </c>
      <c r="AV63" s="10">
        <v>-5.3183945539639572E-2</v>
      </c>
      <c r="AW63" s="17"/>
      <c r="AX63" s="18">
        <f t="shared" si="13"/>
        <v>-2.8590773870515382E-3</v>
      </c>
      <c r="AY63" s="17"/>
      <c r="AZ63" s="10">
        <f t="shared" si="14"/>
        <v>-5.4613484233165338E-2</v>
      </c>
      <c r="BA63" s="4"/>
      <c r="BB63" s="11">
        <f t="shared" si="4"/>
        <v>0.44722222222222224</v>
      </c>
      <c r="BC63" s="1">
        <v>0.41666666666666702</v>
      </c>
      <c r="BD63" s="10">
        <f t="shared" si="17"/>
        <v>-5.0882128167545379E-2</v>
      </c>
      <c r="BE63" s="4"/>
      <c r="BF63" s="12">
        <v>0.45347222222222211</v>
      </c>
      <c r="BG63" s="12">
        <v>0.41875000000000007</v>
      </c>
      <c r="BH63" s="12">
        <v>0.44722222222222224</v>
      </c>
      <c r="BI63" s="19">
        <v>2.8472222222222177E-2</v>
      </c>
      <c r="BJ63" s="13">
        <v>20.7</v>
      </c>
      <c r="BK63" s="13">
        <v>26.64590163934426</v>
      </c>
      <c r="BL63" s="13">
        <v>10.43896828134481</v>
      </c>
      <c r="BM63" s="13">
        <v>9.8796056335001303</v>
      </c>
      <c r="BN63" s="13">
        <v>24.1</v>
      </c>
      <c r="BO63" s="13">
        <v>6.8803278688524578</v>
      </c>
      <c r="BP63" s="13">
        <v>38.700000000000003</v>
      </c>
      <c r="BQ63" s="7"/>
      <c r="BU63" s="1">
        <v>23.524000000000001</v>
      </c>
      <c r="BV63" s="1">
        <f t="shared" ref="BV63:BV65" si="18">BU63/590*60</f>
        <v>2.392271186440678</v>
      </c>
      <c r="BW63" s="1">
        <v>1440.2</v>
      </c>
    </row>
    <row r="64" spans="1:75" x14ac:dyDescent="0.2">
      <c r="A64" s="2">
        <v>61</v>
      </c>
      <c r="B64" s="15">
        <v>43507</v>
      </c>
      <c r="C64" s="14" t="s">
        <v>39</v>
      </c>
      <c r="D64" s="14" t="s">
        <v>36</v>
      </c>
      <c r="E64" s="4"/>
      <c r="F64" s="10">
        <v>4.2038583357327776E-2</v>
      </c>
      <c r="G64" s="10">
        <v>4.4374009508716304E-2</v>
      </c>
      <c r="H64" s="17"/>
      <c r="I64" s="18">
        <f t="shared" si="8"/>
        <v>-2.3354261513885283E-3</v>
      </c>
      <c r="J64" s="17"/>
      <c r="K64" s="9">
        <v>36.217500000000001</v>
      </c>
      <c r="L64" s="9">
        <v>34.717500000000001</v>
      </c>
      <c r="M64" s="10">
        <f t="shared" si="9"/>
        <v>4.320629643302204E-2</v>
      </c>
      <c r="N64" s="10"/>
      <c r="O64" s="4"/>
      <c r="P64" s="11">
        <f t="shared" si="0"/>
        <v>0.56874999999999998</v>
      </c>
      <c r="Q64" s="11">
        <v>0.58333333333333337</v>
      </c>
      <c r="R64" s="10">
        <f t="shared" si="1"/>
        <v>4.4314150187714917E-2</v>
      </c>
      <c r="S64" s="10"/>
      <c r="T64" s="10"/>
      <c r="U64" s="10"/>
      <c r="V64" s="10"/>
      <c r="W64" s="4"/>
      <c r="X64" s="12">
        <v>0.55000000000000004</v>
      </c>
      <c r="Y64" s="12">
        <v>0.58472222222222225</v>
      </c>
      <c r="Z64" s="12">
        <v>0.56874999999999998</v>
      </c>
      <c r="AA64" s="12">
        <v>1.5972222222222276E-2</v>
      </c>
      <c r="AB64" s="13">
        <v>34.700000000000003</v>
      </c>
      <c r="AC64" s="13">
        <v>27.603529411764704</v>
      </c>
      <c r="AD64" s="13">
        <v>11.045166052769256</v>
      </c>
      <c r="AE64" s="13">
        <v>7.87017756786123</v>
      </c>
      <c r="AF64" s="13">
        <v>29</v>
      </c>
      <c r="AG64" s="21">
        <v>11.10470588235294</v>
      </c>
      <c r="AH64" s="13">
        <v>978</v>
      </c>
      <c r="AI64" s="13">
        <v>536.12941176470588</v>
      </c>
      <c r="AJ64" s="13"/>
      <c r="AK64" s="10">
        <v>-7.645128248312355E-2</v>
      </c>
      <c r="AL64" s="13">
        <v>17.2</v>
      </c>
      <c r="AM64" s="13">
        <v>22.716393442622952</v>
      </c>
      <c r="AN64" s="7"/>
      <c r="AP64" s="2">
        <v>61</v>
      </c>
      <c r="AQ64" s="15">
        <v>43513</v>
      </c>
      <c r="AR64" s="14" t="s">
        <v>39</v>
      </c>
      <c r="AS64" s="14" t="s">
        <v>36</v>
      </c>
      <c r="AT64" s="4"/>
      <c r="AU64" s="10">
        <v>-5.8238636363636277E-2</v>
      </c>
      <c r="AV64" s="10">
        <v>-6.1766784452296886E-2</v>
      </c>
      <c r="AW64" s="17"/>
      <c r="AX64" s="18">
        <f t="shared" si="13"/>
        <v>3.5281480886606084E-3</v>
      </c>
      <c r="AY64" s="17"/>
      <c r="AZ64" s="10">
        <f t="shared" si="14"/>
        <v>-6.0002710407966578E-2</v>
      </c>
      <c r="BA64" s="4"/>
      <c r="BB64" s="11">
        <f t="shared" si="4"/>
        <v>0.44722222222222224</v>
      </c>
      <c r="BC64" s="1">
        <v>0.41666666666666702</v>
      </c>
      <c r="BD64" s="10">
        <f t="shared" si="17"/>
        <v>-5.5903146342826046E-2</v>
      </c>
      <c r="BE64" s="4"/>
      <c r="BF64" s="12">
        <v>0.45694444444444443</v>
      </c>
      <c r="BG64" s="12">
        <v>0.42291666666666672</v>
      </c>
      <c r="BH64" s="12">
        <v>0.44722222222222224</v>
      </c>
      <c r="BI64" s="19">
        <v>2.4305555555555525E-2</v>
      </c>
      <c r="BJ64" s="13">
        <v>14.8</v>
      </c>
      <c r="BK64" s="13">
        <v>22.780645161290316</v>
      </c>
      <c r="BL64" s="13">
        <v>10.470824367047147</v>
      </c>
      <c r="BM64" s="13">
        <v>9.3891075556749044</v>
      </c>
      <c r="BN64" s="13">
        <v>22.5</v>
      </c>
      <c r="BO64" s="13">
        <v>6.3677419354838722</v>
      </c>
      <c r="BP64" s="13">
        <v>36.700000000000003</v>
      </c>
      <c r="BQ64" s="7"/>
      <c r="BU64" s="1">
        <v>25.57</v>
      </c>
      <c r="BV64" s="1">
        <f t="shared" si="18"/>
        <v>2.6003389830508472</v>
      </c>
      <c r="BW64" s="1">
        <v>1202.5</v>
      </c>
    </row>
    <row r="65" spans="1:75" ht="17" thickBot="1" x14ac:dyDescent="0.25">
      <c r="A65" s="2">
        <v>62</v>
      </c>
      <c r="B65" s="15">
        <v>43509</v>
      </c>
      <c r="C65" s="14" t="s">
        <v>39</v>
      </c>
      <c r="D65" s="14" t="s">
        <v>36</v>
      </c>
      <c r="E65" s="4"/>
      <c r="F65" s="10">
        <v>4.1501686464291136E-2</v>
      </c>
      <c r="G65" s="10">
        <v>4.2400234741784046E-2</v>
      </c>
      <c r="H65" s="17"/>
      <c r="I65" s="18">
        <f t="shared" si="8"/>
        <v>-8.9854827749290961E-4</v>
      </c>
      <c r="J65" s="17"/>
      <c r="K65" s="9">
        <v>35.517499999999998</v>
      </c>
      <c r="L65" s="9">
        <v>34.087499999999999</v>
      </c>
      <c r="M65" s="10">
        <f t="shared" si="9"/>
        <v>4.1950960603037588E-2</v>
      </c>
      <c r="N65" s="10"/>
      <c r="O65" s="4"/>
      <c r="P65" s="11">
        <f t="shared" si="0"/>
        <v>0.56319444444444433</v>
      </c>
      <c r="Q65" s="11">
        <v>0.58333333333333337</v>
      </c>
      <c r="R65" s="10">
        <f t="shared" si="1"/>
        <v>4.345105660487248E-2</v>
      </c>
      <c r="S65" s="10"/>
      <c r="T65" s="10"/>
      <c r="U65" s="10"/>
      <c r="V65" s="10"/>
      <c r="W65" s="4"/>
      <c r="X65" s="12">
        <v>0.54791666666666661</v>
      </c>
      <c r="Y65" s="12">
        <v>0.58194444444444438</v>
      </c>
      <c r="Z65" s="12">
        <v>0.56319444444444433</v>
      </c>
      <c r="AA65" s="12">
        <v>1.8750000000000044E-2</v>
      </c>
      <c r="AB65" s="13">
        <v>34.9</v>
      </c>
      <c r="AC65" s="13">
        <v>28.497647058823549</v>
      </c>
      <c r="AD65" s="13">
        <v>11.788526688386719</v>
      </c>
      <c r="AE65" s="13">
        <v>9.0805284514814399</v>
      </c>
      <c r="AF65" s="13">
        <v>14.5</v>
      </c>
      <c r="AG65" s="13">
        <v>7.9294117647058773</v>
      </c>
      <c r="AH65" s="13">
        <v>972</v>
      </c>
      <c r="AI65" s="13">
        <v>534.16470588235291</v>
      </c>
      <c r="AJ65" s="13"/>
      <c r="AK65" s="10">
        <v>-7.4279194457643222E-2</v>
      </c>
      <c r="AL65" s="13">
        <v>15.1</v>
      </c>
      <c r="AM65" s="13">
        <v>19.275409836065567</v>
      </c>
      <c r="AN65" s="7"/>
      <c r="AP65" s="2">
        <v>62</v>
      </c>
      <c r="AQ65" s="15">
        <v>43514</v>
      </c>
      <c r="AR65" s="14" t="s">
        <v>39</v>
      </c>
      <c r="AS65" s="14" t="s">
        <v>36</v>
      </c>
      <c r="AT65" s="4"/>
      <c r="AU65" s="10">
        <v>-6.547098279381737E-2</v>
      </c>
      <c r="AV65" s="10">
        <v>-6.933565419205108E-2</v>
      </c>
      <c r="AW65" s="17"/>
      <c r="AX65" s="18">
        <f t="shared" si="13"/>
        <v>3.86467139823371E-3</v>
      </c>
      <c r="AY65" s="17"/>
      <c r="AZ65" s="10">
        <f t="shared" si="14"/>
        <v>-6.7403318492934225E-2</v>
      </c>
      <c r="BA65" s="4"/>
      <c r="BB65" s="11">
        <f t="shared" si="4"/>
        <v>0.4465277777777778</v>
      </c>
      <c r="BC65" s="1">
        <v>0.41666666666666702</v>
      </c>
      <c r="BD65" s="10">
        <f t="shared" si="17"/>
        <v>-6.2895787085164176E-2</v>
      </c>
      <c r="BE65" s="4"/>
      <c r="BF65" s="29">
        <v>0.45833333333333343</v>
      </c>
      <c r="BG65" s="29">
        <v>0.4243055555555556</v>
      </c>
      <c r="BH65" s="29">
        <v>0.4465277777777778</v>
      </c>
      <c r="BI65" s="30">
        <v>2.2222222222222199E-2</v>
      </c>
      <c r="BJ65" s="31">
        <v>15.2</v>
      </c>
      <c r="BK65" s="31">
        <v>22.29354838709677</v>
      </c>
      <c r="BL65" s="31">
        <v>9.3052785091152135</v>
      </c>
      <c r="BM65" s="31">
        <v>7.4891020435380158</v>
      </c>
      <c r="BN65" s="31">
        <v>20.9</v>
      </c>
      <c r="BO65" s="31">
        <v>5.540322580645161</v>
      </c>
      <c r="BP65" s="13">
        <v>36.9</v>
      </c>
      <c r="BQ65" s="7"/>
      <c r="BU65" s="1">
        <v>26.37</v>
      </c>
      <c r="BV65" s="1">
        <f t="shared" si="18"/>
        <v>2.6816949152542375</v>
      </c>
      <c r="BW65" s="1">
        <v>1133.9000000000001</v>
      </c>
    </row>
    <row r="66" spans="1:75" x14ac:dyDescent="0.2">
      <c r="A66" s="2">
        <v>63</v>
      </c>
      <c r="B66" s="15">
        <v>43510</v>
      </c>
      <c r="C66" s="14" t="s">
        <v>39</v>
      </c>
      <c r="D66" s="14" t="s">
        <v>36</v>
      </c>
      <c r="E66" s="4"/>
      <c r="F66" s="10">
        <v>1.6904692509472616E-2</v>
      </c>
      <c r="G66" s="10">
        <v>1.5754923413566716E-2</v>
      </c>
      <c r="H66" s="17"/>
      <c r="I66" s="18">
        <f t="shared" si="8"/>
        <v>1.1497690959058997E-3</v>
      </c>
      <c r="J66" s="17"/>
      <c r="K66" s="9">
        <v>34.852499999999999</v>
      </c>
      <c r="L66" s="9">
        <v>34.292499999999997</v>
      </c>
      <c r="M66" s="10">
        <f t="shared" si="9"/>
        <v>1.6329807961519664E-2</v>
      </c>
      <c r="N66" s="10"/>
      <c r="O66" s="4"/>
      <c r="P66" s="11">
        <f t="shared" si="0"/>
        <v>0.56666666666666665</v>
      </c>
      <c r="Q66" s="11">
        <v>0.58333333333333337</v>
      </c>
      <c r="R66" s="10">
        <f t="shared" si="1"/>
        <v>1.6810096430976126E-2</v>
      </c>
      <c r="S66" s="10"/>
      <c r="T66" s="10"/>
      <c r="U66" s="10"/>
      <c r="V66" s="10"/>
      <c r="W66" s="4"/>
      <c r="X66" s="12">
        <v>0.54722222222222228</v>
      </c>
      <c r="Y66" s="12">
        <v>0.58124999999999993</v>
      </c>
      <c r="Z66" s="12">
        <v>0.56666666666666665</v>
      </c>
      <c r="AA66" s="12">
        <v>1.4583333333333282E-2</v>
      </c>
      <c r="AB66" s="13">
        <v>38.700000000000003</v>
      </c>
      <c r="AC66" s="13">
        <v>33.33058823529413</v>
      </c>
      <c r="AD66" s="13">
        <v>10.508295648313728</v>
      </c>
      <c r="AE66" s="13">
        <v>7.1640246586914529</v>
      </c>
      <c r="AF66" s="13">
        <v>24.1</v>
      </c>
      <c r="AG66" s="13">
        <v>8.8329411764705892</v>
      </c>
      <c r="AH66" s="13">
        <v>974</v>
      </c>
      <c r="AI66" s="13">
        <v>538.63529411764705</v>
      </c>
      <c r="AJ66" s="13"/>
      <c r="AK66" s="10">
        <v>-5.8541191047469861E-2</v>
      </c>
      <c r="AL66" s="13">
        <v>18.899999999999999</v>
      </c>
      <c r="AM66" s="13">
        <v>24.521311475409838</v>
      </c>
      <c r="AN66" s="7"/>
      <c r="AP66" s="2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</row>
    <row r="67" spans="1:75" x14ac:dyDescent="0.2">
      <c r="A67" s="2">
        <v>64</v>
      </c>
      <c r="B67" s="15">
        <v>43513</v>
      </c>
      <c r="C67" s="14" t="s">
        <v>39</v>
      </c>
      <c r="D67" s="14" t="s">
        <v>36</v>
      </c>
      <c r="E67" s="4"/>
      <c r="F67" s="10">
        <v>3.3908387864366681E-2</v>
      </c>
      <c r="G67" s="10">
        <v>3.7416481069042475E-2</v>
      </c>
      <c r="H67" s="17"/>
      <c r="I67" s="18">
        <f t="shared" si="8"/>
        <v>-3.508093204675794E-3</v>
      </c>
      <c r="J67" s="17"/>
      <c r="K67" s="9">
        <v>34.847500000000004</v>
      </c>
      <c r="L67" s="9">
        <v>33.647499999999994</v>
      </c>
      <c r="M67" s="10">
        <f t="shared" si="9"/>
        <v>3.5662434466704578E-2</v>
      </c>
      <c r="N67" s="10"/>
      <c r="O67" s="4"/>
      <c r="P67" s="11">
        <f t="shared" si="0"/>
        <v>0.56736111111111109</v>
      </c>
      <c r="Q67" s="11">
        <v>0.58333333333333337</v>
      </c>
      <c r="R67" s="10">
        <f t="shared" si="1"/>
        <v>3.6666395290124665E-2</v>
      </c>
      <c r="S67" s="10"/>
      <c r="T67" s="10"/>
      <c r="U67" s="10"/>
      <c r="V67" s="10"/>
      <c r="W67" s="4"/>
      <c r="X67" s="12">
        <v>0.54305555555555562</v>
      </c>
      <c r="Y67" s="12">
        <v>0.57777777777777772</v>
      </c>
      <c r="Z67" s="12">
        <v>0.56736111111111109</v>
      </c>
      <c r="AA67" s="12">
        <v>1.041666666666663E-2</v>
      </c>
      <c r="AB67" s="13">
        <v>36.700000000000003</v>
      </c>
      <c r="AC67" s="13">
        <v>29.244047619047624</v>
      </c>
      <c r="AD67" s="13">
        <v>10.892122201942282</v>
      </c>
      <c r="AE67" s="13">
        <v>5.9976636295759773</v>
      </c>
      <c r="AF67" s="13">
        <v>20.9</v>
      </c>
      <c r="AG67" s="13">
        <v>9.8035714285714288</v>
      </c>
      <c r="AH67" s="13">
        <v>989</v>
      </c>
      <c r="AI67" s="13">
        <v>551.5</v>
      </c>
      <c r="AJ67" s="13"/>
      <c r="AK67" s="13"/>
      <c r="AL67" s="13"/>
      <c r="AM67" s="13"/>
      <c r="AN67" s="7"/>
      <c r="BD67" s="5">
        <f>AVERAGE(BD4:BD65)</f>
        <v>-5.3707446220235155E-2</v>
      </c>
      <c r="BF67" s="5">
        <f>BD67-BD68</f>
        <v>-6.8282253401397236E-2</v>
      </c>
    </row>
    <row r="68" spans="1:75" x14ac:dyDescent="0.2">
      <c r="A68" s="2">
        <v>65</v>
      </c>
      <c r="B68" s="15">
        <v>43514</v>
      </c>
      <c r="C68" s="14" t="s">
        <v>39</v>
      </c>
      <c r="D68" s="14" t="s">
        <v>36</v>
      </c>
      <c r="E68" s="4"/>
      <c r="F68" s="10">
        <v>1.1351755041075506E-2</v>
      </c>
      <c r="G68" s="10">
        <v>1.5214797136038341E-2</v>
      </c>
      <c r="H68" s="17"/>
      <c r="I68" s="18">
        <f t="shared" si="8"/>
        <v>-3.863042094962835E-3</v>
      </c>
      <c r="J68" s="17"/>
      <c r="K68" s="9">
        <v>33.942500000000003</v>
      </c>
      <c r="L68" s="9">
        <v>33.497500000000002</v>
      </c>
      <c r="M68" s="10">
        <f t="shared" si="9"/>
        <v>1.3283276088556922E-2</v>
      </c>
      <c r="N68" s="10"/>
      <c r="O68" s="4"/>
      <c r="P68" s="11">
        <f t="shared" ref="P68:P69" si="19">Z68</f>
        <v>0.56666666666666665</v>
      </c>
      <c r="Q68" s="11">
        <v>0.58333333333333337</v>
      </c>
      <c r="R68" s="10">
        <f t="shared" ref="R68:R69" si="20">M68/(P68/Q68)</f>
        <v>1.3673960679396833E-2</v>
      </c>
      <c r="S68" s="10"/>
      <c r="T68" s="10"/>
      <c r="U68" s="10"/>
      <c r="V68" s="10"/>
      <c r="W68" s="4"/>
      <c r="X68" s="12">
        <v>0.54236111111111107</v>
      </c>
      <c r="Y68" s="12">
        <v>0.57638888888888884</v>
      </c>
      <c r="Z68" s="12">
        <v>0.56666666666666665</v>
      </c>
      <c r="AA68" s="12">
        <v>9.7222222222221877E-3</v>
      </c>
      <c r="AB68" s="13">
        <v>36.9</v>
      </c>
      <c r="AC68" s="13">
        <v>29.552380952380965</v>
      </c>
      <c r="AD68" s="13">
        <v>8.8681443762947634</v>
      </c>
      <c r="AE68" s="13">
        <v>6.2963946022602002</v>
      </c>
      <c r="AF68" s="13">
        <v>22.5</v>
      </c>
      <c r="AG68" s="13">
        <v>8.8428571428571434</v>
      </c>
      <c r="AH68" s="13">
        <v>989</v>
      </c>
      <c r="AI68" s="13">
        <v>546.42857142857144</v>
      </c>
      <c r="AJ68" s="13"/>
      <c r="AK68" s="10">
        <v>-6.0002710407966578E-2</v>
      </c>
      <c r="AL68" s="13">
        <v>14.8</v>
      </c>
      <c r="AM68" s="13">
        <v>22.780645161290316</v>
      </c>
      <c r="AN68" s="7"/>
      <c r="AP68" s="56"/>
      <c r="BD68" s="5">
        <f>_xlfn.STDEV.S(BD4:BD65)</f>
        <v>1.4574807181162074E-2</v>
      </c>
      <c r="BF68" s="5">
        <f>BD67+BD68</f>
        <v>-3.9132639039073082E-2</v>
      </c>
    </row>
    <row r="69" spans="1:75" x14ac:dyDescent="0.2">
      <c r="A69" s="2">
        <v>66</v>
      </c>
      <c r="B69" s="15">
        <v>43515</v>
      </c>
      <c r="C69" s="14" t="s">
        <v>39</v>
      </c>
      <c r="D69" s="14" t="s">
        <v>36</v>
      </c>
      <c r="E69" s="4"/>
      <c r="F69" s="10">
        <v>5.9004302397049839E-2</v>
      </c>
      <c r="G69" s="10">
        <v>6.3191881918819401E-2</v>
      </c>
      <c r="H69" s="17"/>
      <c r="I69" s="18">
        <f t="shared" si="8"/>
        <v>-4.1875795217695619E-3</v>
      </c>
      <c r="J69" s="17"/>
      <c r="K69" s="9">
        <v>34.517499999999998</v>
      </c>
      <c r="L69" s="9">
        <v>32.53</v>
      </c>
      <c r="M69" s="10">
        <f t="shared" si="9"/>
        <v>6.1098092157934616E-2</v>
      </c>
      <c r="N69" s="32">
        <f>(AVERAGE(L68:L69)-AVERAGE(L57:L58))/(AVERAGE(L57:L58))</f>
        <v>-5.7591436217662752E-2</v>
      </c>
      <c r="O69" s="4"/>
      <c r="P69" s="11">
        <f t="shared" si="19"/>
        <v>0.56527777777777777</v>
      </c>
      <c r="Q69" s="11">
        <v>0.58333333333333337</v>
      </c>
      <c r="R69" s="10">
        <f t="shared" si="20"/>
        <v>6.304962827108733E-2</v>
      </c>
      <c r="S69" s="10"/>
      <c r="T69" s="10"/>
      <c r="U69" s="10"/>
      <c r="V69" s="10"/>
      <c r="W69" s="4"/>
      <c r="X69" s="12">
        <v>0.54097222222222219</v>
      </c>
      <c r="Y69" s="12">
        <v>0.57500000000000007</v>
      </c>
      <c r="Z69" s="12">
        <v>0.56527777777777777</v>
      </c>
      <c r="AA69" s="12">
        <v>9.7222222222222987E-3</v>
      </c>
      <c r="AB69" s="13">
        <v>35.6</v>
      </c>
      <c r="AC69" s="13">
        <v>28.146428571428569</v>
      </c>
      <c r="AD69" s="13">
        <v>7.3055511344905311</v>
      </c>
      <c r="AE69" s="13">
        <v>5.7379566580163202</v>
      </c>
      <c r="AF69" s="13">
        <v>20.9</v>
      </c>
      <c r="AG69" s="13">
        <v>9.4166666666666679</v>
      </c>
      <c r="AH69" s="13">
        <v>982</v>
      </c>
      <c r="AI69" s="13">
        <v>543.60714285714289</v>
      </c>
      <c r="AJ69" s="13"/>
      <c r="AK69" s="10">
        <v>-6.7403318492934225E-2</v>
      </c>
      <c r="AL69" s="13">
        <v>15.2</v>
      </c>
      <c r="AM69" s="13">
        <v>22.29354838709677</v>
      </c>
      <c r="AN69" s="7"/>
      <c r="AP69" s="56"/>
      <c r="BB69" s="1">
        <v>0.41666666666666669</v>
      </c>
      <c r="BD69" s="1">
        <v>0.41666666666666702</v>
      </c>
    </row>
    <row r="70" spans="1:75" x14ac:dyDescent="0.2">
      <c r="A70" s="2"/>
      <c r="B70" s="57"/>
      <c r="C70" s="7"/>
      <c r="D70" s="7"/>
      <c r="E70" s="7"/>
      <c r="F70" s="58"/>
      <c r="G70" s="7"/>
      <c r="H70" s="7"/>
      <c r="I70" s="7"/>
      <c r="J70" s="7"/>
      <c r="K70" s="7"/>
      <c r="L70" s="7"/>
      <c r="M70" s="17"/>
      <c r="N70" s="1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7"/>
      <c r="AP70" s="56"/>
    </row>
    <row r="71" spans="1:75" x14ac:dyDescent="0.2">
      <c r="A71" s="56"/>
      <c r="B71" s="6"/>
      <c r="F71" s="5"/>
      <c r="I71" s="5"/>
      <c r="K71" s="1">
        <v>21</v>
      </c>
      <c r="M71" s="10"/>
      <c r="N71" s="10"/>
      <c r="Z71" s="59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P71" s="56"/>
      <c r="AR71" s="60">
        <v>1</v>
      </c>
    </row>
    <row r="72" spans="1:75" x14ac:dyDescent="0.2">
      <c r="K72" s="1">
        <v>11</v>
      </c>
      <c r="Z72" s="59"/>
      <c r="AP72" s="56"/>
    </row>
    <row r="73" spans="1:75" x14ac:dyDescent="0.2">
      <c r="A73" s="56"/>
      <c r="B73" s="6"/>
      <c r="F73" s="5"/>
      <c r="K73" s="1">
        <v>13</v>
      </c>
      <c r="M73" s="10"/>
      <c r="N73" s="10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P73" s="56"/>
    </row>
    <row r="74" spans="1:75" x14ac:dyDescent="0.2">
      <c r="A74" s="56"/>
      <c r="B74" s="6"/>
      <c r="F74" s="5"/>
      <c r="K74" s="1">
        <v>20</v>
      </c>
      <c r="M74" s="10"/>
      <c r="N74" s="10"/>
      <c r="Z74" s="59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P74" s="56"/>
    </row>
    <row r="75" spans="1:75" x14ac:dyDescent="0.2">
      <c r="A75" s="56"/>
      <c r="B75" s="6"/>
      <c r="F75" s="5"/>
      <c r="M75" s="10"/>
      <c r="N75" s="10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P75" s="56"/>
    </row>
    <row r="76" spans="1:75" x14ac:dyDescent="0.2">
      <c r="A76" s="56"/>
      <c r="B76" s="6"/>
      <c r="F76" s="5"/>
      <c r="M76" s="10"/>
      <c r="N76" s="10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P76" s="56"/>
    </row>
    <row r="77" spans="1:75" x14ac:dyDescent="0.2">
      <c r="A77" s="56"/>
      <c r="B77" s="6"/>
      <c r="F77" s="5"/>
      <c r="M77" s="10"/>
      <c r="N77" s="10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P77" s="56"/>
    </row>
    <row r="78" spans="1:75" x14ac:dyDescent="0.2">
      <c r="A78" s="56"/>
      <c r="B78" s="6"/>
      <c r="F78" s="5"/>
      <c r="M78" s="10"/>
      <c r="N78" s="10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P78" s="56"/>
    </row>
    <row r="79" spans="1:75" x14ac:dyDescent="0.2">
      <c r="A79" s="56"/>
      <c r="B79" s="6"/>
      <c r="F79" s="5"/>
      <c r="M79" s="10"/>
      <c r="N79" s="10"/>
      <c r="AP79" s="56"/>
    </row>
    <row r="80" spans="1:75" x14ac:dyDescent="0.2">
      <c r="A80" s="56"/>
      <c r="F80" s="5"/>
      <c r="S80" s="1" t="s">
        <v>40</v>
      </c>
      <c r="T80" s="1" t="s">
        <v>41</v>
      </c>
      <c r="U80" s="1" t="s">
        <v>42</v>
      </c>
      <c r="V80" s="1" t="s">
        <v>43</v>
      </c>
      <c r="AP80" s="56"/>
    </row>
    <row r="81" spans="1:69" ht="17" thickBot="1" x14ac:dyDescent="0.25">
      <c r="A81" s="2"/>
      <c r="B81" s="50"/>
      <c r="C81" s="50"/>
      <c r="D81" s="50"/>
      <c r="E81" s="50"/>
      <c r="F81" s="61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P81" s="62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</row>
    <row r="82" spans="1:69" ht="17" thickBot="1" x14ac:dyDescent="0.25">
      <c r="A82" s="2">
        <v>1</v>
      </c>
      <c r="B82" s="15">
        <v>43508</v>
      </c>
      <c r="C82" s="14" t="s">
        <v>44</v>
      </c>
      <c r="D82" s="14" t="s">
        <v>45</v>
      </c>
      <c r="E82" s="7"/>
      <c r="F82" s="5">
        <v>8.6413043478261065E-2</v>
      </c>
      <c r="G82" s="5">
        <v>7.7443812618467361E-2</v>
      </c>
      <c r="H82" s="7"/>
      <c r="I82" s="8">
        <v>8.9692308597937032E-3</v>
      </c>
      <c r="J82" s="58"/>
      <c r="K82" s="9">
        <v>40.195</v>
      </c>
      <c r="L82" s="9">
        <v>39.349999999999994</v>
      </c>
      <c r="M82" s="10">
        <v>8.1928428048364213E-2</v>
      </c>
      <c r="N82" s="10">
        <f>(K82-38.8)/38.8</f>
        <v>3.5953608247422761E-2</v>
      </c>
      <c r="O82" s="50"/>
      <c r="P82" s="11">
        <f t="shared" ref="P82:P117" si="21">Z82</f>
        <v>0.5625</v>
      </c>
      <c r="Q82" s="11">
        <v>0.58333333333333304</v>
      </c>
      <c r="R82" s="10">
        <f t="shared" ref="R82:R117" si="22">M82/(P82/Q82)</f>
        <v>8.496281427237766E-2</v>
      </c>
      <c r="S82" s="10">
        <f t="shared" ref="S82:S117" si="23">N82/(P82/Q82)</f>
        <v>3.7285223367697663E-2</v>
      </c>
      <c r="T82" s="10">
        <f t="shared" ref="T82:T95" si="24">R82/(L82/38.27)</f>
        <v>8.2630925087773671E-2</v>
      </c>
      <c r="U82" s="10">
        <f t="shared" ref="U82:U95" si="25">R82/(L82/38.8)</f>
        <v>8.3775278113551552E-2</v>
      </c>
      <c r="V82" s="10">
        <f t="shared" ref="V82:V117" si="26">R82/(L82/40)</f>
        <v>8.6366266096444891E-2</v>
      </c>
      <c r="W82" s="7"/>
      <c r="X82" s="12">
        <v>0.54861111111111116</v>
      </c>
      <c r="Y82" s="12">
        <v>0.58333333333333326</v>
      </c>
      <c r="Z82" s="12">
        <v>0.5625</v>
      </c>
      <c r="AA82" s="12">
        <v>2.0833333333333259E-2</v>
      </c>
      <c r="AB82" s="13">
        <v>32.799999999999997</v>
      </c>
      <c r="AC82" s="13">
        <v>25.647058823529406</v>
      </c>
      <c r="AD82" s="13">
        <v>11.845911381875556</v>
      </c>
      <c r="AE82" s="13">
        <v>10.150037144716604</v>
      </c>
      <c r="AF82" s="13">
        <v>30.6</v>
      </c>
      <c r="AG82" s="13">
        <v>11.040000000000001</v>
      </c>
      <c r="AH82" s="13">
        <v>977</v>
      </c>
      <c r="AI82" s="13">
        <v>537.28235294117644</v>
      </c>
      <c r="AJ82" s="13"/>
      <c r="AK82" s="10">
        <v>-5.0379163822661728E-2</v>
      </c>
      <c r="AL82" s="13">
        <v>13.7</v>
      </c>
      <c r="AM82" s="13">
        <v>18.973770491803275</v>
      </c>
      <c r="AN82" s="50">
        <v>33.51</v>
      </c>
      <c r="AP82" s="2">
        <v>1</v>
      </c>
      <c r="AQ82" s="6">
        <v>43445</v>
      </c>
      <c r="AR82" s="1" t="s">
        <v>46</v>
      </c>
      <c r="AS82" s="1" t="s">
        <v>45</v>
      </c>
      <c r="AT82" s="7"/>
      <c r="AU82" s="5">
        <v>-3.7888517852555724E-2</v>
      </c>
      <c r="AV82" s="5">
        <v>-3.4190231362467821E-2</v>
      </c>
      <c r="AW82" s="58"/>
      <c r="AX82" s="8">
        <v>-3.6982864900879028E-3</v>
      </c>
      <c r="AY82" s="58"/>
      <c r="AZ82" s="5">
        <v>-3.6039374607511776E-2</v>
      </c>
      <c r="BA82" s="7"/>
      <c r="BB82" s="11">
        <f t="shared" ref="BB82:BB109" si="27">BH82</f>
        <v>0.40625</v>
      </c>
      <c r="BC82" s="1">
        <v>0.41666666666666702</v>
      </c>
      <c r="BD82" s="10">
        <f t="shared" ref="BD82:BD109" si="28">AZ82/(BB82/BC82)</f>
        <v>-3.6963461135909544E-2</v>
      </c>
      <c r="BE82" s="7"/>
      <c r="BF82" s="12">
        <v>0.41736111111111107</v>
      </c>
      <c r="BG82" s="12">
        <v>0.37986111111111109</v>
      </c>
      <c r="BH82" s="12">
        <v>0.40625</v>
      </c>
      <c r="BI82" s="19">
        <v>2.6388888888888906E-2</v>
      </c>
      <c r="BJ82" s="13">
        <v>13.1</v>
      </c>
      <c r="BK82" s="13">
        <v>19.444642857142856</v>
      </c>
      <c r="BL82" s="13">
        <v>9.5980029330000001</v>
      </c>
      <c r="BM82" s="13">
        <v>8.3433042652678573</v>
      </c>
      <c r="BN82" s="13">
        <v>27.4</v>
      </c>
      <c r="BO82" s="21">
        <v>9.6410714285714274</v>
      </c>
      <c r="BP82" s="21">
        <v>36</v>
      </c>
      <c r="BQ82" s="7"/>
    </row>
    <row r="83" spans="1:69" ht="17" thickBot="1" x14ac:dyDescent="0.25">
      <c r="A83" s="2">
        <v>2</v>
      </c>
      <c r="B83" s="15">
        <v>43500</v>
      </c>
      <c r="C83" s="14" t="s">
        <v>44</v>
      </c>
      <c r="D83" s="14" t="s">
        <v>45</v>
      </c>
      <c r="E83" s="7"/>
      <c r="F83" s="5">
        <v>4.4185755413693843E-2</v>
      </c>
      <c r="G83" s="5">
        <v>4.813839789394514E-2</v>
      </c>
      <c r="H83" s="7"/>
      <c r="I83" s="8">
        <v>-3.9526424802512963E-3</v>
      </c>
      <c r="J83" s="58"/>
      <c r="K83" s="9">
        <v>40.4375</v>
      </c>
      <c r="L83" s="9">
        <v>37.765000000000001</v>
      </c>
      <c r="M83" s="10">
        <v>4.6162076653819495E-2</v>
      </c>
      <c r="N83" s="10">
        <f t="shared" ref="N83:N95" si="29">(K83-38.8)/38.8</f>
        <v>4.2203608247422759E-2</v>
      </c>
      <c r="O83" s="50"/>
      <c r="P83" s="11">
        <f t="shared" si="21"/>
        <v>0.56944444444444453</v>
      </c>
      <c r="Q83" s="11">
        <v>0.58333333333333304</v>
      </c>
      <c r="R83" s="10">
        <f t="shared" si="22"/>
        <v>4.7287980962449211E-2</v>
      </c>
      <c r="S83" s="10">
        <f t="shared" si="23"/>
        <v>4.3232964546140361E-2</v>
      </c>
      <c r="T83" s="10">
        <f t="shared" si="24"/>
        <v>4.7920323882773244E-2</v>
      </c>
      <c r="U83" s="10">
        <f t="shared" si="25"/>
        <v>4.8583970908063795E-2</v>
      </c>
      <c r="V83" s="10">
        <f t="shared" si="26"/>
        <v>5.0086567946457529E-2</v>
      </c>
      <c r="W83" s="7"/>
      <c r="X83" s="12">
        <v>0.5576388888888888</v>
      </c>
      <c r="Y83" s="12">
        <v>0.59305555555555545</v>
      </c>
      <c r="Z83" s="12">
        <v>0.56944444444444453</v>
      </c>
      <c r="AA83" s="12">
        <v>2.3611111111110916E-2</v>
      </c>
      <c r="AB83" s="13">
        <v>34.1</v>
      </c>
      <c r="AC83" s="13">
        <v>27.257471264367815</v>
      </c>
      <c r="AD83" s="13">
        <v>12.052110949099459</v>
      </c>
      <c r="AE83" s="13">
        <v>8.6035054701398703</v>
      </c>
      <c r="AF83" s="13">
        <v>16.100000000000001</v>
      </c>
      <c r="AG83" s="13">
        <v>9.2609195402298798</v>
      </c>
      <c r="AH83" s="13">
        <v>969</v>
      </c>
      <c r="AI83" s="13">
        <v>529.55172413793105</v>
      </c>
      <c r="AJ83" s="13"/>
      <c r="AK83" s="14"/>
      <c r="AL83" s="14"/>
      <c r="AM83" s="14"/>
      <c r="AN83" s="7">
        <v>33.76</v>
      </c>
      <c r="AP83" s="2">
        <v>2</v>
      </c>
      <c r="AQ83" s="6">
        <v>43450</v>
      </c>
      <c r="AR83" s="1" t="s">
        <v>46</v>
      </c>
      <c r="AS83" s="1" t="s">
        <v>45</v>
      </c>
      <c r="AT83" s="7"/>
      <c r="AU83" s="5">
        <v>-3.9662231320368405E-2</v>
      </c>
      <c r="AV83" s="5">
        <v>-4.119754350051176E-2</v>
      </c>
      <c r="AW83" s="58"/>
      <c r="AX83" s="8">
        <v>1.5353121801433556E-3</v>
      </c>
      <c r="AY83" s="58"/>
      <c r="AZ83" s="5">
        <v>-4.0429887410440082E-2</v>
      </c>
      <c r="BA83" s="7"/>
      <c r="BB83" s="11">
        <f t="shared" si="27"/>
        <v>0.41388888888888886</v>
      </c>
      <c r="BC83" s="1">
        <v>0.41666666666666702</v>
      </c>
      <c r="BD83" s="10">
        <f t="shared" si="28"/>
        <v>-4.0701228936684687E-2</v>
      </c>
      <c r="BE83" s="7"/>
      <c r="BF83" s="12">
        <v>0.41666666666666663</v>
      </c>
      <c r="BG83" s="12">
        <v>0.37916666666666665</v>
      </c>
      <c r="BH83" s="12">
        <v>0.41388888888888886</v>
      </c>
      <c r="BI83" s="19">
        <v>3.472222222222221E-2</v>
      </c>
      <c r="BJ83" s="13">
        <v>16.7</v>
      </c>
      <c r="BK83" s="13">
        <v>24.599999999999994</v>
      </c>
      <c r="BL83" s="13">
        <v>7.4483144020000003</v>
      </c>
      <c r="BM83" s="13">
        <v>6.2087229040535723</v>
      </c>
      <c r="BN83" s="13">
        <v>19.3</v>
      </c>
      <c r="BO83" s="21">
        <v>5.5053571428571457</v>
      </c>
      <c r="BP83" s="21">
        <v>39.4</v>
      </c>
      <c r="BQ83" s="7"/>
    </row>
    <row r="84" spans="1:69" ht="17" thickBot="1" x14ac:dyDescent="0.25">
      <c r="A84" s="2">
        <v>3</v>
      </c>
      <c r="B84" s="15">
        <v>43509</v>
      </c>
      <c r="C84" s="14" t="s">
        <v>44</v>
      </c>
      <c r="D84" s="14" t="s">
        <v>45</v>
      </c>
      <c r="E84" s="7"/>
      <c r="F84" s="5">
        <v>4.5236828100053677E-3</v>
      </c>
      <c r="G84" s="5">
        <v>1.3245033112589558E-4</v>
      </c>
      <c r="H84" s="7"/>
      <c r="I84" s="8">
        <v>4.3912324788794718E-3</v>
      </c>
      <c r="J84" s="58"/>
      <c r="K84" s="9">
        <v>37.715000000000003</v>
      </c>
      <c r="L84" s="9">
        <v>39.412499999999994</v>
      </c>
      <c r="M84" s="10">
        <v>2.3280665705656318E-3</v>
      </c>
      <c r="N84" s="10">
        <f t="shared" si="29"/>
        <v>-2.7963917525773038E-2</v>
      </c>
      <c r="O84" s="50"/>
      <c r="P84" s="11">
        <f t="shared" si="21"/>
        <v>0.55625000000000002</v>
      </c>
      <c r="Q84" s="11">
        <v>0.58333333333333304</v>
      </c>
      <c r="R84" s="10">
        <f t="shared" si="22"/>
        <v>2.4414181264358673E-3</v>
      </c>
      <c r="S84" s="10">
        <f t="shared" si="23"/>
        <v>-2.9325456581335004E-2</v>
      </c>
      <c r="T84" s="10">
        <f t="shared" si="24"/>
        <v>2.3706456504586277E-3</v>
      </c>
      <c r="U84" s="10">
        <f t="shared" si="25"/>
        <v>2.4034766458791417E-3</v>
      </c>
      <c r="V84" s="10">
        <f t="shared" si="26"/>
        <v>2.4778109751331357E-3</v>
      </c>
      <c r="W84" s="7"/>
      <c r="X84" s="12">
        <v>0.54791666666666661</v>
      </c>
      <c r="Y84" s="12">
        <v>0.58194444444444438</v>
      </c>
      <c r="Z84" s="12">
        <v>0.55625000000000002</v>
      </c>
      <c r="AA84" s="12">
        <v>2.5694444444444353E-2</v>
      </c>
      <c r="AB84" s="13">
        <v>34.9</v>
      </c>
      <c r="AC84" s="13">
        <v>28.497647058823549</v>
      </c>
      <c r="AD84" s="13">
        <v>11.788526688386719</v>
      </c>
      <c r="AE84" s="13">
        <v>9.0805284514814399</v>
      </c>
      <c r="AF84" s="13">
        <v>14.5</v>
      </c>
      <c r="AG84" s="13">
        <v>7.9294117647058773</v>
      </c>
      <c r="AH84" s="13">
        <v>972</v>
      </c>
      <c r="AI84" s="13">
        <v>534.16470588235291</v>
      </c>
      <c r="AJ84" s="13"/>
      <c r="AK84" s="10">
        <v>-7.9087974104717712E-2</v>
      </c>
      <c r="AL84" s="13">
        <v>15.1</v>
      </c>
      <c r="AM84" s="13">
        <v>19.275409836065567</v>
      </c>
      <c r="AN84" s="7">
        <v>32.43</v>
      </c>
      <c r="AP84" s="2">
        <v>3</v>
      </c>
      <c r="AQ84" s="6">
        <v>43472</v>
      </c>
      <c r="AR84" s="1" t="s">
        <v>46</v>
      </c>
      <c r="AS84" s="1" t="s">
        <v>45</v>
      </c>
      <c r="AT84" s="7"/>
      <c r="AU84" s="5">
        <v>-4.9987925621830312E-2</v>
      </c>
      <c r="AV84" s="5">
        <v>-5.0350156966916054E-2</v>
      </c>
      <c r="AW84" s="58"/>
      <c r="AX84" s="8">
        <v>3.6223134508574228E-4</v>
      </c>
      <c r="AY84" s="58"/>
      <c r="AZ84" s="5">
        <v>-5.0169041294373183E-2</v>
      </c>
      <c r="BA84" s="7"/>
      <c r="BB84" s="11">
        <f t="shared" si="27"/>
        <v>0.4111111111111112</v>
      </c>
      <c r="BC84" s="1">
        <v>0.41666666666666702</v>
      </c>
      <c r="BD84" s="10">
        <f t="shared" si="28"/>
        <v>-5.0847001311864745E-2</v>
      </c>
      <c r="BE84" s="7"/>
      <c r="BF84" s="12">
        <v>0.42013888888888884</v>
      </c>
      <c r="BG84" s="12">
        <v>0.3833333333333333</v>
      </c>
      <c r="BH84" s="12">
        <v>0.4111111111111112</v>
      </c>
      <c r="BI84" s="19">
        <v>2.7777777777777901E-2</v>
      </c>
      <c r="BJ84" s="13">
        <v>14.8</v>
      </c>
      <c r="BK84" s="13">
        <v>20.860714285714277</v>
      </c>
      <c r="BL84" s="13">
        <v>10.725369845017546</v>
      </c>
      <c r="BM84" s="13">
        <v>7.3563565068181225</v>
      </c>
      <c r="BN84" s="13">
        <v>4.9000000000000004</v>
      </c>
      <c r="BO84" s="21">
        <v>2.6982142857142866</v>
      </c>
      <c r="BP84" s="21">
        <v>37.700000000000003</v>
      </c>
      <c r="BQ84" s="7"/>
    </row>
    <row r="85" spans="1:69" ht="17" thickBot="1" x14ac:dyDescent="0.25">
      <c r="A85" s="2">
        <v>4</v>
      </c>
      <c r="B85" s="15">
        <v>43494</v>
      </c>
      <c r="C85" s="14" t="s">
        <v>44</v>
      </c>
      <c r="D85" s="14" t="s">
        <v>45</v>
      </c>
      <c r="E85" s="7"/>
      <c r="F85" s="5">
        <v>8.3792289535798786E-2</v>
      </c>
      <c r="G85" s="5">
        <v>8.1905011121287521E-2</v>
      </c>
      <c r="H85" s="7"/>
      <c r="I85" s="8">
        <v>1.8872784145112648E-3</v>
      </c>
      <c r="J85" s="58"/>
      <c r="K85" s="9">
        <v>41.335000000000001</v>
      </c>
      <c r="L85" s="9">
        <v>38.172499999999999</v>
      </c>
      <c r="M85" s="10">
        <v>8.2848650328543161E-2</v>
      </c>
      <c r="N85" s="10">
        <f t="shared" si="29"/>
        <v>6.5335051546391854E-2</v>
      </c>
      <c r="O85" s="50"/>
      <c r="P85" s="11">
        <f t="shared" si="21"/>
        <v>0.57499999999999996</v>
      </c>
      <c r="Q85" s="11">
        <v>0.58333333333333304</v>
      </c>
      <c r="R85" s="10">
        <f t="shared" si="22"/>
        <v>8.4049355405768397E-2</v>
      </c>
      <c r="S85" s="10">
        <f t="shared" si="23"/>
        <v>6.6281936351411996E-2</v>
      </c>
      <c r="T85" s="10">
        <f t="shared" si="24"/>
        <v>8.4264033830080728E-2</v>
      </c>
      <c r="U85" s="10">
        <f t="shared" si="25"/>
        <v>8.5431003726342616E-2</v>
      </c>
      <c r="V85" s="10">
        <f t="shared" si="26"/>
        <v>8.8073199717878997E-2</v>
      </c>
      <c r="W85" s="7"/>
      <c r="X85" s="12">
        <v>0.56388888888888888</v>
      </c>
      <c r="Y85" s="12">
        <v>0.59999999999999987</v>
      </c>
      <c r="Z85" s="12">
        <v>0.57499999999999996</v>
      </c>
      <c r="AA85" s="12">
        <v>2.4999999999999911E-2</v>
      </c>
      <c r="AB85" s="13">
        <v>35.4</v>
      </c>
      <c r="AC85" s="13">
        <v>28.263636363636383</v>
      </c>
      <c r="AD85" s="13">
        <v>9.5727186169674159</v>
      </c>
      <c r="AE85" s="13">
        <v>7.2957174581322137</v>
      </c>
      <c r="AF85" s="13">
        <v>25.7</v>
      </c>
      <c r="AG85" s="13">
        <v>15.510227272727269</v>
      </c>
      <c r="AH85" s="13">
        <v>972</v>
      </c>
      <c r="AI85" s="13">
        <v>521.80681818181813</v>
      </c>
      <c r="AJ85" s="13"/>
      <c r="AK85" s="10">
        <v>-8.2142434223390418E-3</v>
      </c>
      <c r="AL85" s="13">
        <v>19.7</v>
      </c>
      <c r="AM85" s="13">
        <v>24.832758620689663</v>
      </c>
      <c r="AN85" s="7">
        <v>28.08</v>
      </c>
      <c r="AP85" s="2">
        <v>4</v>
      </c>
      <c r="AQ85" s="64">
        <v>43478</v>
      </c>
      <c r="AR85" s="65" t="s">
        <v>46</v>
      </c>
      <c r="AS85" s="65" t="s">
        <v>45</v>
      </c>
      <c r="AT85" s="50"/>
      <c r="AU85" s="66">
        <v>-3.381752156150708E-2</v>
      </c>
      <c r="AV85" s="66">
        <v>-3.7664997724169189E-2</v>
      </c>
      <c r="AW85" s="61"/>
      <c r="AX85" s="67">
        <v>3.8474761626621085E-3</v>
      </c>
      <c r="AY85" s="61"/>
      <c r="AZ85" s="66">
        <v>-3.5741259642838134E-2</v>
      </c>
      <c r="BA85" s="50"/>
      <c r="BB85" s="11">
        <f t="shared" si="27"/>
        <v>0.42708333333333337</v>
      </c>
      <c r="BC85" s="1">
        <v>0.41666666666666702</v>
      </c>
      <c r="BD85" s="10">
        <f t="shared" si="28"/>
        <v>-3.4869521602768939E-2</v>
      </c>
      <c r="BE85" s="50"/>
      <c r="BF85" s="29">
        <v>0.42361111111111105</v>
      </c>
      <c r="BG85" s="29">
        <v>0.38749999999999996</v>
      </c>
      <c r="BH85" s="29">
        <v>0.42708333333333337</v>
      </c>
      <c r="BI85" s="30">
        <v>3.9583333333333415E-2</v>
      </c>
      <c r="BJ85" s="31">
        <v>15.4</v>
      </c>
      <c r="BK85" s="31">
        <v>20.947368421052623</v>
      </c>
      <c r="BL85" s="68">
        <v>11.127859145558407</v>
      </c>
      <c r="BM85" s="68">
        <v>10.323864627164102</v>
      </c>
      <c r="BN85" s="68">
        <v>19.3</v>
      </c>
      <c r="BO85" s="68">
        <v>10.931578947368417</v>
      </c>
      <c r="BP85" s="20">
        <v>32</v>
      </c>
      <c r="BQ85" s="7"/>
    </row>
    <row r="86" spans="1:69" ht="17" thickBot="1" x14ac:dyDescent="0.25">
      <c r="A86" s="2">
        <v>5</v>
      </c>
      <c r="B86" s="15">
        <v>43496</v>
      </c>
      <c r="C86" s="14" t="s">
        <v>44</v>
      </c>
      <c r="D86" s="14" t="s">
        <v>45</v>
      </c>
      <c r="E86" s="7"/>
      <c r="F86" s="5">
        <v>1.9149465307137604E-2</v>
      </c>
      <c r="G86" s="5">
        <v>2.163640885351896E-2</v>
      </c>
      <c r="H86" s="7"/>
      <c r="I86" s="8">
        <v>-2.4869435463813552E-3</v>
      </c>
      <c r="J86" s="58"/>
      <c r="K86" s="9">
        <v>41.03</v>
      </c>
      <c r="L86" s="9">
        <v>40.21</v>
      </c>
      <c r="M86" s="10">
        <v>2.0392937080328282E-2</v>
      </c>
      <c r="N86" s="10">
        <f t="shared" si="29"/>
        <v>5.7474226804123819E-2</v>
      </c>
      <c r="O86" s="50"/>
      <c r="P86" s="11">
        <f t="shared" si="21"/>
        <v>0.56319444444444455</v>
      </c>
      <c r="Q86" s="11">
        <v>0.58333333333333304</v>
      </c>
      <c r="R86" s="10">
        <f t="shared" si="22"/>
        <v>2.1122154312547159E-2</v>
      </c>
      <c r="S86" s="10">
        <f t="shared" si="23"/>
        <v>5.9529408773691707E-2</v>
      </c>
      <c r="T86" s="10">
        <f t="shared" si="24"/>
        <v>2.010307996869385E-2</v>
      </c>
      <c r="U86" s="10">
        <f t="shared" si="25"/>
        <v>2.0381486877066146E-2</v>
      </c>
      <c r="V86" s="10">
        <f t="shared" si="26"/>
        <v>2.1011842141305307E-2</v>
      </c>
      <c r="W86" s="7"/>
      <c r="X86" s="12">
        <v>0.56180555555555545</v>
      </c>
      <c r="Y86" s="12">
        <v>0.59722222222222221</v>
      </c>
      <c r="Z86" s="12">
        <v>0.56319444444444455</v>
      </c>
      <c r="AA86" s="12">
        <v>3.4027777777777657E-2</v>
      </c>
      <c r="AB86" s="13">
        <v>35.6</v>
      </c>
      <c r="AC86" s="13">
        <v>27.60909090909092</v>
      </c>
      <c r="AD86" s="13">
        <v>11.957745484646937</v>
      </c>
      <c r="AE86" s="13">
        <v>7.7261941907816611</v>
      </c>
      <c r="AF86" s="13">
        <v>27.4</v>
      </c>
      <c r="AG86" s="13">
        <v>9.2750000000000004</v>
      </c>
      <c r="AH86" s="13">
        <v>976</v>
      </c>
      <c r="AI86" s="13">
        <v>530.65909090909088</v>
      </c>
      <c r="AJ86" s="13"/>
      <c r="AK86" s="14"/>
      <c r="AL86" s="14"/>
      <c r="AM86" s="14"/>
      <c r="AN86" s="7">
        <v>28.67</v>
      </c>
      <c r="AP86" s="2">
        <v>5</v>
      </c>
      <c r="AQ86" s="6">
        <v>43479</v>
      </c>
      <c r="AR86" s="1" t="s">
        <v>46</v>
      </c>
      <c r="AS86" s="1" t="s">
        <v>45</v>
      </c>
      <c r="AT86" s="7"/>
      <c r="AU86" s="5">
        <v>-2.1209930103639491E-2</v>
      </c>
      <c r="AV86" s="5">
        <v>-2.1809856609229884E-2</v>
      </c>
      <c r="AW86" s="58"/>
      <c r="AX86" s="8">
        <v>5.9992650559039309E-4</v>
      </c>
      <c r="AY86" s="58"/>
      <c r="AZ86" s="5">
        <v>-2.1509893356434689E-2</v>
      </c>
      <c r="BA86" s="7"/>
      <c r="BB86" s="11">
        <f t="shared" si="27"/>
        <v>0.42847222222222225</v>
      </c>
      <c r="BC86" s="1">
        <v>0.41666666666666702</v>
      </c>
      <c r="BD86" s="10">
        <f t="shared" si="28"/>
        <v>-2.0917238272059685E-2</v>
      </c>
      <c r="BE86" s="7"/>
      <c r="BF86" s="51">
        <v>0.42430555555555549</v>
      </c>
      <c r="BG86" s="51">
        <v>0.3881944444444444</v>
      </c>
      <c r="BH86" s="51">
        <v>0.42847222222222225</v>
      </c>
      <c r="BI86" s="52">
        <v>4.0277777777777857E-2</v>
      </c>
      <c r="BJ86" s="53">
        <v>14.6</v>
      </c>
      <c r="BK86" s="53">
        <v>20.757894736842111</v>
      </c>
      <c r="BL86" s="53">
        <v>8.393042988013109</v>
      </c>
      <c r="BM86" s="53">
        <v>7.7300211440348701</v>
      </c>
      <c r="BN86" s="53">
        <v>20.9</v>
      </c>
      <c r="BO86" s="53">
        <v>10.589473684210526</v>
      </c>
      <c r="BP86" s="13">
        <v>35.700000000000003</v>
      </c>
      <c r="BQ86" s="7"/>
    </row>
    <row r="87" spans="1:69" ht="17" thickBot="1" x14ac:dyDescent="0.25">
      <c r="A87" s="2">
        <v>6</v>
      </c>
      <c r="B87" s="23">
        <v>43515</v>
      </c>
      <c r="C87" s="24" t="s">
        <v>44</v>
      </c>
      <c r="D87" s="24" t="s">
        <v>45</v>
      </c>
      <c r="E87" s="50"/>
      <c r="F87" s="66">
        <v>1.4729950900163838E-2</v>
      </c>
      <c r="G87" s="66">
        <v>2.3848238482384893E-2</v>
      </c>
      <c r="H87" s="50"/>
      <c r="I87" s="67">
        <v>-9.1182875822210553E-3</v>
      </c>
      <c r="J87" s="61"/>
      <c r="K87" s="9">
        <v>41.7575</v>
      </c>
      <c r="L87" s="9">
        <v>39.914999999999999</v>
      </c>
      <c r="M87" s="26">
        <v>1.9289094691274364E-2</v>
      </c>
      <c r="N87" s="10">
        <f t="shared" si="29"/>
        <v>7.6224226804123801E-2</v>
      </c>
      <c r="O87" s="50"/>
      <c r="P87" s="11">
        <f t="shared" si="21"/>
        <v>0.56527777777777777</v>
      </c>
      <c r="Q87" s="11">
        <v>0.58333333333333304</v>
      </c>
      <c r="R87" s="10">
        <f t="shared" si="22"/>
        <v>1.9905208280921939E-2</v>
      </c>
      <c r="S87" s="10">
        <f t="shared" si="23"/>
        <v>7.8658907267154743E-2</v>
      </c>
      <c r="T87" s="10">
        <f t="shared" si="24"/>
        <v>1.9084863357406556E-2</v>
      </c>
      <c r="U87" s="10">
        <f t="shared" si="25"/>
        <v>1.934916901665467E-2</v>
      </c>
      <c r="V87" s="10">
        <f t="shared" si="26"/>
        <v>1.994759692438626E-2</v>
      </c>
      <c r="W87" s="50"/>
      <c r="X87" s="29">
        <v>0.54097222222222219</v>
      </c>
      <c r="Y87" s="29">
        <v>0.57500000000000007</v>
      </c>
      <c r="Z87" s="29">
        <v>0.56527777777777777</v>
      </c>
      <c r="AA87" s="29">
        <v>9.7222222222222987E-3</v>
      </c>
      <c r="AB87" s="31">
        <v>35.6</v>
      </c>
      <c r="AC87" s="31">
        <v>28.146428571428569</v>
      </c>
      <c r="AD87" s="31">
        <v>7.3055511344905311</v>
      </c>
      <c r="AE87" s="31">
        <v>5.7379566580163202</v>
      </c>
      <c r="AF87" s="31">
        <v>20.9</v>
      </c>
      <c r="AG87" s="31">
        <v>9.4166666666666679</v>
      </c>
      <c r="AH87" s="31">
        <v>982</v>
      </c>
      <c r="AI87" s="31">
        <v>543.60714285714289</v>
      </c>
      <c r="AJ87" s="31"/>
      <c r="AK87" s="26">
        <v>-6.6972814607529602E-2</v>
      </c>
      <c r="AL87" s="31">
        <v>15.2</v>
      </c>
      <c r="AM87" s="31">
        <v>22.29354838709677</v>
      </c>
      <c r="AN87" s="7">
        <v>28.16</v>
      </c>
      <c r="AP87" s="2">
        <v>6</v>
      </c>
      <c r="AQ87" s="15">
        <v>43481</v>
      </c>
      <c r="AR87" s="1" t="s">
        <v>44</v>
      </c>
      <c r="AS87" s="1" t="s">
        <v>45</v>
      </c>
      <c r="AT87" s="7"/>
      <c r="AU87" s="5">
        <v>-2.7053615346778023E-2</v>
      </c>
      <c r="AV87" s="5">
        <v>-2.5855700566362896E-2</v>
      </c>
      <c r="AW87" s="58"/>
      <c r="AX87" s="8">
        <v>-1.1979147804151262E-3</v>
      </c>
      <c r="AY87" s="7"/>
      <c r="AZ87" s="10">
        <v>-2.6454657956570461E-2</v>
      </c>
      <c r="BA87" s="7"/>
      <c r="BB87" s="11">
        <f t="shared" si="27"/>
        <v>0.41666666666666674</v>
      </c>
      <c r="BC87" s="1">
        <v>0.41666666666666702</v>
      </c>
      <c r="BD87" s="10">
        <f t="shared" si="28"/>
        <v>-2.6454657956570479E-2</v>
      </c>
      <c r="BE87" s="7"/>
      <c r="BF87" s="12">
        <v>0.42638888888888882</v>
      </c>
      <c r="BG87" s="12">
        <v>0.38888888888888884</v>
      </c>
      <c r="BH87" s="12">
        <v>0.41666666666666674</v>
      </c>
      <c r="BI87" s="19">
        <v>2.7777777777777901E-2</v>
      </c>
      <c r="BJ87" s="13">
        <v>12.1</v>
      </c>
      <c r="BK87" s="13">
        <v>19.161403508771929</v>
      </c>
      <c r="BL87" s="13">
        <v>7.5174507579103214</v>
      </c>
      <c r="BM87" s="13">
        <v>6.2971043174083379</v>
      </c>
      <c r="BN87" s="13">
        <v>22.5</v>
      </c>
      <c r="BO87" s="13">
        <v>4.7035087719298243</v>
      </c>
      <c r="BP87" s="13">
        <v>36.1</v>
      </c>
      <c r="BQ87" s="7"/>
    </row>
    <row r="88" spans="1:69" ht="17" thickBot="1" x14ac:dyDescent="0.25">
      <c r="A88" s="2">
        <v>7</v>
      </c>
      <c r="B88" s="15">
        <v>43490</v>
      </c>
      <c r="C88" s="14" t="s">
        <v>44</v>
      </c>
      <c r="D88" s="14" t="s">
        <v>45</v>
      </c>
      <c r="E88" s="7"/>
      <c r="F88" s="5">
        <v>7.0485744456177446E-2</v>
      </c>
      <c r="G88" s="5">
        <v>6.918990703851273E-2</v>
      </c>
      <c r="H88" s="7"/>
      <c r="I88" s="8">
        <v>1.2958374176647164E-3</v>
      </c>
      <c r="J88" s="58"/>
      <c r="K88" s="9">
        <v>39.68</v>
      </c>
      <c r="L88" s="9">
        <v>39.902500000000003</v>
      </c>
      <c r="M88" s="10">
        <v>6.9837825747345095E-2</v>
      </c>
      <c r="N88" s="10">
        <f t="shared" si="29"/>
        <v>2.2680412371134089E-2</v>
      </c>
      <c r="O88" s="50"/>
      <c r="P88" s="11">
        <f t="shared" si="21"/>
        <v>0.57430555555555551</v>
      </c>
      <c r="Q88" s="11">
        <v>0.58333333333333304</v>
      </c>
      <c r="R88" s="10">
        <f t="shared" si="22"/>
        <v>7.0935639211329934E-2</v>
      </c>
      <c r="S88" s="10">
        <f t="shared" si="23"/>
        <v>2.3036936386641629E-2</v>
      </c>
      <c r="T88" s="10">
        <f t="shared" si="24"/>
        <v>6.8033504482616289E-2</v>
      </c>
      <c r="U88" s="10">
        <f t="shared" si="25"/>
        <v>6.8975698299595281E-2</v>
      </c>
      <c r="V88" s="10">
        <f t="shared" si="26"/>
        <v>7.1108967319170407E-2</v>
      </c>
      <c r="W88" s="7"/>
      <c r="X88" s="12">
        <v>0.56736111111111098</v>
      </c>
      <c r="Y88" s="12">
        <v>0.60347222222222219</v>
      </c>
      <c r="Z88" s="12">
        <v>0.57430555555555551</v>
      </c>
      <c r="AA88" s="12">
        <v>2.9166666666666674E-2</v>
      </c>
      <c r="AB88" s="13">
        <v>35.700000000000003</v>
      </c>
      <c r="AC88" s="13">
        <v>28.467045454545442</v>
      </c>
      <c r="AD88" s="13">
        <v>7.752598182063549</v>
      </c>
      <c r="AE88" s="13">
        <v>5.6212398239450438</v>
      </c>
      <c r="AF88" s="13">
        <v>25.7</v>
      </c>
      <c r="AG88" s="13">
        <v>10.987499999999995</v>
      </c>
      <c r="AH88" s="13">
        <v>994</v>
      </c>
      <c r="AI88" s="13">
        <v>545.51136363636363</v>
      </c>
      <c r="AJ88" s="13"/>
      <c r="AK88" s="14"/>
      <c r="AL88" s="14"/>
      <c r="AM88" s="14"/>
      <c r="AN88" s="7"/>
      <c r="AP88" s="2">
        <v>7</v>
      </c>
      <c r="AQ88" s="6">
        <v>43482</v>
      </c>
      <c r="AR88" s="1" t="s">
        <v>46</v>
      </c>
      <c r="AS88" s="1" t="s">
        <v>45</v>
      </c>
      <c r="AT88" s="7"/>
      <c r="AU88" s="5">
        <v>-6.2441314553990539E-2</v>
      </c>
      <c r="AV88" s="5">
        <v>-6.2698133145473803E-2</v>
      </c>
      <c r="AW88" s="58"/>
      <c r="AX88" s="8">
        <v>2.5681859148326408E-4</v>
      </c>
      <c r="AY88" s="58"/>
      <c r="AZ88" s="5">
        <v>-6.2569723849732167E-2</v>
      </c>
      <c r="BA88" s="7"/>
      <c r="BB88" s="11">
        <f t="shared" si="27"/>
        <v>0.42638888888888882</v>
      </c>
      <c r="BC88" s="1">
        <v>0.41666666666666702</v>
      </c>
      <c r="BD88" s="10">
        <f t="shared" si="28"/>
        <v>-6.1143052621888169E-2</v>
      </c>
      <c r="BE88" s="7"/>
      <c r="BF88" s="12">
        <v>0.42708333333333326</v>
      </c>
      <c r="BG88" s="12">
        <v>0.38958333333333328</v>
      </c>
      <c r="BH88" s="12">
        <v>0.42638888888888882</v>
      </c>
      <c r="BI88" s="19">
        <v>3.6805555555555536E-2</v>
      </c>
      <c r="BJ88" s="13">
        <v>12.9</v>
      </c>
      <c r="BK88" s="13">
        <v>17.096491228070171</v>
      </c>
      <c r="BL88" s="13">
        <v>10.006193687448723</v>
      </c>
      <c r="BM88" s="13">
        <v>9.467492987121048</v>
      </c>
      <c r="BN88" s="13">
        <v>24.1</v>
      </c>
      <c r="BO88" s="13">
        <v>9.1649122807017562</v>
      </c>
      <c r="BP88" s="13">
        <v>34.1</v>
      </c>
      <c r="BQ88" s="7"/>
    </row>
    <row r="89" spans="1:69" x14ac:dyDescent="0.2">
      <c r="A89" s="2">
        <v>8</v>
      </c>
      <c r="B89" s="15">
        <v>43481</v>
      </c>
      <c r="C89" s="15" t="s">
        <v>44</v>
      </c>
      <c r="D89" s="15" t="s">
        <v>45</v>
      </c>
      <c r="E89" s="7"/>
      <c r="F89" s="5">
        <v>1.0806735360643371E-2</v>
      </c>
      <c r="G89" s="5">
        <v>6.3504406428202325E-3</v>
      </c>
      <c r="H89" s="7"/>
      <c r="I89" s="8">
        <v>4.4562947178231381E-3</v>
      </c>
      <c r="J89" s="58"/>
      <c r="K89" s="9">
        <v>39.984999999999999</v>
      </c>
      <c r="L89" s="9">
        <v>36.864999999999995</v>
      </c>
      <c r="M89" s="10">
        <v>8.578588001731802E-3</v>
      </c>
      <c r="N89" s="10">
        <f t="shared" si="29"/>
        <v>3.0541237113402123E-2</v>
      </c>
      <c r="O89" s="7"/>
      <c r="P89" s="11">
        <f t="shared" si="21"/>
        <v>0.58749999999999991</v>
      </c>
      <c r="Q89" s="11">
        <v>0.58333333333333304</v>
      </c>
      <c r="R89" s="10">
        <f t="shared" si="22"/>
        <v>8.5177469520741258E-3</v>
      </c>
      <c r="S89" s="10">
        <f t="shared" si="23"/>
        <v>3.0324632594867344E-2</v>
      </c>
      <c r="T89" s="10">
        <f t="shared" si="24"/>
        <v>8.8423755826902723E-3</v>
      </c>
      <c r="U89" s="10">
        <f t="shared" si="25"/>
        <v>8.9648333579404882E-3</v>
      </c>
      <c r="V89" s="10">
        <f t="shared" si="26"/>
        <v>9.2420962452994734E-3</v>
      </c>
      <c r="W89" s="7"/>
      <c r="X89" s="12">
        <v>0.57430555555555562</v>
      </c>
      <c r="Y89" s="12">
        <v>0.6118055555555556</v>
      </c>
      <c r="Z89" s="12">
        <v>0.58749999999999991</v>
      </c>
      <c r="AA89" s="12">
        <v>2.4305555555555691E-2</v>
      </c>
      <c r="AB89" s="13">
        <v>36.1</v>
      </c>
      <c r="AC89" s="13">
        <v>28.39775280898877</v>
      </c>
      <c r="AD89" s="13">
        <v>9.1903460228713687</v>
      </c>
      <c r="AE89" s="13">
        <v>6.3027540963818964</v>
      </c>
      <c r="AF89" s="13">
        <v>29</v>
      </c>
      <c r="AG89" s="13">
        <v>13.937078651685395</v>
      </c>
      <c r="AH89" s="13">
        <v>1005</v>
      </c>
      <c r="AI89" s="13">
        <v>551.33707865168537</v>
      </c>
      <c r="AJ89" s="13"/>
      <c r="AK89" s="14"/>
      <c r="AL89" s="14"/>
      <c r="AM89" s="14"/>
      <c r="AN89" s="7"/>
      <c r="AP89" s="2">
        <v>8</v>
      </c>
      <c r="AQ89" s="15">
        <v>43484</v>
      </c>
      <c r="AR89" s="1" t="s">
        <v>44</v>
      </c>
      <c r="AS89" s="1" t="s">
        <v>45</v>
      </c>
      <c r="AT89" s="7"/>
      <c r="AU89" s="5">
        <v>-4.4001966568338227E-2</v>
      </c>
      <c r="AV89" s="5">
        <v>-4.1795474217880664E-2</v>
      </c>
      <c r="AW89" s="58"/>
      <c r="AX89" s="8">
        <v>-2.2064923504575631E-3</v>
      </c>
      <c r="AY89" s="7"/>
      <c r="AZ89" s="10">
        <v>-4.2898720393109449E-2</v>
      </c>
      <c r="BA89" s="7"/>
      <c r="BB89" s="11">
        <f t="shared" si="27"/>
        <v>0.41874999999999996</v>
      </c>
      <c r="BC89" s="1">
        <v>0.41666666666666702</v>
      </c>
      <c r="BD89" s="10">
        <f t="shared" si="28"/>
        <v>-4.2685293923492032E-2</v>
      </c>
      <c r="BE89" s="7"/>
      <c r="BF89" s="12">
        <v>0.4277777777777777</v>
      </c>
      <c r="BG89" s="12">
        <v>0.39166666666666683</v>
      </c>
      <c r="BH89" s="12">
        <v>0.41874999999999996</v>
      </c>
      <c r="BI89" s="19">
        <v>2.7083333333333126E-2</v>
      </c>
      <c r="BJ89" s="13">
        <v>12.2</v>
      </c>
      <c r="BK89" s="13">
        <v>18.35172413793104</v>
      </c>
      <c r="BL89" s="13">
        <v>5.8861354902065752</v>
      </c>
      <c r="BM89" s="13">
        <v>5.0664882401622178</v>
      </c>
      <c r="BN89" s="13">
        <v>24.1</v>
      </c>
      <c r="BO89" s="13">
        <v>11.860344827586209</v>
      </c>
      <c r="BP89" s="13">
        <v>30.8</v>
      </c>
      <c r="BQ89" s="7"/>
    </row>
    <row r="90" spans="1:69" x14ac:dyDescent="0.2">
      <c r="A90" s="2">
        <v>9</v>
      </c>
      <c r="B90" s="15">
        <v>43513</v>
      </c>
      <c r="C90" s="14" t="s">
        <v>44</v>
      </c>
      <c r="D90" s="14" t="s">
        <v>45</v>
      </c>
      <c r="E90" s="7"/>
      <c r="F90" s="5">
        <v>2.2739153162571996E-2</v>
      </c>
      <c r="G90" s="5">
        <v>2.7424222542973411E-2</v>
      </c>
      <c r="H90" s="7"/>
      <c r="I90" s="8">
        <v>-4.6850693804014153E-3</v>
      </c>
      <c r="J90" s="58"/>
      <c r="K90" s="9">
        <v>37.752499999999998</v>
      </c>
      <c r="L90" s="9">
        <v>37.64</v>
      </c>
      <c r="M90" s="10">
        <v>2.5081687852772705E-2</v>
      </c>
      <c r="N90" s="10">
        <f t="shared" si="29"/>
        <v>-2.6997422680412358E-2</v>
      </c>
      <c r="O90" s="7"/>
      <c r="P90" s="11">
        <f t="shared" si="21"/>
        <v>0.56805555555555554</v>
      </c>
      <c r="Q90" s="11">
        <v>0.58333333333333304</v>
      </c>
      <c r="R90" s="10">
        <f t="shared" si="22"/>
        <v>2.5756256474729906E-2</v>
      </c>
      <c r="S90" s="10">
        <f t="shared" si="23"/>
        <v>-2.7723514732941774E-2</v>
      </c>
      <c r="T90" s="10">
        <f t="shared" si="24"/>
        <v>2.6187352159615131E-2</v>
      </c>
      <c r="U90" s="10">
        <f t="shared" si="25"/>
        <v>2.6550019958010634E-2</v>
      </c>
      <c r="V90" s="10">
        <f t="shared" si="26"/>
        <v>2.7371154595887251E-2</v>
      </c>
      <c r="W90" s="7"/>
      <c r="X90" s="12">
        <v>0.54305555555555562</v>
      </c>
      <c r="Y90" s="12">
        <v>0.57777777777777772</v>
      </c>
      <c r="Z90" s="12">
        <v>0.56805555555555554</v>
      </c>
      <c r="AA90" s="12">
        <v>9.7222222222221877E-3</v>
      </c>
      <c r="AB90" s="13">
        <v>36.700000000000003</v>
      </c>
      <c r="AC90" s="13">
        <v>29.244047619047624</v>
      </c>
      <c r="AD90" s="13">
        <v>10.892122201942282</v>
      </c>
      <c r="AE90" s="13">
        <v>5.9976636295759773</v>
      </c>
      <c r="AF90" s="13">
        <v>20.9</v>
      </c>
      <c r="AG90" s="13">
        <v>9.8035714285714288</v>
      </c>
      <c r="AH90" s="13">
        <v>989</v>
      </c>
      <c r="AI90" s="13">
        <v>551.5</v>
      </c>
      <c r="AJ90" s="13"/>
      <c r="AK90" s="10">
        <v>-6.7311370612636159E-2</v>
      </c>
      <c r="AL90" s="13">
        <v>15.6</v>
      </c>
      <c r="AM90" s="13">
        <v>22.280327868852453</v>
      </c>
      <c r="AN90" s="7"/>
      <c r="AP90" s="2">
        <v>9</v>
      </c>
      <c r="AQ90" s="15">
        <v>43490</v>
      </c>
      <c r="AR90" s="1" t="s">
        <v>44</v>
      </c>
      <c r="AS90" s="1" t="s">
        <v>45</v>
      </c>
      <c r="AT90" s="7"/>
      <c r="AU90" s="5">
        <v>-6.9285191510124494E-2</v>
      </c>
      <c r="AV90" s="5">
        <v>-6.5252054458481451E-2</v>
      </c>
      <c r="AW90" s="58"/>
      <c r="AX90" s="8">
        <v>-4.0331370516430431E-3</v>
      </c>
      <c r="AY90" s="7"/>
      <c r="AZ90" s="10">
        <v>-6.7268622984302973E-2</v>
      </c>
      <c r="BA90" s="7"/>
      <c r="BB90" s="11">
        <f t="shared" si="27"/>
        <v>0.43055555555555564</v>
      </c>
      <c r="BC90" s="1">
        <v>0.41666666666666702</v>
      </c>
      <c r="BD90" s="10">
        <f t="shared" si="28"/>
        <v>-6.5098667404164215E-2</v>
      </c>
      <c r="BE90" s="7"/>
      <c r="BF90" s="12">
        <v>0.4333333333333334</v>
      </c>
      <c r="BG90" s="12">
        <v>0.39722222222222225</v>
      </c>
      <c r="BH90" s="12">
        <v>0.43055555555555564</v>
      </c>
      <c r="BI90" s="19">
        <v>3.3333333333333381E-2</v>
      </c>
      <c r="BJ90" s="13">
        <v>14.8</v>
      </c>
      <c r="BK90" s="13">
        <v>20.724137931034484</v>
      </c>
      <c r="BL90" s="13">
        <v>7.9950464394883181</v>
      </c>
      <c r="BM90" s="13">
        <v>7.2181404699956797</v>
      </c>
      <c r="BN90" s="13">
        <v>29</v>
      </c>
      <c r="BO90" s="13">
        <v>11.1103448275862</v>
      </c>
      <c r="BP90" s="13">
        <v>35.700000000000003</v>
      </c>
      <c r="BQ90" s="7"/>
    </row>
    <row r="91" spans="1:69" x14ac:dyDescent="0.2">
      <c r="A91" s="2">
        <v>10</v>
      </c>
      <c r="B91" s="15">
        <v>43514</v>
      </c>
      <c r="C91" s="14" t="s">
        <v>44</v>
      </c>
      <c r="D91" s="14" t="s">
        <v>45</v>
      </c>
      <c r="E91" s="7"/>
      <c r="F91" s="5">
        <v>8.5156557054893965E-3</v>
      </c>
      <c r="G91" s="5">
        <v>2.1542553191489421E-2</v>
      </c>
      <c r="H91" s="7"/>
      <c r="I91" s="8">
        <v>-1.3026897486000024E-2</v>
      </c>
      <c r="J91" s="58"/>
      <c r="K91" s="9">
        <v>38.5</v>
      </c>
      <c r="L91" s="9">
        <v>36.620000000000005</v>
      </c>
      <c r="M91" s="10">
        <v>1.5029104448489409E-2</v>
      </c>
      <c r="N91" s="10">
        <f t="shared" si="29"/>
        <v>-7.7319587628865254E-3</v>
      </c>
      <c r="O91" s="7"/>
      <c r="P91" s="11">
        <f t="shared" si="21"/>
        <v>0.56597222222222221</v>
      </c>
      <c r="Q91" s="11">
        <v>0.58333333333333304</v>
      </c>
      <c r="R91" s="10">
        <f t="shared" si="22"/>
        <v>1.5490119922369445E-2</v>
      </c>
      <c r="S91" s="10">
        <f t="shared" si="23"/>
        <v>-7.9691354120548195E-3</v>
      </c>
      <c r="T91" s="10">
        <f t="shared" si="24"/>
        <v>1.6188063610843215E-2</v>
      </c>
      <c r="U91" s="10">
        <f t="shared" si="25"/>
        <v>1.6412251583504487E-2</v>
      </c>
      <c r="V91" s="10">
        <f t="shared" si="26"/>
        <v>1.6919846993303598E-2</v>
      </c>
      <c r="W91" s="7"/>
      <c r="X91" s="12">
        <v>0.54236111111111107</v>
      </c>
      <c r="Y91" s="12">
        <v>0.57638888888888884</v>
      </c>
      <c r="Z91" s="12">
        <v>0.56597222222222221</v>
      </c>
      <c r="AA91" s="12">
        <v>1.041666666666663E-2</v>
      </c>
      <c r="AB91" s="13">
        <v>36.9</v>
      </c>
      <c r="AC91" s="13">
        <v>29.552380952380965</v>
      </c>
      <c r="AD91" s="13">
        <v>8.8681443762947634</v>
      </c>
      <c r="AE91" s="13">
        <v>6.2963946022602002</v>
      </c>
      <c r="AF91" s="13">
        <v>22.5</v>
      </c>
      <c r="AG91" s="13">
        <v>8.8428571428571434</v>
      </c>
      <c r="AH91" s="13">
        <v>989</v>
      </c>
      <c r="AI91" s="13">
        <v>546.42857142857144</v>
      </c>
      <c r="AJ91" s="13"/>
      <c r="AK91" s="10">
        <v>-4.5477804049505854E-2</v>
      </c>
      <c r="AL91" s="13">
        <v>14.8</v>
      </c>
      <c r="AM91" s="13">
        <v>22.780645161290316</v>
      </c>
      <c r="AN91" s="7"/>
      <c r="AO91" s="5"/>
      <c r="AP91" s="2">
        <v>10</v>
      </c>
      <c r="AQ91" s="15">
        <v>43493</v>
      </c>
      <c r="AR91" s="1" t="s">
        <v>44</v>
      </c>
      <c r="AS91" s="1" t="s">
        <v>45</v>
      </c>
      <c r="AT91" s="7"/>
      <c r="AU91" s="5">
        <v>-8.9403102813569134E-3</v>
      </c>
      <c r="AV91" s="5">
        <v>-7.4881765633211684E-3</v>
      </c>
      <c r="AW91" s="58"/>
      <c r="AX91" s="8">
        <v>-1.452133718035745E-3</v>
      </c>
      <c r="AY91" s="7"/>
      <c r="AZ91" s="10">
        <v>-8.2142434223390418E-3</v>
      </c>
      <c r="BA91" s="7"/>
      <c r="BB91" s="11">
        <f t="shared" si="27"/>
        <v>0.43541666666666662</v>
      </c>
      <c r="BC91" s="1">
        <v>0.41666666666666702</v>
      </c>
      <c r="BD91" s="10">
        <f t="shared" si="28"/>
        <v>-7.86052002137708E-3</v>
      </c>
      <c r="BE91" s="7"/>
      <c r="BF91" s="12">
        <v>0.43611111111111117</v>
      </c>
      <c r="BG91" s="12">
        <v>0.40000000000000013</v>
      </c>
      <c r="BH91" s="12">
        <v>0.43541666666666662</v>
      </c>
      <c r="BI91" s="19">
        <v>3.5416666666666485E-2</v>
      </c>
      <c r="BJ91" s="13">
        <v>19.7</v>
      </c>
      <c r="BK91" s="13">
        <v>24.832758620689663</v>
      </c>
      <c r="BL91" s="13">
        <v>9.4356610603688704</v>
      </c>
      <c r="BM91" s="13">
        <v>7.9816041042663448</v>
      </c>
      <c r="BN91" s="13">
        <v>25.7</v>
      </c>
      <c r="BO91" s="13">
        <v>7.9913793103448256</v>
      </c>
      <c r="BP91" s="13">
        <v>40.299999999999997</v>
      </c>
      <c r="BQ91" s="7"/>
    </row>
    <row r="92" spans="1:69" x14ac:dyDescent="0.2">
      <c r="A92" s="2">
        <v>11</v>
      </c>
      <c r="B92" s="15">
        <v>43511</v>
      </c>
      <c r="C92" s="14" t="s">
        <v>44</v>
      </c>
      <c r="D92" s="14" t="s">
        <v>45</v>
      </c>
      <c r="E92" s="7"/>
      <c r="F92" s="5">
        <v>3.3533260632497189E-2</v>
      </c>
      <c r="G92" s="5">
        <v>2.6458616010854856E-2</v>
      </c>
      <c r="H92" s="7"/>
      <c r="I92" s="8">
        <v>7.0746446216423328E-3</v>
      </c>
      <c r="J92" s="58"/>
      <c r="K92" s="9">
        <v>37.879999999999995</v>
      </c>
      <c r="L92" s="9">
        <v>36.765000000000001</v>
      </c>
      <c r="M92" s="10">
        <v>2.9995938321676022E-2</v>
      </c>
      <c r="N92" s="10">
        <f t="shared" si="29"/>
        <v>-2.3711340206185611E-2</v>
      </c>
      <c r="O92" s="7"/>
      <c r="P92" s="11">
        <f t="shared" si="21"/>
        <v>0.56805555555555565</v>
      </c>
      <c r="Q92" s="11">
        <v>0.58333333333333304</v>
      </c>
      <c r="R92" s="10">
        <f t="shared" si="22"/>
        <v>3.0802675049153842E-2</v>
      </c>
      <c r="S92" s="10">
        <f t="shared" si="23"/>
        <v>-2.4349053512464424E-2</v>
      </c>
      <c r="T92" s="10">
        <f t="shared" si="24"/>
        <v>3.2063603267540257E-2</v>
      </c>
      <c r="U92" s="10">
        <f t="shared" si="25"/>
        <v>3.2507651078666371E-2</v>
      </c>
      <c r="V92" s="10">
        <f t="shared" si="26"/>
        <v>3.3513042349140591E-2</v>
      </c>
      <c r="W92" s="7"/>
      <c r="X92" s="12">
        <v>0.54583333333333339</v>
      </c>
      <c r="Y92" s="12">
        <v>0.5805555555555556</v>
      </c>
      <c r="Z92" s="12">
        <v>0.56805555555555565</v>
      </c>
      <c r="AA92" s="12">
        <v>1.2499999999999956E-2</v>
      </c>
      <c r="AB92" s="13">
        <v>37</v>
      </c>
      <c r="AC92" s="13">
        <v>30.608235294117641</v>
      </c>
      <c r="AD92" s="13">
        <v>12.776828303484301</v>
      </c>
      <c r="AE92" s="13">
        <v>9.7354685123778459</v>
      </c>
      <c r="AF92" s="13">
        <v>30.6</v>
      </c>
      <c r="AG92" s="13">
        <v>10.332941176470586</v>
      </c>
      <c r="AH92" s="13">
        <v>999</v>
      </c>
      <c r="AI92" s="13">
        <v>413.54117647058825</v>
      </c>
      <c r="AJ92" s="13"/>
      <c r="AK92" s="10">
        <v>-6.1679992651391673E-2</v>
      </c>
      <c r="AL92" s="13">
        <v>20.7</v>
      </c>
      <c r="AM92" s="13">
        <v>26.64590163934426</v>
      </c>
      <c r="AN92" s="7"/>
      <c r="AP92" s="2">
        <v>11</v>
      </c>
      <c r="AQ92" s="6">
        <v>43493</v>
      </c>
      <c r="AR92" s="1" t="s">
        <v>46</v>
      </c>
      <c r="AS92" s="1" t="s">
        <v>45</v>
      </c>
      <c r="AT92" s="7"/>
      <c r="AU92" s="5">
        <v>-3.7437810945273521E-2</v>
      </c>
      <c r="AV92" s="5">
        <v>-3.8767395626242603E-2</v>
      </c>
      <c r="AW92" s="58"/>
      <c r="AX92" s="8">
        <v>1.3295846809690814E-3</v>
      </c>
      <c r="AY92" s="58"/>
      <c r="AZ92" s="5">
        <v>-3.8102603285758062E-2</v>
      </c>
      <c r="BA92" s="7"/>
      <c r="BB92" s="11">
        <f t="shared" si="27"/>
        <v>0.43888888888888894</v>
      </c>
      <c r="BC92" s="1">
        <v>0.41666666666666702</v>
      </c>
      <c r="BD92" s="10">
        <f t="shared" si="28"/>
        <v>-3.6173357549770337E-2</v>
      </c>
      <c r="BE92" s="7"/>
      <c r="BF92" s="12">
        <v>0.43611111111111117</v>
      </c>
      <c r="BG92" s="12">
        <v>0.40000000000000013</v>
      </c>
      <c r="BH92" s="12">
        <v>0.43888888888888894</v>
      </c>
      <c r="BI92" s="19">
        <v>3.8888888888888806E-2</v>
      </c>
      <c r="BJ92" s="13">
        <v>19.7</v>
      </c>
      <c r="BK92" s="13">
        <v>24.832758620689663</v>
      </c>
      <c r="BL92" s="13">
        <v>9.4356610603688704</v>
      </c>
      <c r="BM92" s="13">
        <v>7.9816041042663448</v>
      </c>
      <c r="BN92" s="13">
        <v>25.7</v>
      </c>
      <c r="BO92" s="13">
        <v>7.9913793103448256</v>
      </c>
      <c r="BP92" s="13">
        <v>40.299999999999997</v>
      </c>
      <c r="BQ92" s="7"/>
    </row>
    <row r="93" spans="1:69" x14ac:dyDescent="0.2">
      <c r="A93" s="2">
        <v>12</v>
      </c>
      <c r="B93" s="15">
        <v>43501</v>
      </c>
      <c r="C93" s="14" t="s">
        <v>44</v>
      </c>
      <c r="D93" s="14" t="s">
        <v>45</v>
      </c>
      <c r="E93" s="7"/>
      <c r="F93" s="5">
        <v>-5.1410658307209601E-3</v>
      </c>
      <c r="G93" s="5">
        <v>-6.0105184072126719E-3</v>
      </c>
      <c r="H93" s="7"/>
      <c r="I93" s="8">
        <v>8.6945257649171173E-4</v>
      </c>
      <c r="J93" s="58"/>
      <c r="K93" s="9">
        <v>39.14</v>
      </c>
      <c r="L93" s="9">
        <v>38.21</v>
      </c>
      <c r="M93" s="10">
        <v>-5.575792118966816E-3</v>
      </c>
      <c r="N93" s="10">
        <f t="shared" si="29"/>
        <v>8.7628865979382329E-3</v>
      </c>
      <c r="O93" s="7"/>
      <c r="P93" s="11">
        <f t="shared" si="21"/>
        <v>0.57638888888888884</v>
      </c>
      <c r="Q93" s="11">
        <v>0.58333333333333304</v>
      </c>
      <c r="R93" s="10">
        <f t="shared" si="22"/>
        <v>-5.642970337267619E-3</v>
      </c>
      <c r="S93" s="10">
        <f t="shared" si="23"/>
        <v>8.8684635449013411E-3</v>
      </c>
      <c r="T93" s="10">
        <f t="shared" si="24"/>
        <v>-5.6518313218328134E-3</v>
      </c>
      <c r="U93" s="10">
        <f t="shared" si="25"/>
        <v>-5.7301033521586914E-3</v>
      </c>
      <c r="V93" s="10">
        <f t="shared" si="26"/>
        <v>-5.9073230434625685E-3</v>
      </c>
      <c r="W93" s="7"/>
      <c r="X93" s="12">
        <v>0.55694444444444446</v>
      </c>
      <c r="Y93" s="12">
        <v>0.59166666666666667</v>
      </c>
      <c r="Z93" s="12">
        <v>0.57638888888888884</v>
      </c>
      <c r="AA93" s="12">
        <v>1.5277777777777835E-2</v>
      </c>
      <c r="AB93" s="13">
        <v>37.6</v>
      </c>
      <c r="AC93" s="13">
        <v>31.757471264367812</v>
      </c>
      <c r="AD93" s="13">
        <v>9.5020120196800235</v>
      </c>
      <c r="AE93" s="13">
        <v>7.7581240044684554</v>
      </c>
      <c r="AF93" s="13">
        <v>19.3</v>
      </c>
      <c r="AG93" s="13">
        <v>9.6160919540229877</v>
      </c>
      <c r="AH93" s="13">
        <v>966</v>
      </c>
      <c r="AI93" s="13">
        <v>525.05747126436779</v>
      </c>
      <c r="AJ93" s="13"/>
      <c r="AK93" s="10">
        <v>-6.3593613478452285E-2</v>
      </c>
      <c r="AL93" s="13">
        <v>18.2</v>
      </c>
      <c r="AM93" s="13">
        <v>23.266101694915264</v>
      </c>
      <c r="AN93" s="7"/>
      <c r="AP93" s="2">
        <v>12</v>
      </c>
      <c r="AQ93" s="15">
        <v>43494</v>
      </c>
      <c r="AR93" s="1" t="s">
        <v>44</v>
      </c>
      <c r="AS93" s="1" t="s">
        <v>45</v>
      </c>
      <c r="AT93" s="7"/>
      <c r="AU93" s="5">
        <v>-7.5781156470729055E-2</v>
      </c>
      <c r="AV93" s="5">
        <v>-7.8257747995692142E-2</v>
      </c>
      <c r="AW93" s="58"/>
      <c r="AX93" s="8">
        <v>2.4765915249630871E-3</v>
      </c>
      <c r="AY93" s="7"/>
      <c r="AZ93" s="10">
        <v>-7.7019452233210606E-2</v>
      </c>
      <c r="BA93" s="7"/>
      <c r="BB93" s="11">
        <f t="shared" si="27"/>
        <v>0.42638888888888898</v>
      </c>
      <c r="BC93" s="1">
        <v>0.41666666666666702</v>
      </c>
      <c r="BD93" s="10">
        <f t="shared" si="28"/>
        <v>-7.5263308371215615E-2</v>
      </c>
      <c r="BE93" s="7"/>
      <c r="BF93" s="12">
        <v>0.43680555555555561</v>
      </c>
      <c r="BG93" s="12">
        <v>0.40069444444444458</v>
      </c>
      <c r="BH93" s="12">
        <v>0.42638888888888898</v>
      </c>
      <c r="BI93" s="19">
        <v>2.5694444444444409E-2</v>
      </c>
      <c r="BJ93" s="13">
        <v>15.4</v>
      </c>
      <c r="BK93" s="13">
        <v>19.987931034482759</v>
      </c>
      <c r="BL93" s="13">
        <v>10.246518836278991</v>
      </c>
      <c r="BM93" s="13">
        <v>8.2674562123726858</v>
      </c>
      <c r="BN93" s="21">
        <v>17.7</v>
      </c>
      <c r="BO93" s="13">
        <v>4.9534482758620664</v>
      </c>
      <c r="BP93" s="13">
        <v>35.4</v>
      </c>
      <c r="BQ93" s="7"/>
    </row>
    <row r="94" spans="1:69" x14ac:dyDescent="0.2">
      <c r="A94" s="2">
        <v>13</v>
      </c>
      <c r="B94" s="15">
        <v>43510</v>
      </c>
      <c r="C94" s="14" t="s">
        <v>44</v>
      </c>
      <c r="D94" s="14" t="s">
        <v>45</v>
      </c>
      <c r="E94" s="7"/>
      <c r="F94" s="10">
        <v>4.9639602883176821E-2</v>
      </c>
      <c r="G94" s="5">
        <v>4.9883832171655124E-2</v>
      </c>
      <c r="H94" s="7"/>
      <c r="I94" s="8">
        <v>-2.4422928847830233E-4</v>
      </c>
      <c r="J94" s="58"/>
      <c r="K94" s="9">
        <v>38.454999999999998</v>
      </c>
      <c r="L94" s="9">
        <v>38.22</v>
      </c>
      <c r="M94" s="10">
        <v>4.9761717527415969E-2</v>
      </c>
      <c r="N94" s="10">
        <f t="shared" si="29"/>
        <v>-8.8917525773195595E-3</v>
      </c>
      <c r="O94" s="7"/>
      <c r="P94" s="11">
        <f t="shared" si="21"/>
        <v>0.56597222222222221</v>
      </c>
      <c r="Q94" s="11">
        <v>0.58333333333333304</v>
      </c>
      <c r="R94" s="10">
        <f t="shared" si="22"/>
        <v>5.1288150580404167E-2</v>
      </c>
      <c r="S94" s="10">
        <f t="shared" si="23"/>
        <v>-9.1645057238630995E-3</v>
      </c>
      <c r="T94" s="10">
        <f t="shared" si="24"/>
        <v>5.135524653877728E-2</v>
      </c>
      <c r="U94" s="10">
        <f t="shared" si="25"/>
        <v>5.206646369753222E-2</v>
      </c>
      <c r="V94" s="10">
        <f t="shared" si="26"/>
        <v>5.3676766698486832E-2</v>
      </c>
      <c r="W94" s="7"/>
      <c r="X94" s="12">
        <v>0.54722222222222228</v>
      </c>
      <c r="Y94" s="12">
        <v>0.58124999999999993</v>
      </c>
      <c r="Z94" s="12">
        <v>0.56597222222222221</v>
      </c>
      <c r="AA94" s="12">
        <v>1.5277777777777724E-2</v>
      </c>
      <c r="AB94" s="13">
        <v>38.700000000000003</v>
      </c>
      <c r="AC94" s="13">
        <v>33.33058823529413</v>
      </c>
      <c r="AD94" s="13">
        <v>10.508295648313728</v>
      </c>
      <c r="AE94" s="13">
        <v>7.1640246586914529</v>
      </c>
      <c r="AF94" s="13">
        <v>24.1</v>
      </c>
      <c r="AG94" s="13">
        <v>8.8329411764705892</v>
      </c>
      <c r="AH94" s="13">
        <v>974</v>
      </c>
      <c r="AI94" s="13">
        <v>538.63529411764705</v>
      </c>
      <c r="AJ94" s="13"/>
      <c r="AK94" s="10">
        <v>-5.1253548573678857E-2</v>
      </c>
      <c r="AL94" s="13">
        <v>18.899999999999999</v>
      </c>
      <c r="AM94" s="13">
        <v>24.521311475409838</v>
      </c>
      <c r="AN94" s="7"/>
      <c r="AO94" s="5"/>
      <c r="AP94" s="2">
        <v>13</v>
      </c>
      <c r="AQ94" s="6">
        <v>43496</v>
      </c>
      <c r="AR94" s="1" t="s">
        <v>46</v>
      </c>
      <c r="AS94" s="1" t="s">
        <v>45</v>
      </c>
      <c r="AT94" s="7"/>
      <c r="AU94" s="5">
        <v>-5.3636363636363621E-2</v>
      </c>
      <c r="AV94" s="5">
        <v>-5.8723307587460111E-2</v>
      </c>
      <c r="AW94" s="58"/>
      <c r="AX94" s="8">
        <v>5.0869439510964898E-3</v>
      </c>
      <c r="AY94" s="58"/>
      <c r="AZ94" s="5">
        <v>-5.6179835611911866E-2</v>
      </c>
      <c r="BA94" s="7"/>
      <c r="BB94" s="11">
        <f t="shared" si="27"/>
        <v>0.43541666666666662</v>
      </c>
      <c r="BC94" s="1">
        <v>0.41666666666666702</v>
      </c>
      <c r="BD94" s="10">
        <f t="shared" si="28"/>
        <v>-5.3760608241064038E-2</v>
      </c>
      <c r="BE94" s="7"/>
      <c r="BF94" s="12">
        <v>0.43888888888888894</v>
      </c>
      <c r="BG94" s="12">
        <v>0.40347222222222223</v>
      </c>
      <c r="BH94" s="12">
        <v>0.43541666666666662</v>
      </c>
      <c r="BI94" s="19">
        <v>3.1944444444444386E-2</v>
      </c>
      <c r="BJ94" s="13">
        <v>15.9</v>
      </c>
      <c r="BK94" s="13">
        <v>22.250847457627117</v>
      </c>
      <c r="BL94" s="13">
        <v>10.476984719383147</v>
      </c>
      <c r="BM94" s="13">
        <v>9.4682523399799905</v>
      </c>
      <c r="BN94" s="21">
        <v>25.7</v>
      </c>
      <c r="BO94" s="13">
        <v>8.0288135593220353</v>
      </c>
      <c r="BP94" s="13">
        <v>35.6</v>
      </c>
      <c r="BQ94" s="7"/>
    </row>
    <row r="95" spans="1:69" x14ac:dyDescent="0.2">
      <c r="A95" s="2">
        <v>14</v>
      </c>
      <c r="B95" s="15">
        <v>43493</v>
      </c>
      <c r="C95" s="14" t="s">
        <v>44</v>
      </c>
      <c r="D95" s="14" t="s">
        <v>45</v>
      </c>
      <c r="E95" s="7"/>
      <c r="F95" s="5">
        <v>-4.4723172431268048E-2</v>
      </c>
      <c r="G95" s="5">
        <v>-4.0142276422764182E-2</v>
      </c>
      <c r="H95" s="7"/>
      <c r="I95" s="8">
        <v>-4.5808960085038652E-3</v>
      </c>
      <c r="J95" s="58"/>
      <c r="K95" s="9">
        <v>37.270000000000003</v>
      </c>
      <c r="L95" s="9">
        <v>36.729999999999997</v>
      </c>
      <c r="M95" s="10">
        <v>-4.2432724427016115E-2</v>
      </c>
      <c r="N95" s="10">
        <f t="shared" si="29"/>
        <v>-3.9432989690721496E-2</v>
      </c>
      <c r="O95" s="7"/>
      <c r="P95" s="11">
        <f t="shared" si="21"/>
        <v>0.57569444444444451</v>
      </c>
      <c r="Q95" s="11">
        <v>0.58333333333333304</v>
      </c>
      <c r="R95" s="10">
        <f t="shared" si="22"/>
        <v>-4.2995764196252735E-2</v>
      </c>
      <c r="S95" s="10">
        <f t="shared" si="23"/>
        <v>-3.9956225983360717E-2</v>
      </c>
      <c r="T95" s="10">
        <f t="shared" si="24"/>
        <v>-4.4798472523566363E-2</v>
      </c>
      <c r="U95" s="10">
        <f t="shared" si="25"/>
        <v>-4.5418885129719741E-2</v>
      </c>
      <c r="V95" s="10">
        <f t="shared" si="26"/>
        <v>-4.6823592917236853E-2</v>
      </c>
      <c r="W95" s="7"/>
      <c r="X95" s="12">
        <v>0.56458333333333321</v>
      </c>
      <c r="Y95" s="12">
        <v>0.59999999999999987</v>
      </c>
      <c r="Z95" s="12">
        <v>0.57569444444444451</v>
      </c>
      <c r="AA95" s="12">
        <v>2.4305555555555358E-2</v>
      </c>
      <c r="AB95" s="13">
        <v>40.299999999999997</v>
      </c>
      <c r="AC95" s="13">
        <v>33.955681818181823</v>
      </c>
      <c r="AD95" s="13">
        <v>8.0754813224608348</v>
      </c>
      <c r="AE95" s="13">
        <v>5.2208306942037197</v>
      </c>
      <c r="AF95" s="13">
        <v>29</v>
      </c>
      <c r="AG95" s="13">
        <v>10.639772727272723</v>
      </c>
      <c r="AH95" s="13">
        <v>987</v>
      </c>
      <c r="AI95" s="13">
        <v>537.26136363636363</v>
      </c>
      <c r="AJ95" s="13"/>
      <c r="AK95" s="14"/>
      <c r="AL95" s="14"/>
      <c r="AM95" s="14"/>
      <c r="AN95" s="7"/>
      <c r="AO95" s="5"/>
      <c r="AP95" s="2">
        <v>14</v>
      </c>
      <c r="AQ95" s="15">
        <v>43498</v>
      </c>
      <c r="AR95" s="1" t="s">
        <v>44</v>
      </c>
      <c r="AS95" s="1" t="s">
        <v>45</v>
      </c>
      <c r="AT95" s="7"/>
      <c r="AU95" s="5">
        <v>-8.0591320934668476E-2</v>
      </c>
      <c r="AV95" s="5">
        <v>-8.029109997613923E-2</v>
      </c>
      <c r="AW95" s="58"/>
      <c r="AX95" s="8">
        <v>-3.0022095852924591E-4</v>
      </c>
      <c r="AY95" s="7"/>
      <c r="AZ95" s="10">
        <v>-8.0441210455403853E-2</v>
      </c>
      <c r="BA95" s="7"/>
      <c r="BB95" s="11">
        <f t="shared" si="27"/>
        <v>0.44027777777777782</v>
      </c>
      <c r="BC95" s="1">
        <v>0.41666666666666702</v>
      </c>
      <c r="BD95" s="10">
        <f t="shared" si="28"/>
        <v>-7.6127328506691391E-2</v>
      </c>
      <c r="BE95" s="7"/>
      <c r="BF95" s="12">
        <v>0.44027777777777782</v>
      </c>
      <c r="BG95" s="12">
        <v>0.40486111111111112</v>
      </c>
      <c r="BH95" s="12">
        <v>0.44027777777777782</v>
      </c>
      <c r="BI95" s="19">
        <v>3.5416666666666707E-2</v>
      </c>
      <c r="BJ95" s="13">
        <v>14.7</v>
      </c>
      <c r="BK95" s="13">
        <v>18.172881355932201</v>
      </c>
      <c r="BL95" s="13">
        <v>10.884074835402131</v>
      </c>
      <c r="BM95" s="13">
        <v>8.0789276115823867</v>
      </c>
      <c r="BN95" s="13">
        <v>24.1</v>
      </c>
      <c r="BO95" s="13">
        <v>8.1135593220338968</v>
      </c>
      <c r="BP95" s="13">
        <v>33.200000000000003</v>
      </c>
      <c r="BQ95" s="7"/>
    </row>
    <row r="96" spans="1:69" x14ac:dyDescent="0.2">
      <c r="A96" s="2">
        <v>15</v>
      </c>
      <c r="B96" s="15">
        <v>43500</v>
      </c>
      <c r="C96" s="14" t="s">
        <v>47</v>
      </c>
      <c r="D96" s="14" t="s">
        <v>45</v>
      </c>
      <c r="E96" s="7"/>
      <c r="F96" s="5">
        <v>6.4686468646865886E-3</v>
      </c>
      <c r="G96" s="5">
        <v>6.8855932203391191E-3</v>
      </c>
      <c r="H96" s="58"/>
      <c r="I96" s="8">
        <v>-4.169463556525305E-4</v>
      </c>
      <c r="J96" s="58"/>
      <c r="K96" s="9">
        <v>38.070000000000007</v>
      </c>
      <c r="L96" s="9">
        <v>37.817499999999995</v>
      </c>
      <c r="M96" s="5">
        <v>6.6771200425128543E-3</v>
      </c>
      <c r="N96" s="10">
        <f>(K96-35.85)/38.8</f>
        <v>5.7216494845360982E-2</v>
      </c>
      <c r="O96" s="7"/>
      <c r="P96" s="11">
        <f t="shared" si="21"/>
        <v>0.58125000000000004</v>
      </c>
      <c r="Q96" s="11">
        <v>0.58333333333333304</v>
      </c>
      <c r="R96" s="10">
        <f t="shared" si="22"/>
        <v>6.7010523724143302E-3</v>
      </c>
      <c r="S96" s="10">
        <f t="shared" si="23"/>
        <v>5.7421571887817442E-2</v>
      </c>
      <c r="T96" s="10">
        <f t="shared" ref="T96:T101" si="30">R96/(L96/35.22)</f>
        <v>6.2407897020277051E-3</v>
      </c>
      <c r="U96" s="10">
        <f t="shared" ref="U96:U101" si="31">R96/(L96/35.85)</f>
        <v>6.352422226510313E-3</v>
      </c>
      <c r="V96" s="10">
        <f t="shared" si="26"/>
        <v>7.08777933222908E-3</v>
      </c>
      <c r="W96" s="7"/>
      <c r="X96" s="12">
        <v>0.5576388888888888</v>
      </c>
      <c r="Y96" s="12">
        <v>0.59305555555555545</v>
      </c>
      <c r="Z96" s="12">
        <v>0.58125000000000004</v>
      </c>
      <c r="AA96" s="12">
        <v>1.1805555555555403E-2</v>
      </c>
      <c r="AB96" s="13">
        <v>34.1</v>
      </c>
      <c r="AC96" s="13">
        <v>27.257471264367815</v>
      </c>
      <c r="AD96" s="13">
        <v>12.052110949099459</v>
      </c>
      <c r="AE96" s="13">
        <v>8.6035054701398703</v>
      </c>
      <c r="AF96" s="13">
        <v>16.100000000000001</v>
      </c>
      <c r="AG96" s="13">
        <v>9.2609195402298798</v>
      </c>
      <c r="AH96" s="13">
        <v>969</v>
      </c>
      <c r="AI96" s="13">
        <v>529.55172413793105</v>
      </c>
      <c r="AJ96" s="13"/>
      <c r="AN96" s="7"/>
      <c r="AO96" s="5"/>
      <c r="AP96" s="2">
        <v>15</v>
      </c>
      <c r="AQ96" s="15">
        <v>43500</v>
      </c>
      <c r="AR96" s="1" t="s">
        <v>44</v>
      </c>
      <c r="AS96" s="1" t="s">
        <v>45</v>
      </c>
      <c r="AT96" s="7"/>
      <c r="AU96" s="5">
        <v>-6.4412811387900268E-2</v>
      </c>
      <c r="AV96" s="5">
        <v>-6.2774415569004302E-2</v>
      </c>
      <c r="AW96" s="58"/>
      <c r="AX96" s="8">
        <v>-1.6383958188959657E-3</v>
      </c>
      <c r="AY96" s="7"/>
      <c r="AZ96" s="10">
        <v>-6.3593613478452285E-2</v>
      </c>
      <c r="BA96" s="7"/>
      <c r="BB96" s="11">
        <f t="shared" si="27"/>
        <v>0.44236111111111104</v>
      </c>
      <c r="BC96" s="1">
        <v>0.41666666666666702</v>
      </c>
      <c r="BD96" s="10">
        <f t="shared" si="28"/>
        <v>-5.9899792915339728E-2</v>
      </c>
      <c r="BE96" s="7"/>
      <c r="BF96" s="12">
        <v>0.44305555555555559</v>
      </c>
      <c r="BG96" s="12">
        <v>0.40763888888888899</v>
      </c>
      <c r="BH96" s="12">
        <v>0.44236111111111104</v>
      </c>
      <c r="BI96" s="19">
        <v>3.4722222222222043E-2</v>
      </c>
      <c r="BJ96" s="13">
        <v>18.2</v>
      </c>
      <c r="BK96" s="13">
        <v>23.266101694915264</v>
      </c>
      <c r="BL96" s="13">
        <v>10.030059108186265</v>
      </c>
      <c r="BM96" s="13">
        <v>9.1069026038810073</v>
      </c>
      <c r="BN96" s="13">
        <v>25.7</v>
      </c>
      <c r="BO96" s="13">
        <v>11.494915254237281</v>
      </c>
      <c r="BP96" s="13">
        <v>34.1</v>
      </c>
      <c r="BQ96" s="7"/>
    </row>
    <row r="97" spans="1:69" x14ac:dyDescent="0.2">
      <c r="A97" s="2">
        <v>16</v>
      </c>
      <c r="B97" s="6">
        <v>43507</v>
      </c>
      <c r="C97" s="1" t="s">
        <v>47</v>
      </c>
      <c r="D97" s="1" t="s">
        <v>45</v>
      </c>
      <c r="E97" s="7"/>
      <c r="F97" s="5">
        <v>3.7016343064673912E-2</v>
      </c>
      <c r="G97" s="5">
        <v>3.2491981592525629E-2</v>
      </c>
      <c r="H97" s="58"/>
      <c r="I97" s="8">
        <v>4.5243614721482833E-3</v>
      </c>
      <c r="J97" s="58"/>
      <c r="K97" s="9">
        <v>36.132500000000007</v>
      </c>
      <c r="L97" s="9">
        <v>35.549999999999997</v>
      </c>
      <c r="M97" s="5">
        <v>3.4754162328599771E-2</v>
      </c>
      <c r="N97" s="10">
        <f t="shared" ref="N97:N101" si="32">(K97-35.85)/38.8</f>
        <v>7.2809278350517009E-3</v>
      </c>
      <c r="O97" s="7"/>
      <c r="P97" s="11">
        <f t="shared" si="21"/>
        <v>0.56527777777777777</v>
      </c>
      <c r="Q97" s="11">
        <v>0.58333333333333304</v>
      </c>
      <c r="R97" s="10">
        <f t="shared" si="22"/>
        <v>3.5864246137621368E-2</v>
      </c>
      <c r="S97" s="10">
        <f t="shared" si="23"/>
        <v>7.5134881835914324E-3</v>
      </c>
      <c r="T97" s="10">
        <f t="shared" si="30"/>
        <v>3.5531329084867072E-2</v>
      </c>
      <c r="U97" s="10">
        <f t="shared" si="31"/>
        <v>3.616689800376164E-2</v>
      </c>
      <c r="V97" s="10">
        <f t="shared" si="26"/>
        <v>4.03535821520353E-2</v>
      </c>
      <c r="W97" s="7"/>
      <c r="X97" s="12">
        <v>0.55000000000000004</v>
      </c>
      <c r="Y97" s="12">
        <v>0.58472222222222225</v>
      </c>
      <c r="Z97" s="12">
        <v>0.56527777777777777</v>
      </c>
      <c r="AA97" s="12">
        <v>1.9444444444444486E-2</v>
      </c>
      <c r="AB97" s="13">
        <v>34.700000000000003</v>
      </c>
      <c r="AC97" s="13">
        <v>27.603529411764704</v>
      </c>
      <c r="AD97" s="13">
        <v>11.045166052769256</v>
      </c>
      <c r="AE97" s="13">
        <v>7.87017756786123</v>
      </c>
      <c r="AF97" s="21">
        <v>29</v>
      </c>
      <c r="AG97" s="21">
        <v>11.10470588235294</v>
      </c>
      <c r="AH97" s="13">
        <v>978</v>
      </c>
      <c r="AI97" s="13">
        <v>536.12941176470588</v>
      </c>
      <c r="AJ97" s="13"/>
      <c r="AN97" s="7"/>
      <c r="AO97" s="5"/>
      <c r="AP97" s="2">
        <v>16</v>
      </c>
      <c r="AQ97" s="15">
        <v>43500</v>
      </c>
      <c r="AR97" s="1" t="s">
        <v>47</v>
      </c>
      <c r="AS97" s="1" t="s">
        <v>45</v>
      </c>
      <c r="AT97" s="7"/>
      <c r="AU97" s="5">
        <v>-8.4525357607282178E-2</v>
      </c>
      <c r="AV97" s="1">
        <v>-7.9775427601514542E-2</v>
      </c>
      <c r="AW97" s="7"/>
      <c r="AX97" s="8">
        <v>-4.7499300057676358E-3</v>
      </c>
      <c r="AY97" s="58"/>
      <c r="AZ97" s="10">
        <v>-8.2150392604398353E-2</v>
      </c>
      <c r="BA97" s="7"/>
      <c r="BB97" s="11">
        <f t="shared" si="27"/>
        <v>0.43749999999999994</v>
      </c>
      <c r="BC97" s="1">
        <v>0.41666666666666702</v>
      </c>
      <c r="BD97" s="10">
        <f t="shared" si="28"/>
        <v>-7.823846914704613E-2</v>
      </c>
      <c r="BE97" s="7"/>
      <c r="BF97" s="12">
        <v>0.44305555555555559</v>
      </c>
      <c r="BG97" s="12">
        <v>0.40763888888888899</v>
      </c>
      <c r="BH97" s="12">
        <v>0.43749999999999994</v>
      </c>
      <c r="BI97" s="19">
        <v>2.986111111111095E-2</v>
      </c>
      <c r="BJ97" s="13">
        <v>18.2</v>
      </c>
      <c r="BK97" s="13">
        <v>23.266101694915264</v>
      </c>
      <c r="BL97" s="13">
        <v>10.030059108186265</v>
      </c>
      <c r="BM97" s="13">
        <v>9.1069026038810073</v>
      </c>
      <c r="BN97" s="13">
        <v>25.7</v>
      </c>
      <c r="BO97" s="13">
        <v>11.494915254237281</v>
      </c>
      <c r="BP97" s="13">
        <v>34.1</v>
      </c>
      <c r="BQ97" s="7"/>
    </row>
    <row r="98" spans="1:69" x14ac:dyDescent="0.2">
      <c r="A98" s="2">
        <v>17</v>
      </c>
      <c r="B98" s="6">
        <v>43509</v>
      </c>
      <c r="C98" s="1" t="s">
        <v>47</v>
      </c>
      <c r="D98" s="1" t="s">
        <v>45</v>
      </c>
      <c r="E98" s="7"/>
      <c r="F98" s="5">
        <v>4.1924592009003996E-2</v>
      </c>
      <c r="G98" s="5">
        <v>4.6275395033860064E-2</v>
      </c>
      <c r="H98" s="58"/>
      <c r="I98" s="8">
        <v>-4.3508030248560689E-3</v>
      </c>
      <c r="J98" s="58"/>
      <c r="K98" s="9">
        <v>37.070000000000007</v>
      </c>
      <c r="L98" s="9">
        <v>35.825000000000003</v>
      </c>
      <c r="M98" s="5">
        <v>4.4099993521432027E-2</v>
      </c>
      <c r="N98" s="10">
        <f t="shared" si="32"/>
        <v>3.1443298969072324E-2</v>
      </c>
      <c r="O98" s="7"/>
      <c r="P98" s="11">
        <f t="shared" si="21"/>
        <v>0.56736111111111109</v>
      </c>
      <c r="Q98" s="11">
        <v>0.58333333333333304</v>
      </c>
      <c r="R98" s="10">
        <f t="shared" si="22"/>
        <v>4.5341486607102674E-2</v>
      </c>
      <c r="S98" s="10">
        <f t="shared" si="23"/>
        <v>3.2328483640172267E-2</v>
      </c>
      <c r="T98" s="10">
        <f t="shared" si="30"/>
        <v>4.4575775528322571E-2</v>
      </c>
      <c r="U98" s="10">
        <f t="shared" si="31"/>
        <v>4.5373127560771269E-2</v>
      </c>
      <c r="V98" s="10">
        <f t="shared" si="26"/>
        <v>5.0625525869758735E-2</v>
      </c>
      <c r="W98" s="7"/>
      <c r="X98" s="12">
        <v>0.54791666666666661</v>
      </c>
      <c r="Y98" s="12">
        <v>0.58194444444444438</v>
      </c>
      <c r="Z98" s="12">
        <v>0.56736111111111109</v>
      </c>
      <c r="AA98" s="12">
        <v>1.4583333333333282E-2</v>
      </c>
      <c r="AB98" s="13">
        <v>34.9</v>
      </c>
      <c r="AC98" s="13">
        <v>28.497647058823549</v>
      </c>
      <c r="AD98" s="13">
        <v>11.788526688386719</v>
      </c>
      <c r="AE98" s="13">
        <v>9.0805284514814399</v>
      </c>
      <c r="AF98" s="13">
        <v>14.5</v>
      </c>
      <c r="AG98" s="13">
        <v>7.9294117647058773</v>
      </c>
      <c r="AH98" s="13">
        <v>972</v>
      </c>
      <c r="AI98" s="13">
        <v>534.16470588235291</v>
      </c>
      <c r="AJ98" s="13"/>
      <c r="AN98" s="7"/>
      <c r="AO98" s="5"/>
      <c r="AP98" s="2">
        <v>17</v>
      </c>
      <c r="AQ98" s="15">
        <v>43502</v>
      </c>
      <c r="AR98" s="15" t="s">
        <v>48</v>
      </c>
      <c r="AS98" s="15" t="s">
        <v>45</v>
      </c>
      <c r="AT98" s="16"/>
      <c r="AU98" s="10">
        <v>-2.6001040041601479E-2</v>
      </c>
      <c r="AV98" s="10">
        <v>-2.6822916666666512E-2</v>
      </c>
      <c r="AW98" s="17"/>
      <c r="AX98" s="18">
        <v>8.2187662506503362E-4</v>
      </c>
      <c r="AY98" s="17"/>
      <c r="AZ98" s="10">
        <v>-2.6411978354133996E-2</v>
      </c>
      <c r="BA98" s="4"/>
      <c r="BB98" s="11">
        <f t="shared" si="27"/>
        <v>0.44236111111111115</v>
      </c>
      <c r="BC98" s="1">
        <v>0.41666666666666702</v>
      </c>
      <c r="BD98" s="10">
        <f t="shared" si="28"/>
        <v>-2.4877844603579922E-2</v>
      </c>
      <c r="BE98" s="4"/>
      <c r="BF98" s="12">
        <v>0.44513888888888892</v>
      </c>
      <c r="BG98" s="12">
        <v>0.41041666666666665</v>
      </c>
      <c r="BH98" s="12">
        <v>0.44236111111111115</v>
      </c>
      <c r="BI98" s="19">
        <v>3.1944444444444497E-2</v>
      </c>
      <c r="BJ98" s="13">
        <v>20.3</v>
      </c>
      <c r="BK98" s="13">
        <v>28.181666666666665</v>
      </c>
      <c r="BL98" s="13">
        <v>6.5315187944318343</v>
      </c>
      <c r="BM98" s="13">
        <v>5.5602316484805945</v>
      </c>
      <c r="BN98" s="13">
        <v>22.5</v>
      </c>
      <c r="BO98" s="13">
        <v>6.446666666666669</v>
      </c>
      <c r="BP98" s="13">
        <v>40.200000000000003</v>
      </c>
      <c r="BQ98" s="7"/>
    </row>
    <row r="99" spans="1:69" ht="17" thickBot="1" x14ac:dyDescent="0.25">
      <c r="A99" s="2">
        <v>18</v>
      </c>
      <c r="B99" s="6">
        <v>43512</v>
      </c>
      <c r="C99" s="1" t="s">
        <v>47</v>
      </c>
      <c r="D99" s="1" t="s">
        <v>45</v>
      </c>
      <c r="E99" s="7"/>
      <c r="F99" s="5">
        <v>1.9554667427918788E-2</v>
      </c>
      <c r="G99" s="5">
        <v>2.0652328728101452E-2</v>
      </c>
      <c r="H99" s="58"/>
      <c r="I99" s="8">
        <v>-1.0976613001826632E-3</v>
      </c>
      <c r="J99" s="58"/>
      <c r="K99" s="9">
        <v>37.055</v>
      </c>
      <c r="L99" s="9">
        <v>35.489999999999995</v>
      </c>
      <c r="M99" s="5">
        <v>2.010349807801012E-2</v>
      </c>
      <c r="N99" s="10">
        <f t="shared" si="32"/>
        <v>3.1056701030927794E-2</v>
      </c>
      <c r="O99" s="7"/>
      <c r="P99" s="11">
        <f t="shared" si="21"/>
        <v>0.5708333333333333</v>
      </c>
      <c r="Q99" s="11">
        <v>0.58333333333333304</v>
      </c>
      <c r="R99" s="10">
        <f t="shared" si="22"/>
        <v>2.0543720663659969E-2</v>
      </c>
      <c r="S99" s="10">
        <f t="shared" si="23"/>
        <v>3.1736774776130579E-2</v>
      </c>
      <c r="T99" s="10">
        <f t="shared" si="30"/>
        <v>2.0387428621417417E-2</v>
      </c>
      <c r="U99" s="10">
        <f t="shared" si="31"/>
        <v>2.0752110053316709E-2</v>
      </c>
      <c r="V99" s="10">
        <f t="shared" si="26"/>
        <v>2.3154376628526315E-2</v>
      </c>
      <c r="W99" s="7"/>
      <c r="X99" s="12">
        <v>0.54444444444444451</v>
      </c>
      <c r="Y99" s="12">
        <v>0.57916666666666672</v>
      </c>
      <c r="Z99" s="12">
        <v>0.5708333333333333</v>
      </c>
      <c r="AA99" s="12">
        <v>8.3333333333334147E-3</v>
      </c>
      <c r="AB99" s="13">
        <v>35.299999999999997</v>
      </c>
      <c r="AC99" s="13">
        <v>28.802352941176462</v>
      </c>
      <c r="AD99" s="13">
        <v>12.511018661445974</v>
      </c>
      <c r="AE99" s="13">
        <v>10.307269943131612</v>
      </c>
      <c r="AF99" s="13">
        <v>27.4</v>
      </c>
      <c r="AG99" s="13">
        <v>10.231764705882355</v>
      </c>
      <c r="AH99" s="13">
        <v>952</v>
      </c>
      <c r="AI99" s="13">
        <v>482.42352941176472</v>
      </c>
      <c r="AJ99" s="13"/>
      <c r="AN99" s="7"/>
      <c r="AO99" s="5"/>
      <c r="AP99" s="2">
        <v>18</v>
      </c>
      <c r="AQ99" s="23">
        <v>43507</v>
      </c>
      <c r="AR99" s="65" t="s">
        <v>44</v>
      </c>
      <c r="AS99" s="65" t="s">
        <v>45</v>
      </c>
      <c r="AT99" s="50"/>
      <c r="AU99" s="66">
        <v>-5.2878353737952445E-2</v>
      </c>
      <c r="AV99" s="66">
        <v>-4.7879973907371011E-2</v>
      </c>
      <c r="AW99" s="61"/>
      <c r="AX99" s="67">
        <v>-4.9983798305814342E-3</v>
      </c>
      <c r="AY99" s="50"/>
      <c r="AZ99" s="26">
        <v>-5.0379163822661728E-2</v>
      </c>
      <c r="BA99" s="50"/>
      <c r="BB99" s="11">
        <f t="shared" si="27"/>
        <v>0.45763888888888898</v>
      </c>
      <c r="BC99" s="1">
        <v>0.41666666666666702</v>
      </c>
      <c r="BD99" s="10">
        <f t="shared" si="28"/>
        <v>-4.5868737926550919E-2</v>
      </c>
      <c r="BE99" s="50"/>
      <c r="BF99" s="29">
        <v>0.45069444444444445</v>
      </c>
      <c r="BG99" s="29">
        <v>0.41597222222222219</v>
      </c>
      <c r="BH99" s="29">
        <v>0.45763888888888898</v>
      </c>
      <c r="BI99" s="30">
        <v>4.1666666666666796E-2</v>
      </c>
      <c r="BJ99" s="31">
        <v>13.7</v>
      </c>
      <c r="BK99" s="31">
        <v>18.973770491803275</v>
      </c>
      <c r="BL99" s="31">
        <v>10.870823241796899</v>
      </c>
      <c r="BM99" s="31">
        <v>9.6725813947452419</v>
      </c>
      <c r="BN99" s="31">
        <v>24.1</v>
      </c>
      <c r="BO99" s="31">
        <v>6.1360655737704963</v>
      </c>
      <c r="BP99" s="13">
        <v>34.700000000000003</v>
      </c>
      <c r="BQ99" s="7"/>
    </row>
    <row r="100" spans="1:69" x14ac:dyDescent="0.2">
      <c r="A100" s="2">
        <v>19</v>
      </c>
      <c r="B100" s="6">
        <v>43515</v>
      </c>
      <c r="C100" s="1" t="s">
        <v>47</v>
      </c>
      <c r="D100" s="1" t="s">
        <v>45</v>
      </c>
      <c r="E100" s="7"/>
      <c r="F100" s="5">
        <v>6.2664714494875567E-2</v>
      </c>
      <c r="G100" s="5">
        <v>6.2536528345996517E-2</v>
      </c>
      <c r="H100" s="58"/>
      <c r="I100" s="8">
        <v>1.2818614887905033E-4</v>
      </c>
      <c r="J100" s="58"/>
      <c r="K100" s="9">
        <v>35.772499999999994</v>
      </c>
      <c r="L100" s="9">
        <v>35.067499999999995</v>
      </c>
      <c r="M100" s="5">
        <v>6.2600621420436042E-2</v>
      </c>
      <c r="N100" s="10">
        <f t="shared" si="32"/>
        <v>-1.9974226804125692E-3</v>
      </c>
      <c r="O100" s="7"/>
      <c r="P100" s="11">
        <f t="shared" si="21"/>
        <v>0.56875000000000009</v>
      </c>
      <c r="Q100" s="11">
        <v>0.58333333333333304</v>
      </c>
      <c r="R100" s="10">
        <f t="shared" si="22"/>
        <v>6.4205765559421535E-2</v>
      </c>
      <c r="S100" s="10">
        <f t="shared" si="23"/>
        <v>-2.0486386465769927E-3</v>
      </c>
      <c r="T100" s="10">
        <f t="shared" si="30"/>
        <v>6.4484980765746824E-2</v>
      </c>
      <c r="U100" s="10">
        <f t="shared" si="31"/>
        <v>6.5638459978762734E-2</v>
      </c>
      <c r="V100" s="10">
        <f t="shared" si="26"/>
        <v>7.323677542958186E-2</v>
      </c>
      <c r="W100" s="7"/>
      <c r="X100" s="12">
        <v>0.54097222222222219</v>
      </c>
      <c r="Y100" s="12">
        <v>0.57500000000000007</v>
      </c>
      <c r="Z100" s="12">
        <v>0.56875000000000009</v>
      </c>
      <c r="AA100" s="12">
        <v>6.2499999999999778E-3</v>
      </c>
      <c r="AB100" s="13">
        <v>35.6</v>
      </c>
      <c r="AC100" s="13">
        <v>28.146428571428569</v>
      </c>
      <c r="AD100" s="13">
        <v>7.3055511344905311</v>
      </c>
      <c r="AE100" s="13">
        <v>5.7379566580163202</v>
      </c>
      <c r="AF100" s="13">
        <v>20.9</v>
      </c>
      <c r="AG100" s="13">
        <v>9.4166666666666679</v>
      </c>
      <c r="AH100" s="13">
        <v>982</v>
      </c>
      <c r="AI100" s="13">
        <v>543.60714285714289</v>
      </c>
      <c r="AJ100" s="13"/>
      <c r="AN100" s="7"/>
      <c r="AO100" s="5"/>
      <c r="AP100" s="2">
        <v>19</v>
      </c>
      <c r="AQ100" s="15">
        <v>43508</v>
      </c>
      <c r="AR100" s="1" t="s">
        <v>44</v>
      </c>
      <c r="AS100" s="1" t="s">
        <v>45</v>
      </c>
      <c r="AT100" s="7"/>
      <c r="AU100" s="5">
        <v>-8.1024245423057847E-2</v>
      </c>
      <c r="AV100" s="5">
        <v>-7.7151702786377577E-2</v>
      </c>
      <c r="AW100" s="58"/>
      <c r="AX100" s="8">
        <v>-3.8725426366802707E-3</v>
      </c>
      <c r="AY100" s="7"/>
      <c r="AZ100" s="10">
        <v>-7.9087974104717712E-2</v>
      </c>
      <c r="BA100" s="7"/>
      <c r="BB100" s="11">
        <f t="shared" si="27"/>
        <v>0.45416666666666666</v>
      </c>
      <c r="BC100" s="1">
        <v>0.41666666666666702</v>
      </c>
      <c r="BD100" s="10">
        <f t="shared" si="28"/>
        <v>-7.2557774407997974E-2</v>
      </c>
      <c r="BE100" s="7"/>
      <c r="BF100" s="51">
        <v>0.45208333333333334</v>
      </c>
      <c r="BG100" s="51">
        <v>0.41736111111111118</v>
      </c>
      <c r="BH100" s="51">
        <v>0.45416666666666666</v>
      </c>
      <c r="BI100" s="52">
        <v>3.680555555555548E-2</v>
      </c>
      <c r="BJ100" s="53">
        <v>15.1</v>
      </c>
      <c r="BK100" s="53">
        <v>19.275409836065567</v>
      </c>
      <c r="BL100" s="53">
        <v>11.035562831590733</v>
      </c>
      <c r="BM100" s="53">
        <v>9.3774552673201494</v>
      </c>
      <c r="BN100" s="53">
        <v>22.5</v>
      </c>
      <c r="BO100" s="53">
        <v>7.8278688524590194</v>
      </c>
      <c r="BP100" s="13">
        <v>32.799999999999997</v>
      </c>
      <c r="BQ100" s="7"/>
    </row>
    <row r="101" spans="1:69" ht="17" thickBot="1" x14ac:dyDescent="0.25">
      <c r="A101" s="2">
        <v>20</v>
      </c>
      <c r="B101" s="23">
        <v>43501</v>
      </c>
      <c r="C101" s="24" t="s">
        <v>47</v>
      </c>
      <c r="D101" s="24" t="s">
        <v>45</v>
      </c>
      <c r="E101" s="50"/>
      <c r="F101" s="66">
        <v>1.5479876160990832E-2</v>
      </c>
      <c r="G101" s="66">
        <v>1.7289850998032104E-2</v>
      </c>
      <c r="H101" s="61"/>
      <c r="I101" s="67">
        <v>-1.809974837041272E-3</v>
      </c>
      <c r="J101" s="61"/>
      <c r="K101" s="9">
        <v>36.325000000000003</v>
      </c>
      <c r="L101" s="9">
        <v>34.185000000000002</v>
      </c>
      <c r="M101" s="66">
        <v>1.6384863579511466E-2</v>
      </c>
      <c r="N101" s="10">
        <f t="shared" si="32"/>
        <v>1.2242268041237151E-2</v>
      </c>
      <c r="O101" s="50"/>
      <c r="P101" s="11">
        <f t="shared" si="21"/>
        <v>0.57777777777777772</v>
      </c>
      <c r="Q101" s="11">
        <v>0.58333333333333304</v>
      </c>
      <c r="R101" s="10">
        <f t="shared" si="22"/>
        <v>1.6542410344699072E-2</v>
      </c>
      <c r="S101" s="10">
        <f t="shared" si="23"/>
        <v>1.2359982157018274E-2</v>
      </c>
      <c r="T101" s="10">
        <f t="shared" si="30"/>
        <v>1.7043255589887413E-2</v>
      </c>
      <c r="U101" s="10">
        <f t="shared" si="31"/>
        <v>1.7348117913045538E-2</v>
      </c>
      <c r="V101" s="10">
        <f t="shared" si="26"/>
        <v>1.9356337978293486E-2</v>
      </c>
      <c r="W101" s="50"/>
      <c r="X101" s="29">
        <v>0.55694444444444446</v>
      </c>
      <c r="Y101" s="29">
        <v>0.59166666666666667</v>
      </c>
      <c r="Z101" s="29">
        <v>0.57777777777777772</v>
      </c>
      <c r="AA101" s="29">
        <v>1.3888888888888951E-2</v>
      </c>
      <c r="AB101" s="31">
        <v>37.6</v>
      </c>
      <c r="AC101" s="31">
        <v>31.757471264367812</v>
      </c>
      <c r="AD101" s="31">
        <v>9.5020120196800235</v>
      </c>
      <c r="AE101" s="31">
        <v>7.7581240044684554</v>
      </c>
      <c r="AF101" s="31">
        <v>19.3</v>
      </c>
      <c r="AG101" s="31">
        <v>9.6160919540229877</v>
      </c>
      <c r="AH101" s="31">
        <v>966</v>
      </c>
      <c r="AI101" s="31">
        <v>525.05747126436779</v>
      </c>
      <c r="AJ101" s="31"/>
      <c r="AK101" s="26">
        <v>-8.2150392604398353E-2</v>
      </c>
      <c r="AL101" s="31">
        <v>18.2</v>
      </c>
      <c r="AM101" s="31">
        <v>23.266101694915264</v>
      </c>
      <c r="AN101" s="7"/>
      <c r="AO101" s="5"/>
      <c r="AP101" s="2">
        <v>20</v>
      </c>
      <c r="AQ101" s="23">
        <v>43509</v>
      </c>
      <c r="AR101" s="65" t="s">
        <v>44</v>
      </c>
      <c r="AS101" s="65" t="s">
        <v>45</v>
      </c>
      <c r="AT101" s="50"/>
      <c r="AU101" s="66">
        <v>-5.1715108667190215E-2</v>
      </c>
      <c r="AV101" s="66">
        <v>-5.0791988480167499E-2</v>
      </c>
      <c r="AW101" s="61"/>
      <c r="AX101" s="67">
        <v>-9.2312018702271625E-4</v>
      </c>
      <c r="AY101" s="50"/>
      <c r="AZ101" s="26">
        <v>-5.1253548573678857E-2</v>
      </c>
      <c r="BA101" s="50"/>
      <c r="BB101" s="11">
        <f t="shared" si="27"/>
        <v>0.45694444444444443</v>
      </c>
      <c r="BC101" s="1">
        <v>0.41666666666666702</v>
      </c>
      <c r="BD101" s="10">
        <f t="shared" si="28"/>
        <v>-4.6735758577822702E-2</v>
      </c>
      <c r="BE101" s="50"/>
      <c r="BF101" s="29">
        <v>0.45208333333333334</v>
      </c>
      <c r="BG101" s="29">
        <v>0.41875000000000007</v>
      </c>
      <c r="BH101" s="29">
        <v>0.45694444444444443</v>
      </c>
      <c r="BI101" s="30">
        <v>3.8194444444444364E-2</v>
      </c>
      <c r="BJ101" s="31">
        <v>18.899999999999999</v>
      </c>
      <c r="BK101" s="31">
        <v>24.521311475409838</v>
      </c>
      <c r="BL101" s="31">
        <v>8.4844231020245555</v>
      </c>
      <c r="BM101" s="31">
        <v>7.4226588645416536</v>
      </c>
      <c r="BN101" s="31">
        <v>25.7</v>
      </c>
      <c r="BO101" s="31">
        <v>5.9459016393442656</v>
      </c>
      <c r="BP101" s="13">
        <v>34.9</v>
      </c>
      <c r="BQ101" s="7"/>
    </row>
    <row r="102" spans="1:69" x14ac:dyDescent="0.2">
      <c r="A102" s="2">
        <v>21</v>
      </c>
      <c r="B102" s="6">
        <v>43437</v>
      </c>
      <c r="C102" s="1" t="s">
        <v>46</v>
      </c>
      <c r="D102" s="1" t="s">
        <v>45</v>
      </c>
      <c r="E102" s="7"/>
      <c r="F102" s="5">
        <v>5.3213367609254505E-2</v>
      </c>
      <c r="G102" s="5">
        <v>5.8052915489339788E-2</v>
      </c>
      <c r="H102" s="58"/>
      <c r="I102" s="8">
        <v>-4.839547880085282E-3</v>
      </c>
      <c r="J102" s="58"/>
      <c r="K102" s="9">
        <v>41.08</v>
      </c>
      <c r="L102" s="9">
        <v>38.914999999999999</v>
      </c>
      <c r="M102" s="5">
        <v>5.5633141549297146E-2</v>
      </c>
      <c r="N102" s="10">
        <f>(K102-41.35)/41.35</f>
        <v>-6.529625151148806E-3</v>
      </c>
      <c r="O102" s="7"/>
      <c r="P102" s="11">
        <f t="shared" si="21"/>
        <v>0.61597222222222214</v>
      </c>
      <c r="Q102" s="11">
        <v>0.58333333333333304</v>
      </c>
      <c r="R102" s="10">
        <f t="shared" si="22"/>
        <v>5.2685274973404264E-2</v>
      </c>
      <c r="S102" s="10">
        <f t="shared" si="23"/>
        <v>-6.1836359943235565E-3</v>
      </c>
      <c r="T102" s="10">
        <f t="shared" ref="T102:T111" si="33">R102/(L102/40.635)</f>
        <v>5.5013905911455281E-2</v>
      </c>
      <c r="U102" s="10">
        <f t="shared" ref="U102:U111" si="34">R102/(L102/41.35)</f>
        <v>5.5981912376982308E-2</v>
      </c>
      <c r="V102" s="10">
        <f t="shared" si="26"/>
        <v>5.4154207861651565E-2</v>
      </c>
      <c r="W102" s="7"/>
      <c r="X102" s="12">
        <v>0.57916666666666661</v>
      </c>
      <c r="Y102" s="12">
        <v>0.61597222222222214</v>
      </c>
      <c r="Z102" s="12">
        <v>0.61597222222222214</v>
      </c>
      <c r="AA102" s="12">
        <v>0</v>
      </c>
      <c r="AB102" s="13">
        <v>29.5</v>
      </c>
      <c r="AC102" s="13">
        <v>22.919101123595507</v>
      </c>
      <c r="AD102" s="13">
        <v>8.1173588054963552</v>
      </c>
      <c r="AE102" s="13">
        <v>6.2178052753117541</v>
      </c>
      <c r="AF102" s="13">
        <v>22.5</v>
      </c>
      <c r="AG102" s="13">
        <v>12.22134831460674</v>
      </c>
      <c r="AH102" s="13">
        <v>997</v>
      </c>
      <c r="AI102" s="13">
        <v>546.89887640449433</v>
      </c>
      <c r="AJ102" s="13"/>
      <c r="AN102" s="7"/>
      <c r="AO102" s="5"/>
      <c r="AP102" s="2">
        <v>21</v>
      </c>
      <c r="AQ102" s="6">
        <v>43509</v>
      </c>
      <c r="AR102" s="1" t="s">
        <v>47</v>
      </c>
      <c r="AS102" s="1" t="s">
        <v>45</v>
      </c>
      <c r="AT102" s="7"/>
      <c r="AU102" s="5">
        <v>-8.3533493461435696E-2</v>
      </c>
      <c r="AV102" s="1">
        <v>-8.1423240938166122E-2</v>
      </c>
      <c r="AW102" s="7"/>
      <c r="AX102" s="8">
        <v>-2.1102525232695735E-3</v>
      </c>
      <c r="AY102" s="58"/>
      <c r="AZ102" s="5">
        <v>-8.2478367199800909E-2</v>
      </c>
      <c r="BA102" s="7"/>
      <c r="BB102" s="11">
        <f t="shared" si="27"/>
        <v>0.44513888888888892</v>
      </c>
      <c r="BC102" s="1">
        <v>0.41666666666666702</v>
      </c>
      <c r="BD102" s="10">
        <f t="shared" si="28"/>
        <v>-7.7202839812606214E-2</v>
      </c>
      <c r="BE102" s="7"/>
      <c r="BF102" s="12">
        <v>0.45208333333333334</v>
      </c>
      <c r="BG102" s="12">
        <v>0.41875000000000007</v>
      </c>
      <c r="BH102" s="12">
        <v>0.44513888888888892</v>
      </c>
      <c r="BI102" s="19">
        <v>2.6388888888888851E-2</v>
      </c>
      <c r="BJ102" s="13">
        <v>18.899999999999999</v>
      </c>
      <c r="BK102" s="13">
        <v>24.521311475409838</v>
      </c>
      <c r="BL102" s="13">
        <v>8.4844231020245555</v>
      </c>
      <c r="BM102" s="13">
        <v>7.4226588645416536</v>
      </c>
      <c r="BN102" s="13">
        <v>25.7</v>
      </c>
      <c r="BO102" s="13">
        <v>5.9459016393442656</v>
      </c>
      <c r="BP102" s="13">
        <v>34.9</v>
      </c>
      <c r="BQ102" s="7"/>
    </row>
    <row r="103" spans="1:69" x14ac:dyDescent="0.2">
      <c r="A103" s="2">
        <v>22</v>
      </c>
      <c r="B103" s="6">
        <v>43484</v>
      </c>
      <c r="C103" s="1" t="s">
        <v>46</v>
      </c>
      <c r="D103" s="1" t="s">
        <v>45</v>
      </c>
      <c r="E103" s="7"/>
      <c r="F103" s="5">
        <v>3.7949728930507798E-2</v>
      </c>
      <c r="G103" s="5">
        <v>4.256631708821719E-2</v>
      </c>
      <c r="H103" s="58"/>
      <c r="I103" s="8">
        <v>-4.616588157709392E-3</v>
      </c>
      <c r="J103" s="58"/>
      <c r="K103" s="9">
        <v>43.56</v>
      </c>
      <c r="L103" s="9">
        <v>40.094999999999999</v>
      </c>
      <c r="M103" s="5">
        <v>4.0258023009362494E-2</v>
      </c>
      <c r="N103" s="10">
        <f t="shared" ref="N103:N111" si="35">(K103-41.35)/41.35</f>
        <v>5.3446191051995183E-2</v>
      </c>
      <c r="O103" s="7"/>
      <c r="P103" s="11">
        <f t="shared" si="21"/>
        <v>0.5854166666666667</v>
      </c>
      <c r="Q103" s="11">
        <v>0.58333333333333304</v>
      </c>
      <c r="R103" s="10">
        <f t="shared" si="22"/>
        <v>4.0114756023564027E-2</v>
      </c>
      <c r="S103" s="10">
        <f t="shared" si="23"/>
        <v>5.3255991083838584E-2</v>
      </c>
      <c r="T103" s="10">
        <f t="shared" si="33"/>
        <v>4.0655022097955462E-2</v>
      </c>
      <c r="U103" s="10">
        <f t="shared" si="34"/>
        <v>4.1370374400158942E-2</v>
      </c>
      <c r="V103" s="10">
        <f t="shared" si="26"/>
        <v>4.0019709214180348E-2</v>
      </c>
      <c r="W103" s="7"/>
      <c r="X103" s="12">
        <v>0.57291666666666674</v>
      </c>
      <c r="Y103" s="12">
        <v>0.60902777777777772</v>
      </c>
      <c r="Z103" s="12">
        <v>0.5854166666666667</v>
      </c>
      <c r="AA103" s="12">
        <v>2.3611111111111027E-2</v>
      </c>
      <c r="AB103" s="13">
        <v>30.8</v>
      </c>
      <c r="AC103" s="13">
        <v>22.355056179775286</v>
      </c>
      <c r="AD103" s="13">
        <v>7.4449663484038773</v>
      </c>
      <c r="AE103" s="13">
        <v>4.4245474987997522</v>
      </c>
      <c r="AF103" s="13">
        <v>17.7</v>
      </c>
      <c r="AG103" s="13">
        <v>12.943820224719101</v>
      </c>
      <c r="AH103" s="13">
        <v>1019</v>
      </c>
      <c r="AI103" s="13">
        <v>558.98876404494376</v>
      </c>
      <c r="AJ103" s="13"/>
      <c r="AN103" s="7"/>
      <c r="AP103" s="2">
        <v>22</v>
      </c>
      <c r="AQ103" s="15">
        <v>43510</v>
      </c>
      <c r="AR103" s="14" t="s">
        <v>48</v>
      </c>
      <c r="AS103" s="14" t="s">
        <v>45</v>
      </c>
      <c r="AT103" s="4"/>
      <c r="AU103" s="10">
        <v>-4.3254933765882707E-2</v>
      </c>
      <c r="AV103" s="10">
        <v>-4.0434192672998692E-2</v>
      </c>
      <c r="AW103" s="17"/>
      <c r="AX103" s="18">
        <v>-2.8207410928840146E-3</v>
      </c>
      <c r="AY103" s="17"/>
      <c r="AZ103" s="10">
        <v>-4.1844563219440703E-2</v>
      </c>
      <c r="BA103" s="4"/>
      <c r="BB103" s="11">
        <f t="shared" si="27"/>
        <v>0.45</v>
      </c>
      <c r="BC103" s="1">
        <v>0.41666666666666702</v>
      </c>
      <c r="BD103" s="10">
        <f t="shared" si="28"/>
        <v>-3.8744965943926603E-2</v>
      </c>
      <c r="BE103" s="4"/>
      <c r="BF103" s="12">
        <v>0.45347222222222211</v>
      </c>
      <c r="BG103" s="12">
        <v>0.41875000000000007</v>
      </c>
      <c r="BH103" s="12">
        <v>0.45</v>
      </c>
      <c r="BI103" s="19">
        <v>3.1249999999999944E-2</v>
      </c>
      <c r="BJ103" s="13">
        <v>20.7</v>
      </c>
      <c r="BK103" s="13">
        <v>26.64590163934426</v>
      </c>
      <c r="BL103" s="13">
        <v>10.43896828134481</v>
      </c>
      <c r="BM103" s="13">
        <v>9.8796056335001303</v>
      </c>
      <c r="BN103" s="13">
        <v>24.1</v>
      </c>
      <c r="BO103" s="13">
        <v>6.8803278688524578</v>
      </c>
      <c r="BP103" s="13">
        <v>38.700000000000003</v>
      </c>
      <c r="BQ103" s="7"/>
    </row>
    <row r="104" spans="1:69" x14ac:dyDescent="0.2">
      <c r="A104" s="2">
        <v>23</v>
      </c>
      <c r="B104" s="6">
        <v>43478</v>
      </c>
      <c r="C104" s="1" t="s">
        <v>46</v>
      </c>
      <c r="D104" s="1" t="s">
        <v>45</v>
      </c>
      <c r="E104" s="7"/>
      <c r="F104" s="5">
        <v>8.913857677902641E-2</v>
      </c>
      <c r="G104" s="5">
        <v>8.3707025411061273E-2</v>
      </c>
      <c r="H104" s="58"/>
      <c r="I104" s="8">
        <v>5.4315513679651373E-3</v>
      </c>
      <c r="J104" s="58"/>
      <c r="K104" s="9">
        <v>41.2425</v>
      </c>
      <c r="L104" s="9">
        <v>41.04</v>
      </c>
      <c r="M104" s="5">
        <v>8.6422801095043841E-2</v>
      </c>
      <c r="N104" s="10">
        <f t="shared" si="35"/>
        <v>-2.59975816203148E-3</v>
      </c>
      <c r="O104" s="7"/>
      <c r="P104" s="11">
        <f t="shared" si="21"/>
        <v>0.58541666666666659</v>
      </c>
      <c r="Q104" s="11">
        <v>0.58333333333333304</v>
      </c>
      <c r="R104" s="10">
        <f t="shared" si="22"/>
        <v>8.6115246642748278E-2</v>
      </c>
      <c r="S104" s="10">
        <f t="shared" si="23"/>
        <v>-2.5905063536256728E-3</v>
      </c>
      <c r="T104" s="10">
        <f t="shared" si="33"/>
        <v>8.5265425129826419E-2</v>
      </c>
      <c r="U104" s="10">
        <f t="shared" si="34"/>
        <v>8.6765727306960083E-2</v>
      </c>
      <c r="V104" s="10">
        <f t="shared" si="26"/>
        <v>8.393298893055387E-2</v>
      </c>
      <c r="W104" s="7"/>
      <c r="X104" s="12">
        <v>0.57708333333333339</v>
      </c>
      <c r="Y104" s="12">
        <v>0.61319444444444449</v>
      </c>
      <c r="Z104" s="12">
        <v>0.58541666666666659</v>
      </c>
      <c r="AA104" s="12">
        <v>2.7777777777777901E-2</v>
      </c>
      <c r="AB104" s="20">
        <v>32</v>
      </c>
      <c r="AC104" s="20">
        <v>25.435955056179768</v>
      </c>
      <c r="AD104" s="13">
        <v>11.16174427464721</v>
      </c>
      <c r="AE104" s="13">
        <v>9.4323113438052015</v>
      </c>
      <c r="AF104" s="13">
        <v>17.7</v>
      </c>
      <c r="AG104" s="13">
        <v>8.1719101123595443</v>
      </c>
      <c r="AH104" s="13">
        <v>979</v>
      </c>
      <c r="AI104" s="13">
        <v>520.56179775280896</v>
      </c>
      <c r="AJ104" s="13"/>
      <c r="AK104" s="14"/>
      <c r="AL104" s="14"/>
      <c r="AM104" s="14"/>
      <c r="AN104" s="7"/>
      <c r="AP104" s="2">
        <v>23</v>
      </c>
      <c r="AQ104" s="15">
        <v>43510</v>
      </c>
      <c r="AR104" s="1" t="s">
        <v>44</v>
      </c>
      <c r="AS104" s="1" t="s">
        <v>45</v>
      </c>
      <c r="AT104" s="7"/>
      <c r="AU104" s="5">
        <v>-6.3385725328523421E-2</v>
      </c>
      <c r="AV104" s="5">
        <v>-5.9974259974259925E-2</v>
      </c>
      <c r="AW104" s="58"/>
      <c r="AX104" s="8">
        <v>-3.411465354263496E-3</v>
      </c>
      <c r="AY104" s="7"/>
      <c r="AZ104" s="10">
        <v>-6.1679992651391673E-2</v>
      </c>
      <c r="BA104" s="7"/>
      <c r="BB104" s="11">
        <f t="shared" si="27"/>
        <v>0.45</v>
      </c>
      <c r="BC104" s="1">
        <v>0.41666666666666702</v>
      </c>
      <c r="BD104" s="10">
        <f t="shared" si="28"/>
        <v>-5.7111104306844185E-2</v>
      </c>
      <c r="BE104" s="7"/>
      <c r="BF104" s="12">
        <v>0.45347222222222211</v>
      </c>
      <c r="BG104" s="12">
        <v>0.41875000000000007</v>
      </c>
      <c r="BH104" s="12">
        <v>0.45</v>
      </c>
      <c r="BI104" s="19">
        <v>3.1249999999999944E-2</v>
      </c>
      <c r="BJ104" s="13">
        <v>20.7</v>
      </c>
      <c r="BK104" s="13">
        <v>26.64590163934426</v>
      </c>
      <c r="BL104" s="13">
        <v>10.43896828134481</v>
      </c>
      <c r="BM104" s="13">
        <v>9.8796056335001303</v>
      </c>
      <c r="BN104" s="13">
        <v>24.1</v>
      </c>
      <c r="BO104" s="13">
        <v>6.8803278688524578</v>
      </c>
      <c r="BP104" s="13">
        <v>38.700000000000003</v>
      </c>
      <c r="BQ104" s="7"/>
    </row>
    <row r="105" spans="1:69" x14ac:dyDescent="0.2">
      <c r="A105" s="2">
        <v>24</v>
      </c>
      <c r="B105" s="6">
        <v>43482</v>
      </c>
      <c r="C105" s="1" t="s">
        <v>46</v>
      </c>
      <c r="D105" s="1" t="s">
        <v>45</v>
      </c>
      <c r="E105" s="7"/>
      <c r="F105" s="5">
        <v>4.1244751790565436E-2</v>
      </c>
      <c r="G105" s="5">
        <v>3.8309928553831162E-2</v>
      </c>
      <c r="H105" s="58"/>
      <c r="I105" s="8">
        <v>2.9348232367342741E-3</v>
      </c>
      <c r="J105" s="58"/>
      <c r="K105" s="9">
        <v>42.152500000000003</v>
      </c>
      <c r="L105" s="9">
        <v>40.54</v>
      </c>
      <c r="M105" s="5">
        <v>3.9777340172198299E-2</v>
      </c>
      <c r="N105" s="10">
        <f t="shared" si="35"/>
        <v>1.9407496977025439E-2</v>
      </c>
      <c r="O105" s="7"/>
      <c r="P105" s="11">
        <f t="shared" si="21"/>
        <v>0.58819444444444446</v>
      </c>
      <c r="Q105" s="11">
        <v>0.58333333333333304</v>
      </c>
      <c r="R105" s="10">
        <f t="shared" si="22"/>
        <v>3.944860182366771E-2</v>
      </c>
      <c r="S105" s="10">
        <f t="shared" si="23"/>
        <v>1.9247104440025219E-2</v>
      </c>
      <c r="T105" s="10">
        <f t="shared" si="33"/>
        <v>3.9541044279840586E-2</v>
      </c>
      <c r="U105" s="10">
        <f t="shared" si="34"/>
        <v>4.023679539735224E-2</v>
      </c>
      <c r="V105" s="10">
        <f t="shared" si="26"/>
        <v>3.8923139441211355E-2</v>
      </c>
      <c r="W105" s="7"/>
      <c r="X105" s="12">
        <v>0.57361111111111118</v>
      </c>
      <c r="Y105" s="12">
        <v>0.61111111111111116</v>
      </c>
      <c r="Z105" s="12">
        <v>0.58819444444444446</v>
      </c>
      <c r="AA105" s="12">
        <v>2.2916666666666696E-2</v>
      </c>
      <c r="AB105" s="13">
        <v>34.1</v>
      </c>
      <c r="AC105" s="13">
        <v>26.631460674157303</v>
      </c>
      <c r="AD105" s="13">
        <v>8.3942642612483436</v>
      </c>
      <c r="AE105" s="13">
        <v>5.2018314290882692</v>
      </c>
      <c r="AF105" s="13">
        <v>25.7</v>
      </c>
      <c r="AG105" s="13">
        <v>12.505617977528093</v>
      </c>
      <c r="AH105" s="13">
        <v>1024</v>
      </c>
      <c r="AI105" s="13">
        <v>561.29213483146066</v>
      </c>
      <c r="AJ105" s="13"/>
      <c r="AN105" s="7"/>
      <c r="AP105" s="2">
        <v>24</v>
      </c>
      <c r="AQ105" s="15">
        <v>43512</v>
      </c>
      <c r="AR105" s="1" t="s">
        <v>44</v>
      </c>
      <c r="AS105" s="1" t="s">
        <v>45</v>
      </c>
      <c r="AT105" s="7"/>
      <c r="AU105" s="5">
        <v>-6.661732050333076E-2</v>
      </c>
      <c r="AV105" s="5">
        <v>-6.8005420721941559E-2</v>
      </c>
      <c r="AW105" s="58"/>
      <c r="AX105" s="8">
        <v>1.3881002186107994E-3</v>
      </c>
      <c r="AY105" s="7"/>
      <c r="AZ105" s="10">
        <v>-6.7311370612636159E-2</v>
      </c>
      <c r="BA105" s="7"/>
      <c r="BB105" s="11">
        <f t="shared" si="27"/>
        <v>0.45208333333333323</v>
      </c>
      <c r="BC105" s="1">
        <v>0.41666666666666702</v>
      </c>
      <c r="BD105" s="10">
        <f t="shared" si="28"/>
        <v>-6.2038129596899749E-2</v>
      </c>
      <c r="BE105" s="7"/>
      <c r="BF105" s="12">
        <v>0.45624999999999999</v>
      </c>
      <c r="BG105" s="12">
        <v>0.42152777777777772</v>
      </c>
      <c r="BH105" s="12">
        <v>0.45208333333333323</v>
      </c>
      <c r="BI105" s="19">
        <v>3.0555555555555503E-2</v>
      </c>
      <c r="BJ105" s="13">
        <v>15.6</v>
      </c>
      <c r="BK105" s="13">
        <v>22.280327868852453</v>
      </c>
      <c r="BL105" s="13">
        <v>10.903306992839367</v>
      </c>
      <c r="BM105" s="13">
        <v>9.9356367555432197</v>
      </c>
      <c r="BN105" s="13">
        <v>20.9</v>
      </c>
      <c r="BO105" s="13">
        <v>8.21967213114754</v>
      </c>
      <c r="BP105" s="13">
        <v>35.299999999999997</v>
      </c>
      <c r="BQ105" s="7"/>
    </row>
    <row r="106" spans="1:69" x14ac:dyDescent="0.2">
      <c r="A106" s="2">
        <v>25</v>
      </c>
      <c r="B106" s="6">
        <v>43494</v>
      </c>
      <c r="C106" s="1" t="s">
        <v>46</v>
      </c>
      <c r="D106" s="1" t="s">
        <v>45</v>
      </c>
      <c r="E106" s="7"/>
      <c r="F106" s="5">
        <v>5.8387632553979912E-2</v>
      </c>
      <c r="G106" s="5">
        <v>5.7259713701431549E-2</v>
      </c>
      <c r="H106" s="58"/>
      <c r="I106" s="8">
        <v>1.1279188525483638E-3</v>
      </c>
      <c r="J106" s="58"/>
      <c r="K106" s="9">
        <v>42.185000000000002</v>
      </c>
      <c r="L106" s="9">
        <v>40.552499999999995</v>
      </c>
      <c r="M106" s="5">
        <v>5.7823673127705727E-2</v>
      </c>
      <c r="N106" s="10">
        <f t="shared" si="35"/>
        <v>2.0193470374848872E-2</v>
      </c>
      <c r="O106" s="7"/>
      <c r="P106" s="11">
        <f t="shared" si="21"/>
        <v>0.58194444444444449</v>
      </c>
      <c r="Q106" s="11">
        <v>0.58333333333333304</v>
      </c>
      <c r="R106" s="10">
        <f t="shared" si="22"/>
        <v>5.7961677120850576E-2</v>
      </c>
      <c r="S106" s="10">
        <f t="shared" si="23"/>
        <v>2.0241664814884298E-2</v>
      </c>
      <c r="T106" s="10">
        <f t="shared" si="33"/>
        <v>5.8079594348209439E-2</v>
      </c>
      <c r="U106" s="10">
        <f t="shared" si="34"/>
        <v>5.9101543651986235E-2</v>
      </c>
      <c r="V106" s="10">
        <f t="shared" si="26"/>
        <v>5.7171989022477616E-2</v>
      </c>
      <c r="W106" s="7"/>
      <c r="X106" s="12">
        <v>0.56388888888888888</v>
      </c>
      <c r="Y106" s="12">
        <v>0.59999999999999987</v>
      </c>
      <c r="Z106" s="12">
        <v>0.58194444444444449</v>
      </c>
      <c r="AA106" s="12">
        <v>1.805555555555538E-2</v>
      </c>
      <c r="AB106" s="13">
        <v>35.4</v>
      </c>
      <c r="AC106" s="13">
        <v>28.263636363636383</v>
      </c>
      <c r="AD106" s="13">
        <v>9.5727186169674159</v>
      </c>
      <c r="AE106" s="13">
        <v>7.2957174581322137</v>
      </c>
      <c r="AF106" s="13">
        <v>25.7</v>
      </c>
      <c r="AG106" s="13">
        <v>15.510227272727269</v>
      </c>
      <c r="AH106" s="13">
        <v>972</v>
      </c>
      <c r="AI106" s="13">
        <v>521.80681818181813</v>
      </c>
      <c r="AJ106" s="13"/>
      <c r="AK106" s="5">
        <v>-3.8102603285758062E-2</v>
      </c>
      <c r="AL106" s="13">
        <v>19.7</v>
      </c>
      <c r="AM106" s="13">
        <v>24.832758620689663</v>
      </c>
      <c r="AN106" s="7"/>
      <c r="AP106" s="2">
        <v>25</v>
      </c>
      <c r="AQ106" s="15">
        <v>43513</v>
      </c>
      <c r="AR106" s="14" t="s">
        <v>48</v>
      </c>
      <c r="AS106" s="14" t="s">
        <v>45</v>
      </c>
      <c r="AT106" s="4"/>
      <c r="AU106" s="10">
        <v>-5.9293632379479176E-2</v>
      </c>
      <c r="AV106" s="10">
        <v>-5.9901884843790172E-2</v>
      </c>
      <c r="AW106" s="17"/>
      <c r="AX106" s="18">
        <v>6.08252464310996E-4</v>
      </c>
      <c r="AY106" s="17"/>
      <c r="AZ106" s="10">
        <v>-5.9597758611634674E-2</v>
      </c>
      <c r="BA106" s="4"/>
      <c r="BB106" s="11">
        <f t="shared" si="27"/>
        <v>0.4597222222222222</v>
      </c>
      <c r="BC106" s="1">
        <v>0.41666666666666702</v>
      </c>
      <c r="BD106" s="10">
        <f t="shared" si="28"/>
        <v>-5.4016095418400051E-2</v>
      </c>
      <c r="BE106" s="4"/>
      <c r="BF106" s="12">
        <v>0.45694444444444443</v>
      </c>
      <c r="BG106" s="12">
        <v>0.42291666666666672</v>
      </c>
      <c r="BH106" s="12">
        <v>0.4597222222222222</v>
      </c>
      <c r="BI106" s="19">
        <v>3.680555555555548E-2</v>
      </c>
      <c r="BJ106" s="13">
        <v>14.8</v>
      </c>
      <c r="BK106" s="13">
        <v>22.780645161290316</v>
      </c>
      <c r="BL106" s="13">
        <v>10.470824367047147</v>
      </c>
      <c r="BM106" s="13">
        <v>9.3891075556749044</v>
      </c>
      <c r="BN106" s="13">
        <v>22.5</v>
      </c>
      <c r="BO106" s="13">
        <v>6.3677419354838722</v>
      </c>
      <c r="BP106" s="13">
        <v>36.700000000000003</v>
      </c>
      <c r="BQ106" s="7"/>
    </row>
    <row r="107" spans="1:69" ht="17" thickBot="1" x14ac:dyDescent="0.25">
      <c r="A107" s="2">
        <v>26</v>
      </c>
      <c r="B107" s="64">
        <v>43496</v>
      </c>
      <c r="C107" s="65" t="s">
        <v>46</v>
      </c>
      <c r="D107" s="65" t="s">
        <v>45</v>
      </c>
      <c r="E107" s="50"/>
      <c r="F107" s="66">
        <v>7.1718538565629389E-2</v>
      </c>
      <c r="G107" s="66">
        <v>7.247446782330505E-2</v>
      </c>
      <c r="H107" s="61"/>
      <c r="I107" s="67">
        <v>-7.5592925767566099E-4</v>
      </c>
      <c r="J107" s="61"/>
      <c r="K107" s="9">
        <v>39.78</v>
      </c>
      <c r="L107" s="9">
        <v>40.772500000000001</v>
      </c>
      <c r="M107" s="66">
        <v>7.2096503194467226E-2</v>
      </c>
      <c r="N107" s="10">
        <f t="shared" si="35"/>
        <v>-3.7968561064087067E-2</v>
      </c>
      <c r="O107" s="50"/>
      <c r="P107" s="11">
        <f t="shared" si="21"/>
        <v>0.57986111111111116</v>
      </c>
      <c r="Q107" s="11">
        <v>0.58333333333333304</v>
      </c>
      <c r="R107" s="10">
        <f t="shared" si="22"/>
        <v>7.2528218782458007E-2</v>
      </c>
      <c r="S107" s="10">
        <f t="shared" si="23"/>
        <v>-3.8195917717165413E-2</v>
      </c>
      <c r="T107" s="10">
        <f t="shared" si="33"/>
        <v>7.2283626714701857E-2</v>
      </c>
      <c r="U107" s="10">
        <f t="shared" si="34"/>
        <v>7.3555505467033877E-2</v>
      </c>
      <c r="V107" s="10">
        <f t="shared" si="26"/>
        <v>7.1154056074518857E-2</v>
      </c>
      <c r="W107" s="50"/>
      <c r="X107" s="29">
        <v>0.56180555555555545</v>
      </c>
      <c r="Y107" s="29">
        <v>0.59722222222222221</v>
      </c>
      <c r="Z107" s="29">
        <v>0.57986111111111116</v>
      </c>
      <c r="AA107" s="29">
        <v>1.7361111111111049E-2</v>
      </c>
      <c r="AB107" s="31">
        <v>35.6</v>
      </c>
      <c r="AC107" s="31">
        <v>27.60909090909092</v>
      </c>
      <c r="AD107" s="31">
        <v>11.957745484646937</v>
      </c>
      <c r="AE107" s="31">
        <v>7.7261941907816611</v>
      </c>
      <c r="AF107" s="31">
        <v>27.4</v>
      </c>
      <c r="AG107" s="31">
        <v>9.2750000000000004</v>
      </c>
      <c r="AH107" s="31">
        <v>976</v>
      </c>
      <c r="AI107" s="31">
        <v>530.65909090909088</v>
      </c>
      <c r="AJ107" s="31"/>
      <c r="AK107" s="65"/>
      <c r="AL107" s="65"/>
      <c r="AM107" s="65"/>
      <c r="AN107" s="7"/>
      <c r="AP107" s="2">
        <v>26</v>
      </c>
      <c r="AQ107" s="15">
        <v>43513</v>
      </c>
      <c r="AR107" s="1" t="s">
        <v>44</v>
      </c>
      <c r="AS107" s="1" t="s">
        <v>45</v>
      </c>
      <c r="AT107" s="7"/>
      <c r="AU107" s="5">
        <v>-4.6626231993934772E-2</v>
      </c>
      <c r="AV107" s="5">
        <v>-4.432937610507693E-2</v>
      </c>
      <c r="AW107" s="58"/>
      <c r="AX107" s="8">
        <v>-2.2968558888578419E-3</v>
      </c>
      <c r="AY107" s="7"/>
      <c r="AZ107" s="10">
        <v>-4.5477804049505854E-2</v>
      </c>
      <c r="BA107" s="7"/>
      <c r="BB107" s="11">
        <f t="shared" si="27"/>
        <v>0.45416666666666666</v>
      </c>
      <c r="BC107" s="1">
        <v>0.41666666666666702</v>
      </c>
      <c r="BD107" s="10">
        <f t="shared" si="28"/>
        <v>-4.172275600872101E-2</v>
      </c>
      <c r="BE107" s="7"/>
      <c r="BF107" s="12">
        <v>0.45694444444444443</v>
      </c>
      <c r="BG107" s="12">
        <v>0.42291666666666672</v>
      </c>
      <c r="BH107" s="12">
        <v>0.45416666666666666</v>
      </c>
      <c r="BI107" s="19">
        <v>3.1249999999999944E-2</v>
      </c>
      <c r="BJ107" s="13">
        <v>14.8</v>
      </c>
      <c r="BK107" s="13">
        <v>22.780645161290316</v>
      </c>
      <c r="BL107" s="13">
        <v>10.470824367047147</v>
      </c>
      <c r="BM107" s="13">
        <v>9.3891075556749044</v>
      </c>
      <c r="BN107" s="13">
        <v>22.5</v>
      </c>
      <c r="BO107" s="13">
        <v>6.3677419354838722</v>
      </c>
      <c r="BP107" s="13">
        <v>36.700000000000003</v>
      </c>
      <c r="BQ107" s="7"/>
    </row>
    <row r="108" spans="1:69" x14ac:dyDescent="0.2">
      <c r="A108" s="2">
        <v>27</v>
      </c>
      <c r="B108" s="6">
        <v>43480</v>
      </c>
      <c r="C108" s="1" t="s">
        <v>46</v>
      </c>
      <c r="D108" s="1" t="s">
        <v>45</v>
      </c>
      <c r="E108" s="7"/>
      <c r="F108" s="5">
        <v>5.9683313032887833E-3</v>
      </c>
      <c r="G108" s="5">
        <v>3.8995856690225831E-3</v>
      </c>
      <c r="H108" s="58"/>
      <c r="I108" s="8">
        <v>2.0687456342662002E-3</v>
      </c>
      <c r="J108" s="58"/>
      <c r="K108" s="9">
        <v>41.39</v>
      </c>
      <c r="L108" s="9">
        <v>39.127499999999998</v>
      </c>
      <c r="M108" s="10">
        <v>4.933958486155683E-3</v>
      </c>
      <c r="N108" s="10">
        <f t="shared" si="35"/>
        <v>9.6735187424423568E-4</v>
      </c>
      <c r="O108" s="7"/>
      <c r="P108" s="11">
        <f t="shared" si="21"/>
        <v>0.58194444444444438</v>
      </c>
      <c r="Q108" s="11">
        <v>0.58333333333333304</v>
      </c>
      <c r="R108" s="10">
        <f t="shared" si="22"/>
        <v>4.9457340434018761E-3</v>
      </c>
      <c r="S108" s="10">
        <f t="shared" si="23"/>
        <v>9.6966058993455575E-4</v>
      </c>
      <c r="T108" s="10">
        <f t="shared" si="33"/>
        <v>5.1362827385760717E-3</v>
      </c>
      <c r="U108" s="10">
        <f t="shared" si="34"/>
        <v>5.2266590682938496E-3</v>
      </c>
      <c r="V108" s="10">
        <f t="shared" si="26"/>
        <v>5.0560184457497936E-3</v>
      </c>
      <c r="W108" s="7"/>
      <c r="X108" s="12">
        <v>0.57569444444444451</v>
      </c>
      <c r="Y108" s="12">
        <v>0.6118055555555556</v>
      </c>
      <c r="Z108" s="12">
        <v>0.58194444444444438</v>
      </c>
      <c r="AA108" s="12">
        <v>2.9861111111111227E-2</v>
      </c>
      <c r="AB108" s="13">
        <v>36</v>
      </c>
      <c r="AC108" s="13">
        <v>29.146067415730357</v>
      </c>
      <c r="AD108" s="13">
        <v>8.6253123055971717</v>
      </c>
      <c r="AE108" s="13">
        <v>5.898636531117865</v>
      </c>
      <c r="AF108" s="13">
        <v>24.1</v>
      </c>
      <c r="AG108" s="13">
        <v>12.919101123595498</v>
      </c>
      <c r="AH108" s="13">
        <v>1005</v>
      </c>
      <c r="AI108" s="13">
        <v>549.70786516853934</v>
      </c>
      <c r="AJ108" s="13"/>
      <c r="AK108" s="5">
        <v>-2.1509893356434689E-2</v>
      </c>
      <c r="AL108" s="13">
        <v>14.6</v>
      </c>
      <c r="AM108" s="13">
        <v>20.757894736842111</v>
      </c>
      <c r="AN108" s="7"/>
      <c r="AP108" s="2">
        <v>27</v>
      </c>
      <c r="AQ108" s="15">
        <v>43514</v>
      </c>
      <c r="AR108" s="14" t="s">
        <v>48</v>
      </c>
      <c r="AS108" s="14" t="s">
        <v>45</v>
      </c>
      <c r="AT108" s="4"/>
      <c r="AU108" s="10">
        <v>-1.5078082929456173E-2</v>
      </c>
      <c r="AV108" s="10">
        <v>-1.6558966074313463E-2</v>
      </c>
      <c r="AW108" s="17"/>
      <c r="AX108" s="18">
        <v>1.4808831448572899E-3</v>
      </c>
      <c r="AY108" s="17"/>
      <c r="AZ108" s="10">
        <v>-1.5818524501884819E-2</v>
      </c>
      <c r="BA108" s="4"/>
      <c r="BB108" s="11">
        <f t="shared" si="27"/>
        <v>0.46041666666666664</v>
      </c>
      <c r="BC108" s="1">
        <v>0.41666666666666702</v>
      </c>
      <c r="BD108" s="10">
        <f t="shared" si="28"/>
        <v>-1.4315406789036048E-2</v>
      </c>
      <c r="BE108" s="4"/>
      <c r="BF108" s="12">
        <v>0.45833333333333343</v>
      </c>
      <c r="BG108" s="12">
        <v>0.4243055555555556</v>
      </c>
      <c r="BH108" s="12">
        <v>0.46041666666666664</v>
      </c>
      <c r="BI108" s="19">
        <v>3.6111111111111038E-2</v>
      </c>
      <c r="BJ108" s="13">
        <v>15.2</v>
      </c>
      <c r="BK108" s="13">
        <v>22.29354838709677</v>
      </c>
      <c r="BL108" s="13">
        <v>9.3052785091152135</v>
      </c>
      <c r="BM108" s="13">
        <v>7.4891020435380158</v>
      </c>
      <c r="BN108" s="13">
        <v>20.9</v>
      </c>
      <c r="BO108" s="13">
        <v>5.540322580645161</v>
      </c>
      <c r="BP108" s="13">
        <v>36.9</v>
      </c>
      <c r="BQ108" s="7"/>
    </row>
    <row r="109" spans="1:69" x14ac:dyDescent="0.2">
      <c r="A109" s="2">
        <v>28</v>
      </c>
      <c r="B109" s="6">
        <v>43497</v>
      </c>
      <c r="C109" s="1" t="s">
        <v>46</v>
      </c>
      <c r="D109" s="1" t="s">
        <v>45</v>
      </c>
      <c r="E109" s="7"/>
      <c r="F109" s="5">
        <v>1.9605513307984858E-2</v>
      </c>
      <c r="G109" s="5">
        <v>1.6597014925373139E-2</v>
      </c>
      <c r="H109" s="58"/>
      <c r="I109" s="8">
        <v>3.0084983826117184E-3</v>
      </c>
      <c r="J109" s="58"/>
      <c r="K109" s="9">
        <v>43.57</v>
      </c>
      <c r="L109" s="9">
        <v>40.64</v>
      </c>
      <c r="M109" s="5">
        <v>1.8101264116678999E-2</v>
      </c>
      <c r="N109" s="10">
        <f t="shared" si="35"/>
        <v>5.3688029020556201E-2</v>
      </c>
      <c r="O109" s="7"/>
      <c r="P109" s="11">
        <f t="shared" si="21"/>
        <v>0.57569444444444451</v>
      </c>
      <c r="Q109" s="11">
        <v>0.58333333333333304</v>
      </c>
      <c r="R109" s="10">
        <f t="shared" si="22"/>
        <v>1.8341449768408142E-2</v>
      </c>
      <c r="S109" s="10">
        <f t="shared" si="23"/>
        <v>5.4400415412867525E-2</v>
      </c>
      <c r="T109" s="10">
        <f t="shared" si="33"/>
        <v>1.833919319240317E-2</v>
      </c>
      <c r="U109" s="10">
        <f t="shared" si="34"/>
        <v>1.8661883561114093E-2</v>
      </c>
      <c r="V109" s="10">
        <f t="shared" si="26"/>
        <v>1.8052608039771791E-2</v>
      </c>
      <c r="W109" s="7"/>
      <c r="X109" s="12">
        <v>0.56041666666666656</v>
      </c>
      <c r="Y109" s="12">
        <v>0.59652777777777777</v>
      </c>
      <c r="Z109" s="12">
        <v>0.57569444444444451</v>
      </c>
      <c r="AA109" s="12">
        <v>2.0833333333333259E-2</v>
      </c>
      <c r="AB109" s="13">
        <v>36</v>
      </c>
      <c r="AC109" s="13">
        <v>29.183908045977017</v>
      </c>
      <c r="AD109" s="13">
        <v>11.892584931890484</v>
      </c>
      <c r="AE109" s="13">
        <v>7.8189630312824239</v>
      </c>
      <c r="AF109" s="13">
        <v>25.7</v>
      </c>
      <c r="AG109" s="13">
        <v>11.245977011494253</v>
      </c>
      <c r="AH109" s="13">
        <v>1150</v>
      </c>
      <c r="AI109" s="13">
        <v>489.21839080459768</v>
      </c>
      <c r="AJ109" s="13"/>
      <c r="AK109" s="5">
        <v>-5.6179835611911866E-2</v>
      </c>
      <c r="AL109" s="13">
        <v>15.9</v>
      </c>
      <c r="AM109" s="13">
        <v>22.250847457627117</v>
      </c>
      <c r="AN109" s="7"/>
      <c r="AP109" s="2">
        <v>28</v>
      </c>
      <c r="AQ109" s="15">
        <v>43514</v>
      </c>
      <c r="AR109" s="1" t="s">
        <v>44</v>
      </c>
      <c r="AS109" s="1" t="s">
        <v>45</v>
      </c>
      <c r="AT109" s="7"/>
      <c r="AU109" s="5">
        <v>-6.9612124325712843E-2</v>
      </c>
      <c r="AV109" s="5">
        <v>-6.4333504889346374E-2</v>
      </c>
      <c r="AW109" s="58"/>
      <c r="AX109" s="8">
        <v>-5.278619436366469E-3</v>
      </c>
      <c r="AY109" s="7"/>
      <c r="AZ109" s="10">
        <v>-6.6972814607529602E-2</v>
      </c>
      <c r="BA109" s="7"/>
      <c r="BB109" s="11">
        <f t="shared" si="27"/>
        <v>0.45347222222222222</v>
      </c>
      <c r="BC109" s="1">
        <v>0.41666666666666702</v>
      </c>
      <c r="BD109" s="10">
        <f t="shared" si="28"/>
        <v>-6.1537042518403973E-2</v>
      </c>
      <c r="BE109" s="7"/>
      <c r="BF109" s="12">
        <v>0.45833333333333343</v>
      </c>
      <c r="BG109" s="12">
        <v>0.4243055555555556</v>
      </c>
      <c r="BH109" s="12">
        <v>0.45347222222222222</v>
      </c>
      <c r="BI109" s="19">
        <v>2.9166666666666619E-2</v>
      </c>
      <c r="BJ109" s="13">
        <v>15.2</v>
      </c>
      <c r="BK109" s="13">
        <v>22.29354838709677</v>
      </c>
      <c r="BL109" s="13">
        <v>9.3052785091152135</v>
      </c>
      <c r="BM109" s="13">
        <v>7.4891020435380158</v>
      </c>
      <c r="BN109" s="13">
        <v>20.9</v>
      </c>
      <c r="BO109" s="13">
        <v>5.540322580645161</v>
      </c>
      <c r="BP109" s="13">
        <v>36.9</v>
      </c>
      <c r="BQ109" s="7"/>
    </row>
    <row r="110" spans="1:69" x14ac:dyDescent="0.2">
      <c r="A110" s="2">
        <v>29</v>
      </c>
      <c r="B110" s="6">
        <v>43502</v>
      </c>
      <c r="C110" s="1" t="s">
        <v>46</v>
      </c>
      <c r="D110" s="1" t="s">
        <v>45</v>
      </c>
      <c r="E110" s="7"/>
      <c r="F110" s="5">
        <v>1.7379051197745469E-2</v>
      </c>
      <c r="G110" s="5">
        <v>1.6658845612388572E-2</v>
      </c>
      <c r="H110" s="58"/>
      <c r="I110" s="8">
        <v>7.2020558535689644E-4</v>
      </c>
      <c r="J110" s="58"/>
      <c r="K110" s="9">
        <v>42.737499999999997</v>
      </c>
      <c r="L110" s="9">
        <v>41.977499999999999</v>
      </c>
      <c r="M110" s="5">
        <v>1.7018948405067021E-2</v>
      </c>
      <c r="N110" s="10">
        <f t="shared" si="35"/>
        <v>3.3555018137847538E-2</v>
      </c>
      <c r="O110" s="7"/>
      <c r="P110" s="11">
        <f t="shared" si="21"/>
        <v>0.57152777777777786</v>
      </c>
      <c r="Q110" s="11">
        <v>0.58333333333333304</v>
      </c>
      <c r="R110" s="10">
        <f t="shared" si="22"/>
        <v>1.7370494119387958E-2</v>
      </c>
      <c r="S110" s="10">
        <f t="shared" si="23"/>
        <v>3.4248135158920917E-2</v>
      </c>
      <c r="T110" s="10">
        <f t="shared" si="33"/>
        <v>1.6814961075369655E-2</v>
      </c>
      <c r="U110" s="10">
        <f t="shared" si="34"/>
        <v>1.7110831560638248E-2</v>
      </c>
      <c r="V110" s="10">
        <f t="shared" si="26"/>
        <v>1.6552194980061184E-2</v>
      </c>
      <c r="W110" s="7"/>
      <c r="X110" s="12">
        <v>0.55555555555555558</v>
      </c>
      <c r="Y110" s="12">
        <v>0.59027777777777779</v>
      </c>
      <c r="Z110" s="12">
        <v>0.57152777777777786</v>
      </c>
      <c r="AA110" s="12">
        <v>1.8749999999999933E-2</v>
      </c>
      <c r="AB110" s="13">
        <v>40.200000000000003</v>
      </c>
      <c r="AC110" s="13">
        <v>34.243678160919536</v>
      </c>
      <c r="AD110" s="20">
        <v>7.6815394587516401</v>
      </c>
      <c r="AE110" s="20">
        <v>6.3182648548896463</v>
      </c>
      <c r="AF110" s="20">
        <v>20.9</v>
      </c>
      <c r="AG110" s="20">
        <v>9.078160919540224</v>
      </c>
      <c r="AH110" s="20">
        <v>970</v>
      </c>
      <c r="AI110" s="20">
        <v>527.18390804597698</v>
      </c>
      <c r="AJ110" s="20"/>
      <c r="AN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</row>
    <row r="111" spans="1:69" x14ac:dyDescent="0.2">
      <c r="A111" s="2">
        <v>30</v>
      </c>
      <c r="B111" s="6">
        <v>43493</v>
      </c>
      <c r="C111" s="1" t="s">
        <v>46</v>
      </c>
      <c r="D111" s="1" t="s">
        <v>45</v>
      </c>
      <c r="E111" s="7"/>
      <c r="F111" s="5">
        <v>-2.6563838903170545E-2</v>
      </c>
      <c r="G111" s="5">
        <v>-2.2113022113022077E-2</v>
      </c>
      <c r="H111" s="58"/>
      <c r="I111" s="8">
        <v>-4.4508167901484673E-3</v>
      </c>
      <c r="J111" s="58"/>
      <c r="K111" s="9">
        <v>43.325000000000003</v>
      </c>
      <c r="L111" s="9">
        <v>42.599999999999994</v>
      </c>
      <c r="M111" s="5">
        <v>-2.4338430508096309E-2</v>
      </c>
      <c r="N111" s="10">
        <f t="shared" si="35"/>
        <v>4.7762998790810189E-2</v>
      </c>
      <c r="O111" s="7"/>
      <c r="P111" s="11">
        <f t="shared" si="21"/>
        <v>0.57777777777777772</v>
      </c>
      <c r="Q111" s="11">
        <v>0.58333333333333304</v>
      </c>
      <c r="R111" s="10">
        <f t="shared" si="22"/>
        <v>-2.4572453878366457E-2</v>
      </c>
      <c r="S111" s="10">
        <f t="shared" si="23"/>
        <v>4.8222258394567959E-2</v>
      </c>
      <c r="T111" s="10">
        <f t="shared" si="33"/>
        <v>-2.3439006181864345E-2</v>
      </c>
      <c r="U111" s="10">
        <f t="shared" si="34"/>
        <v>-2.3851431170667913E-2</v>
      </c>
      <c r="V111" s="10">
        <f t="shared" si="26"/>
        <v>-2.3072726646353483E-2</v>
      </c>
      <c r="W111" s="7"/>
      <c r="X111" s="12">
        <v>0.56458333333333321</v>
      </c>
      <c r="Y111" s="12">
        <v>0.59999999999999987</v>
      </c>
      <c r="Z111" s="12">
        <v>0.57777777777777772</v>
      </c>
      <c r="AA111" s="12">
        <v>2.2222222222222143E-2</v>
      </c>
      <c r="AB111" s="13">
        <v>40.299999999999997</v>
      </c>
      <c r="AC111" s="13">
        <v>33.955681818181823</v>
      </c>
      <c r="AD111" s="13">
        <v>8.0754813224608348</v>
      </c>
      <c r="AE111" s="13">
        <v>5.2208306942037197</v>
      </c>
      <c r="AF111" s="13">
        <v>29</v>
      </c>
      <c r="AG111" s="13">
        <v>10.639772727272723</v>
      </c>
      <c r="AH111" s="13">
        <v>987</v>
      </c>
      <c r="AI111" s="13">
        <v>537.26136363636363</v>
      </c>
      <c r="AJ111" s="13"/>
      <c r="AN111" s="7"/>
    </row>
    <row r="112" spans="1:69" x14ac:dyDescent="0.2">
      <c r="A112" s="2">
        <v>31</v>
      </c>
      <c r="B112" s="15">
        <v>43512</v>
      </c>
      <c r="C112" s="14" t="s">
        <v>48</v>
      </c>
      <c r="D112" s="14" t="s">
        <v>45</v>
      </c>
      <c r="E112" s="4"/>
      <c r="F112" s="10">
        <v>6.4281721632196878E-2</v>
      </c>
      <c r="G112" s="10">
        <v>6.8907563025210103E-2</v>
      </c>
      <c r="H112" s="17"/>
      <c r="I112" s="18">
        <v>-4.6258413930132247E-3</v>
      </c>
      <c r="J112" s="4"/>
      <c r="K112" s="9">
        <v>38.1</v>
      </c>
      <c r="L112" s="9">
        <v>38.704999999999998</v>
      </c>
      <c r="M112" s="10">
        <v>6.6594642328703491E-2</v>
      </c>
      <c r="N112" s="10">
        <f>(K112-37.25)/37.25</f>
        <v>2.2818791946308762E-2</v>
      </c>
      <c r="O112" s="7"/>
      <c r="P112" s="11">
        <f t="shared" si="21"/>
        <v>0.54861111111111116</v>
      </c>
      <c r="Q112" s="11">
        <v>0.58333333333333304</v>
      </c>
      <c r="R112" s="10">
        <f t="shared" si="22"/>
        <v>7.0809493109001143E-2</v>
      </c>
      <c r="S112" s="10">
        <f t="shared" si="23"/>
        <v>2.4263019284682719E-2</v>
      </c>
      <c r="T112" s="10">
        <f t="shared" ref="T112:T117" si="36">R112/(L112/36.96)</f>
        <v>6.761707441696635E-2</v>
      </c>
      <c r="U112" s="10">
        <f t="shared" ref="U112:U117" si="37">R112/(L112/37.26)</f>
        <v>6.8165914306714454E-2</v>
      </c>
      <c r="V112" s="10">
        <f t="shared" si="26"/>
        <v>7.3178651966413794E-2</v>
      </c>
      <c r="W112" s="7"/>
      <c r="X112" s="12">
        <v>0.54444444444444451</v>
      </c>
      <c r="Y112" s="12">
        <v>0.57916666666666672</v>
      </c>
      <c r="Z112" s="12">
        <v>0.54861111111111116</v>
      </c>
      <c r="AA112" s="12">
        <v>3.0555555555555558E-2</v>
      </c>
      <c r="AB112" s="13">
        <v>35.299999999999997</v>
      </c>
      <c r="AC112" s="13">
        <v>28.802352941176462</v>
      </c>
      <c r="AD112" s="13">
        <v>12.511018661445974</v>
      </c>
      <c r="AE112" s="13">
        <v>10.307269943131612</v>
      </c>
      <c r="AF112" s="13">
        <v>27.4</v>
      </c>
      <c r="AG112" s="13">
        <v>10.231764705882355</v>
      </c>
      <c r="AH112" s="13">
        <v>952</v>
      </c>
      <c r="AI112" s="13">
        <v>482.42352941176472</v>
      </c>
      <c r="AJ112" s="13"/>
      <c r="AK112" s="14"/>
      <c r="AL112" s="14"/>
      <c r="AM112" s="14"/>
      <c r="AN112" s="7"/>
      <c r="BD112" s="5">
        <f>AVERAGE(BD82:BD109)</f>
        <v>-4.8704712993882002E-2</v>
      </c>
      <c r="BF112" s="5">
        <f>BD112-BD113</f>
        <v>-6.8106177011797997E-2</v>
      </c>
    </row>
    <row r="113" spans="1:58" x14ac:dyDescent="0.2">
      <c r="A113" s="2">
        <v>32</v>
      </c>
      <c r="B113" s="15">
        <v>43515</v>
      </c>
      <c r="C113" s="14" t="s">
        <v>48</v>
      </c>
      <c r="D113" s="14" t="s">
        <v>45</v>
      </c>
      <c r="E113" s="4"/>
      <c r="F113" s="10">
        <v>1.8965050121918257E-2</v>
      </c>
      <c r="G113" s="10">
        <v>2.2010869565217455E-2</v>
      </c>
      <c r="H113" s="17"/>
      <c r="I113" s="18">
        <v>-3.0458194432991977E-3</v>
      </c>
      <c r="J113" s="4"/>
      <c r="K113" s="9">
        <v>38.302500000000002</v>
      </c>
      <c r="L113" s="9">
        <v>37.745000000000005</v>
      </c>
      <c r="M113" s="10">
        <v>2.0487959843567854E-2</v>
      </c>
      <c r="N113" s="10">
        <f t="shared" ref="N113:N117" si="38">(K113-37.25)/37.25</f>
        <v>2.8255033557047032E-2</v>
      </c>
      <c r="O113" s="7"/>
      <c r="P113" s="11">
        <f t="shared" si="21"/>
        <v>0.52986111111111112</v>
      </c>
      <c r="Q113" s="11">
        <v>0.58333333333333304</v>
      </c>
      <c r="R113" s="10">
        <f t="shared" si="22"/>
        <v>2.2555552121359096E-2</v>
      </c>
      <c r="S113" s="10">
        <f t="shared" si="23"/>
        <v>3.1106458961886626E-2</v>
      </c>
      <c r="T113" s="10">
        <f t="shared" si="36"/>
        <v>2.2086454004647822E-2</v>
      </c>
      <c r="U113" s="10">
        <f t="shared" si="37"/>
        <v>2.226572717026996E-2</v>
      </c>
      <c r="V113" s="10">
        <f t="shared" si="26"/>
        <v>2.3903088749618856E-2</v>
      </c>
      <c r="W113" s="7"/>
      <c r="X113" s="12">
        <v>0.54097222222222219</v>
      </c>
      <c r="Y113" s="12">
        <v>0.57500000000000007</v>
      </c>
      <c r="Z113" s="12">
        <v>0.52986111111111112</v>
      </c>
      <c r="AA113" s="12">
        <v>4.5138888888888951E-2</v>
      </c>
      <c r="AB113" s="13">
        <v>35.6</v>
      </c>
      <c r="AC113" s="13">
        <v>28.146428571428569</v>
      </c>
      <c r="AD113" s="13">
        <v>7.3055511344905311</v>
      </c>
      <c r="AE113" s="13">
        <v>5.7379566580163202</v>
      </c>
      <c r="AF113" s="13">
        <v>20.9</v>
      </c>
      <c r="AG113" s="13">
        <v>9.4166666666666679</v>
      </c>
      <c r="AH113" s="13">
        <v>982</v>
      </c>
      <c r="AI113" s="13">
        <v>543.60714285714289</v>
      </c>
      <c r="AJ113" s="13"/>
      <c r="AK113" s="10">
        <v>-1.5818524501884819E-2</v>
      </c>
      <c r="AL113" s="13">
        <v>15.2</v>
      </c>
      <c r="AM113" s="13">
        <v>22.29354838709677</v>
      </c>
      <c r="AN113" s="7"/>
      <c r="BD113" s="5">
        <f>_xlfn.STDEV.S(BD82:BD109)</f>
        <v>1.9401464017916002E-2</v>
      </c>
      <c r="BF113" s="5">
        <f>BD112+BD113</f>
        <v>-2.9303248975965999E-2</v>
      </c>
    </row>
    <row r="114" spans="1:58" x14ac:dyDescent="0.2">
      <c r="A114" s="2">
        <v>33</v>
      </c>
      <c r="B114" s="15">
        <v>43514</v>
      </c>
      <c r="C114" s="14" t="s">
        <v>48</v>
      </c>
      <c r="D114" s="14" t="s">
        <v>45</v>
      </c>
      <c r="E114" s="4"/>
      <c r="F114" s="10">
        <v>-6.2279989168696689E-3</v>
      </c>
      <c r="G114" s="10">
        <v>-4.070556309362241E-3</v>
      </c>
      <c r="H114" s="17"/>
      <c r="I114" s="18">
        <v>-2.1574426075074279E-3</v>
      </c>
      <c r="J114" s="4"/>
      <c r="K114" s="9">
        <v>36.480000000000004</v>
      </c>
      <c r="L114" s="9">
        <v>35.827500000000001</v>
      </c>
      <c r="M114" s="10">
        <v>-5.1492776131159546E-3</v>
      </c>
      <c r="N114" s="10">
        <f t="shared" si="38"/>
        <v>-2.067114093959721E-2</v>
      </c>
      <c r="O114" s="7"/>
      <c r="P114" s="11">
        <f t="shared" si="21"/>
        <v>0.54513888888888884</v>
      </c>
      <c r="Q114" s="11">
        <v>0.58333333333333304</v>
      </c>
      <c r="R114" s="10">
        <f t="shared" si="22"/>
        <v>-5.5100550254998729E-3</v>
      </c>
      <c r="S114" s="10">
        <f t="shared" si="23"/>
        <v>-2.2119437438549872E-2</v>
      </c>
      <c r="T114" s="10">
        <f t="shared" si="36"/>
        <v>-5.684226746004474E-3</v>
      </c>
      <c r="U114" s="10">
        <f t="shared" si="37"/>
        <v>-5.7303649501116534E-3</v>
      </c>
      <c r="V114" s="10">
        <f t="shared" si="26"/>
        <v>-6.1517605476238899E-3</v>
      </c>
      <c r="W114" s="7"/>
      <c r="X114" s="12">
        <v>0.54236111111111107</v>
      </c>
      <c r="Y114" s="12">
        <v>0.57638888888888884</v>
      </c>
      <c r="Z114" s="12">
        <v>0.54513888888888884</v>
      </c>
      <c r="AA114" s="12">
        <v>3.125E-2</v>
      </c>
      <c r="AB114" s="13">
        <v>36.9</v>
      </c>
      <c r="AC114" s="13">
        <v>29.552380952380965</v>
      </c>
      <c r="AD114" s="13">
        <v>8.8681443762947634</v>
      </c>
      <c r="AE114" s="13">
        <v>6.2963946022602002</v>
      </c>
      <c r="AF114" s="13">
        <v>22.5</v>
      </c>
      <c r="AG114" s="13">
        <v>8.8428571428571434</v>
      </c>
      <c r="AH114" s="13">
        <v>989</v>
      </c>
      <c r="AI114" s="13">
        <v>546.42857142857144</v>
      </c>
      <c r="AJ114" s="13"/>
      <c r="AK114" s="10">
        <v>-5.9597758611634674E-2</v>
      </c>
      <c r="AL114" s="13">
        <v>14.8</v>
      </c>
      <c r="AM114" s="13">
        <v>22.780645161290316</v>
      </c>
      <c r="AN114" s="7"/>
    </row>
    <row r="115" spans="1:58" x14ac:dyDescent="0.2">
      <c r="A115" s="2">
        <v>34</v>
      </c>
      <c r="B115" s="15">
        <v>43510</v>
      </c>
      <c r="C115" s="14" t="s">
        <v>48</v>
      </c>
      <c r="D115" s="14" t="s">
        <v>45</v>
      </c>
      <c r="E115" s="4"/>
      <c r="F115" s="10">
        <v>1.9668015064862755E-2</v>
      </c>
      <c r="G115" s="10">
        <v>1.6755096341804002E-2</v>
      </c>
      <c r="H115" s="17"/>
      <c r="I115" s="18">
        <v>2.9129187230587522E-3</v>
      </c>
      <c r="J115" s="4"/>
      <c r="K115" s="9">
        <v>38.120000000000005</v>
      </c>
      <c r="L115" s="9">
        <v>35.74</v>
      </c>
      <c r="M115" s="10">
        <v>1.8211555703333378E-2</v>
      </c>
      <c r="N115" s="10">
        <f t="shared" si="38"/>
        <v>2.3355704697986698E-2</v>
      </c>
      <c r="O115" s="7"/>
      <c r="P115" s="11">
        <f t="shared" si="21"/>
        <v>0.55694444444444446</v>
      </c>
      <c r="Q115" s="11">
        <v>0.58333333333333304</v>
      </c>
      <c r="R115" s="10">
        <f t="shared" si="22"/>
        <v>1.9074447370074851E-2</v>
      </c>
      <c r="S115" s="10">
        <f t="shared" si="23"/>
        <v>2.4462334097641914E-2</v>
      </c>
      <c r="T115" s="10">
        <f t="shared" si="36"/>
        <v>1.9725561689926313E-2</v>
      </c>
      <c r="U115" s="10">
        <f t="shared" si="37"/>
        <v>1.9885671768578309E-2</v>
      </c>
      <c r="V115" s="10">
        <f t="shared" si="26"/>
        <v>2.1348010486933237E-2</v>
      </c>
      <c r="W115" s="7"/>
      <c r="X115" s="12">
        <v>0.54722222222222228</v>
      </c>
      <c r="Y115" s="12">
        <v>0.58124999999999993</v>
      </c>
      <c r="Z115" s="12">
        <v>0.55694444444444446</v>
      </c>
      <c r="AA115" s="12">
        <v>2.4305555555555469E-2</v>
      </c>
      <c r="AB115" s="13">
        <v>38.700000000000003</v>
      </c>
      <c r="AC115" s="13">
        <v>33.33058823529413</v>
      </c>
      <c r="AD115" s="13">
        <v>10.508295648313728</v>
      </c>
      <c r="AE115" s="13">
        <v>7.1640246586914529</v>
      </c>
      <c r="AF115" s="21">
        <v>24.1</v>
      </c>
      <c r="AG115" s="21">
        <v>8.8329411764705892</v>
      </c>
      <c r="AH115" s="13">
        <v>974</v>
      </c>
      <c r="AI115" s="13">
        <v>538.63529411764705</v>
      </c>
      <c r="AJ115" s="13"/>
      <c r="AK115" s="14"/>
      <c r="AL115" s="14"/>
      <c r="AM115" s="14"/>
      <c r="AN115" s="7"/>
    </row>
    <row r="116" spans="1:58" x14ac:dyDescent="0.2">
      <c r="A116" s="2">
        <v>35</v>
      </c>
      <c r="B116" s="15">
        <v>43503</v>
      </c>
      <c r="C116" s="14" t="s">
        <v>48</v>
      </c>
      <c r="D116" s="14" t="s">
        <v>45</v>
      </c>
      <c r="E116" s="4"/>
      <c r="F116" s="10">
        <v>1.5877216194760367E-2</v>
      </c>
      <c r="G116" s="10">
        <v>1.3660477453580917E-2</v>
      </c>
      <c r="H116" s="17"/>
      <c r="I116" s="18">
        <v>2.2167387411794505E-3</v>
      </c>
      <c r="J116" s="4"/>
      <c r="K116" s="9">
        <v>36.700000000000003</v>
      </c>
      <c r="L116" s="9">
        <v>36.89</v>
      </c>
      <c r="M116" s="10">
        <v>1.4768846824170642E-2</v>
      </c>
      <c r="N116" s="10">
        <f t="shared" si="38"/>
        <v>-1.4765100671140863E-2</v>
      </c>
      <c r="O116" s="7"/>
      <c r="P116" s="11">
        <f t="shared" si="21"/>
        <v>0.54513888888888884</v>
      </c>
      <c r="Q116" s="11">
        <v>0.58333333333333304</v>
      </c>
      <c r="R116" s="10">
        <f t="shared" si="22"/>
        <v>1.5803606792743102E-2</v>
      </c>
      <c r="S116" s="10">
        <f t="shared" si="23"/>
        <v>-1.5799598170392764E-2</v>
      </c>
      <c r="T116" s="10">
        <f t="shared" si="36"/>
        <v>1.5833594661420033E-2</v>
      </c>
      <c r="U116" s="10">
        <f t="shared" si="37"/>
        <v>1.5962114098606883E-2</v>
      </c>
      <c r="V116" s="10">
        <f t="shared" si="26"/>
        <v>1.7135924958246788E-2</v>
      </c>
      <c r="W116" s="7"/>
      <c r="X116" s="12">
        <v>0.5541666666666667</v>
      </c>
      <c r="Y116" s="12">
        <v>0.58888888888888891</v>
      </c>
      <c r="Z116" s="12">
        <v>0.54513888888888884</v>
      </c>
      <c r="AA116" s="12">
        <v>4.3750000000000067E-2</v>
      </c>
      <c r="AB116" s="20">
        <v>39.299999999999997</v>
      </c>
      <c r="AC116" s="20">
        <v>34.53448275862069</v>
      </c>
      <c r="AD116" s="20">
        <v>9.1075169951555921</v>
      </c>
      <c r="AE116" s="20">
        <v>7.6504087399194791</v>
      </c>
      <c r="AF116" s="20">
        <v>20.9</v>
      </c>
      <c r="AG116" s="20">
        <v>10.713793103448277</v>
      </c>
      <c r="AH116" s="20">
        <v>949</v>
      </c>
      <c r="AI116" s="20">
        <v>501.5057471264368</v>
      </c>
      <c r="AJ116" s="20"/>
      <c r="AK116" s="10">
        <v>-2.6411978354133996E-2</v>
      </c>
      <c r="AL116" s="13">
        <v>20.3</v>
      </c>
      <c r="AM116" s="13">
        <v>28.181666666666665</v>
      </c>
      <c r="AN116" s="7"/>
    </row>
    <row r="117" spans="1:58" x14ac:dyDescent="0.2">
      <c r="A117" s="2">
        <v>36</v>
      </c>
      <c r="B117" s="15">
        <v>43502</v>
      </c>
      <c r="C117" s="15" t="s">
        <v>48</v>
      </c>
      <c r="D117" s="15" t="s">
        <v>45</v>
      </c>
      <c r="E117" s="16"/>
      <c r="F117" s="10">
        <v>-1.8130018130018018E-2</v>
      </c>
      <c r="G117" s="10">
        <v>-1.3144329896907166E-2</v>
      </c>
      <c r="H117" s="17"/>
      <c r="I117" s="18">
        <v>-4.9856882331108521E-3</v>
      </c>
      <c r="J117" s="4"/>
      <c r="K117" s="9">
        <v>37.61</v>
      </c>
      <c r="L117" s="9">
        <v>36.854999999999997</v>
      </c>
      <c r="M117" s="10">
        <v>-1.5637174013462592E-2</v>
      </c>
      <c r="N117" s="10">
        <f t="shared" si="38"/>
        <v>9.6644295302013277E-3</v>
      </c>
      <c r="O117" s="7"/>
      <c r="P117" s="11">
        <f t="shared" si="21"/>
        <v>0.56180555555555545</v>
      </c>
      <c r="Q117" s="11">
        <v>0.58333333333333304</v>
      </c>
      <c r="R117" s="10">
        <f t="shared" si="22"/>
        <v>-1.6236373512124317E-2</v>
      </c>
      <c r="S117" s="10">
        <f t="shared" si="23"/>
        <v>1.003475995719297E-2</v>
      </c>
      <c r="T117" s="10">
        <f t="shared" si="36"/>
        <v>-1.6282630986517835E-2</v>
      </c>
      <c r="U117" s="10">
        <f t="shared" si="37"/>
        <v>-1.6414795199070738E-2</v>
      </c>
      <c r="V117" s="10">
        <f t="shared" si="26"/>
        <v>-1.7621895007053932E-2</v>
      </c>
      <c r="W117" s="7"/>
      <c r="X117" s="12">
        <v>0.55555555555555558</v>
      </c>
      <c r="Y117" s="12">
        <v>0.59027777777777779</v>
      </c>
      <c r="Z117" s="12">
        <v>0.56180555555555545</v>
      </c>
      <c r="AA117" s="12">
        <v>2.8472222222222343E-2</v>
      </c>
      <c r="AB117" s="13">
        <v>40.200000000000003</v>
      </c>
      <c r="AC117" s="13">
        <v>34.243678160919536</v>
      </c>
      <c r="AD117" s="20">
        <v>7.6815394587516401</v>
      </c>
      <c r="AE117" s="20">
        <v>6.3182648548896463</v>
      </c>
      <c r="AF117" s="20">
        <v>20.9</v>
      </c>
      <c r="AG117" s="20">
        <v>9.078160919540224</v>
      </c>
      <c r="AH117" s="20">
        <v>970</v>
      </c>
      <c r="AI117" s="20">
        <v>527.18390804597698</v>
      </c>
      <c r="AJ117" s="20"/>
      <c r="AK117" s="14"/>
      <c r="AL117" s="14"/>
      <c r="AM117" s="14"/>
      <c r="AN117" s="7"/>
    </row>
    <row r="118" spans="1:58" x14ac:dyDescent="0.2">
      <c r="A118" s="2"/>
      <c r="B118" s="7"/>
      <c r="C118" s="7"/>
      <c r="D118" s="7"/>
      <c r="E118" s="7"/>
      <c r="F118" s="7"/>
      <c r="G118" s="7"/>
      <c r="H118" s="7"/>
      <c r="I118" s="58"/>
      <c r="J118" s="58"/>
      <c r="K118" s="58"/>
      <c r="L118" s="58"/>
      <c r="M118" s="58"/>
      <c r="N118" s="58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</row>
    <row r="119" spans="1:58" x14ac:dyDescent="0.2">
      <c r="A119" s="56"/>
    </row>
    <row r="120" spans="1:58" x14ac:dyDescent="0.2">
      <c r="A120" s="56"/>
    </row>
    <row r="123" spans="1:58" x14ac:dyDescent="0.2">
      <c r="R123" s="1" t="s">
        <v>49</v>
      </c>
      <c r="X123" s="1">
        <v>4.87</v>
      </c>
      <c r="AB123"/>
      <c r="AC123" s="1" t="s">
        <v>49</v>
      </c>
      <c r="AE123" s="1">
        <v>0</v>
      </c>
    </row>
    <row r="124" spans="1:58" x14ac:dyDescent="0.2">
      <c r="R124" s="1" t="s">
        <v>50</v>
      </c>
      <c r="X124" s="1" t="s">
        <v>50</v>
      </c>
      <c r="AB124"/>
      <c r="AC124" s="1" t="s">
        <v>50</v>
      </c>
      <c r="AE124" s="1" t="s">
        <v>50</v>
      </c>
    </row>
    <row r="125" spans="1:58" x14ac:dyDescent="0.2">
      <c r="R125" s="1" t="s">
        <v>51</v>
      </c>
      <c r="X125" s="1">
        <v>-0.75190000000000001</v>
      </c>
      <c r="AC125" s="1" t="s">
        <v>51</v>
      </c>
      <c r="AE125" s="1">
        <v>-0.30099999999999999</v>
      </c>
    </row>
    <row r="126" spans="1:58" x14ac:dyDescent="0.2">
      <c r="R126" s="1" t="s">
        <v>52</v>
      </c>
      <c r="X126" s="1" t="s">
        <v>52</v>
      </c>
      <c r="AC126" s="1" t="s">
        <v>52</v>
      </c>
      <c r="AE126" s="1" t="s">
        <v>52</v>
      </c>
    </row>
    <row r="127" spans="1:58" x14ac:dyDescent="0.2">
      <c r="R127" s="1" t="s">
        <v>53</v>
      </c>
      <c r="X127" s="1" t="s">
        <v>53</v>
      </c>
      <c r="AC127" s="1" t="s">
        <v>53</v>
      </c>
      <c r="AE127" s="1" t="s">
        <v>53</v>
      </c>
    </row>
    <row r="128" spans="1:58" x14ac:dyDescent="0.2">
      <c r="R128" s="1" t="s">
        <v>54</v>
      </c>
      <c r="X128" s="1">
        <v>30.043800000000001</v>
      </c>
      <c r="Y128" s="1">
        <f>X123-X128</f>
        <v>-25.1738</v>
      </c>
      <c r="Z128" s="1">
        <f>Y128/X125</f>
        <v>33.480250033249099</v>
      </c>
      <c r="AC128" s="1" t="s">
        <v>54</v>
      </c>
      <c r="AE128" s="1">
        <v>13.166</v>
      </c>
      <c r="AF128" s="1">
        <f>AE123-AE128</f>
        <v>-13.166</v>
      </c>
      <c r="AG128" s="1">
        <f>AF128/AE125</f>
        <v>43.740863787375417</v>
      </c>
    </row>
    <row r="134" spans="33:33" x14ac:dyDescent="0.2">
      <c r="AG134" s="1">
        <v>25.8</v>
      </c>
    </row>
    <row r="135" spans="33:33" x14ac:dyDescent="0.2">
      <c r="AG135" s="1">
        <v>43.74</v>
      </c>
    </row>
  </sheetData>
  <mergeCells count="42">
    <mergeCell ref="A1:AN1"/>
    <mergeCell ref="AP1:BQ1"/>
    <mergeCell ref="B2:B3"/>
    <mergeCell ref="C2:C3"/>
    <mergeCell ref="D2:D3"/>
    <mergeCell ref="F2:F3"/>
    <mergeCell ref="G2:G3"/>
    <mergeCell ref="I2:I3"/>
    <mergeCell ref="M2:M3"/>
    <mergeCell ref="R2:R3"/>
    <mergeCell ref="AI2:AI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BH2:BH3"/>
    <mergeCell ref="AK2:AK3"/>
    <mergeCell ref="AL2:AL3"/>
    <mergeCell ref="AM2:AM3"/>
    <mergeCell ref="AQ2:AQ3"/>
    <mergeCell ref="AR2:AR3"/>
    <mergeCell ref="AS2:AS3"/>
    <mergeCell ref="AU2:AU3"/>
    <mergeCell ref="AV2:AV3"/>
    <mergeCell ref="AZ2:AZ3"/>
    <mergeCell ref="BF2:BF3"/>
    <mergeCell ref="BG2:BG3"/>
    <mergeCell ref="BO2:BO3"/>
    <mergeCell ref="BP2:BP3"/>
    <mergeCell ref="BI2:BI3"/>
    <mergeCell ref="BJ2:BJ3"/>
    <mergeCell ref="BK2:BK3"/>
    <mergeCell ref="BL2:BL3"/>
    <mergeCell ref="BM2:BM3"/>
    <mergeCell ref="BN2:BN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R Kemp</dc:creator>
  <cp:lastModifiedBy>Mr. R Kemp</cp:lastModifiedBy>
  <dcterms:created xsi:type="dcterms:W3CDTF">2024-07-14T16:43:50Z</dcterms:created>
  <dcterms:modified xsi:type="dcterms:W3CDTF">2024-07-14T18:29:22Z</dcterms:modified>
</cp:coreProperties>
</file>