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odel Inputs\"/>
    </mc:Choice>
  </mc:AlternateContent>
  <bookViews>
    <workbookView xWindow="0" yWindow="0" windowWidth="21600" windowHeight="9630" firstSheet="2" activeTab="7"/>
  </bookViews>
  <sheets>
    <sheet name="NRC" sheetId="1" r:id="rId1"/>
    <sheet name="CPM Dairy" sheetId="2" r:id="rId2"/>
    <sheet name="AMTS" sheetId="3" r:id="rId3"/>
    <sheet name="NASEM" sheetId="4" r:id="rId4"/>
    <sheet name="Nutrient Inputs " sheetId="5" r:id="rId5"/>
    <sheet name="Weather Data " sheetId="6" r:id="rId6"/>
    <sheet name="Back-Calculation" sheetId="7" r:id="rId7"/>
    <sheet name="Prediction 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8" l="1"/>
  <c r="B7" i="8"/>
  <c r="F10" i="6" l="1"/>
  <c r="B9" i="6"/>
  <c r="E8" i="6"/>
  <c r="D7" i="6"/>
  <c r="E7" i="6"/>
  <c r="F7" i="6"/>
  <c r="G7" i="6"/>
  <c r="C7" i="6"/>
  <c r="B7" i="6"/>
  <c r="C26" i="3"/>
  <c r="B26" i="3"/>
  <c r="D24" i="7" l="1"/>
  <c r="C24" i="7"/>
  <c r="D18" i="7"/>
  <c r="D19" i="7" s="1"/>
  <c r="D20" i="7" s="1"/>
  <c r="C18" i="7"/>
  <c r="C19" i="7" s="1"/>
  <c r="C20" i="7" s="1"/>
  <c r="D14" i="7"/>
  <c r="D15" i="7" s="1"/>
  <c r="D16" i="7" s="1"/>
  <c r="C14" i="7"/>
  <c r="C15" i="7" s="1"/>
  <c r="C16" i="7" s="1"/>
  <c r="C11" i="7"/>
  <c r="C12" i="7" s="1"/>
  <c r="D10" i="7"/>
  <c r="D11" i="7" s="1"/>
  <c r="D12" i="7" s="1"/>
  <c r="C10" i="7"/>
  <c r="D6" i="7"/>
  <c r="D7" i="7" s="1"/>
  <c r="D5" i="7"/>
  <c r="C5" i="7"/>
  <c r="C6" i="7" s="1"/>
  <c r="C7" i="7" s="1"/>
  <c r="C22" i="7" l="1"/>
  <c r="C25" i="7" s="1"/>
  <c r="C26" i="7" s="1"/>
  <c r="D22" i="7"/>
  <c r="D25" i="7" s="1"/>
  <c r="D26" i="7" s="1"/>
</calcChain>
</file>

<file path=xl/sharedStrings.xml><?xml version="1.0" encoding="utf-8"?>
<sst xmlns="http://schemas.openxmlformats.org/spreadsheetml/2006/main" count="351" uniqueCount="277">
  <si>
    <t>NRC Imputs</t>
  </si>
  <si>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</si>
  <si>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</si>
  <si>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</si>
  <si>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</si>
  <si>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</si>
  <si>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</si>
  <si>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</si>
  <si>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</si>
  <si>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</si>
  <si>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</si>
  <si>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</si>
  <si>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</si>
  <si>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</si>
  <si>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</si>
  <si>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</si>
  <si>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</si>
  <si>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</si>
  <si>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</si>
  <si>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</si>
  <si>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</si>
  <si>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</si>
  <si>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</si>
  <si>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</si>
  <si>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</si>
  <si>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</si>
  <si>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</si>
  <si>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>Moller</t>
  </si>
  <si>
    <t xml:space="preserve">Control  </t>
  </si>
  <si>
    <t xml:space="preserve">Monensin </t>
  </si>
  <si>
    <t xml:space="preserve">Lactating </t>
  </si>
  <si>
    <t>Lactating</t>
  </si>
  <si>
    <t>Jersey</t>
  </si>
  <si>
    <t xml:space="preserve">Jersey </t>
  </si>
  <si>
    <t>Grazing</t>
  </si>
  <si>
    <t>Flat Terrain</t>
  </si>
  <si>
    <t xml:space="preserve">900m </t>
  </si>
  <si>
    <t>Clean/Dry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</si>
  <si>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</si>
  <si>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</si>
  <si>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</si>
  <si>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</si>
  <si>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</si>
  <si>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</si>
  <si>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</si>
  <si>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</si>
  <si>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</si>
  <si>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</si>
  <si>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</si>
  <si>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</si>
  <si>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</si>
  <si>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</si>
  <si>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</si>
  <si>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</si>
  <si>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</si>
  <si>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</si>
  <si>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</si>
  <si>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</si>
  <si>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</si>
  <si>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</si>
  <si>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</si>
  <si>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</si>
  <si>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</si>
  <si>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</si>
  <si>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</si>
  <si>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</si>
  <si>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</si>
  <si>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</si>
  <si>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</si>
  <si>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</si>
  <si>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</si>
  <si>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</si>
  <si>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</si>
  <si>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</si>
  <si>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</si>
  <si>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 xml:space="preserve">Control </t>
  </si>
  <si>
    <t>Monensin</t>
  </si>
  <si>
    <t>Yes</t>
  </si>
  <si>
    <t>No mud</t>
  </si>
  <si>
    <t xml:space="preserve">Thin </t>
  </si>
  <si>
    <t>None</t>
  </si>
  <si>
    <t xml:space="preserve">Intensive grazing 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</si>
  <si>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</si>
  <si>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</si>
  <si>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</si>
  <si>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</si>
  <si>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</si>
  <si>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</si>
  <si>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</si>
  <si>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</si>
  <si>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</si>
  <si>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</si>
  <si>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</si>
  <si>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</si>
  <si>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</si>
  <si>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</si>
  <si>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</si>
  <si>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</si>
  <si>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</si>
  <si>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</si>
  <si>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</si>
  <si>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</si>
  <si>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</si>
  <si>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</si>
  <si>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</si>
  <si>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</si>
  <si>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</si>
  <si>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</si>
  <si>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</si>
  <si>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</si>
  <si>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</si>
  <si>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</si>
  <si>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</si>
  <si>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</si>
  <si>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</si>
  <si>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</si>
  <si>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</si>
  <si>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</si>
  <si>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</si>
  <si>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</si>
  <si>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</si>
  <si>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</si>
  <si>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</si>
  <si>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</si>
  <si>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</si>
  <si>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</si>
  <si>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</si>
  <si>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</si>
  <si>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>Use Predicted Milk</t>
  </si>
  <si>
    <t>Dairy</t>
  </si>
  <si>
    <t>Straightbreed</t>
  </si>
  <si>
    <t xml:space="preserve">Yes </t>
  </si>
  <si>
    <t>Clean &amp; Dry</t>
  </si>
  <si>
    <t>Use Inputted ADG</t>
  </si>
  <si>
    <t xml:space="preserve">Animal Description/Management </t>
  </si>
  <si>
    <t>Animal Type</t>
  </si>
  <si>
    <t>Animal Breed</t>
  </si>
  <si>
    <t xml:space="preserve">Compute Mature weight from the Breed </t>
  </si>
  <si>
    <t>NO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</si>
  <si>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</si>
  <si>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</si>
  <si>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</si>
  <si>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</si>
  <si>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</si>
  <si>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</si>
  <si>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</si>
  <si>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>Mild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</si>
  <si>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</si>
  <si>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</si>
  <si>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</si>
  <si>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</si>
  <si>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</si>
  <si>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</si>
  <si>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</si>
  <si>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</si>
  <si>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</si>
  <si>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</si>
  <si>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</si>
  <si>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</si>
  <si>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</si>
  <si>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 xml:space="preserve">Body Weight: </t>
  </si>
  <si>
    <t>ADG</t>
  </si>
  <si>
    <t xml:space="preserve">Milk Production: </t>
  </si>
  <si>
    <t>Fat %:</t>
  </si>
  <si>
    <t xml:space="preserve">Maintenance requirements: </t>
  </si>
  <si>
    <t xml:space="preserve">High Starch </t>
  </si>
  <si>
    <t xml:space="preserve">Medium Starch </t>
  </si>
  <si>
    <t xml:space="preserve">RC DMI </t>
  </si>
  <si>
    <t>NE maintenance (Mcal/d)</t>
  </si>
  <si>
    <t>KC DMI</t>
  </si>
  <si>
    <t>NE maintenance (MJ/d)</t>
  </si>
  <si>
    <t xml:space="preserve">ME Pasture </t>
  </si>
  <si>
    <t>ME Maintenance (MJ/d)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</si>
  <si>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</si>
  <si>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</si>
  <si>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</si>
  <si>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</si>
  <si>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</si>
  <si>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</si>
  <si>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</si>
  <si>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</si>
  <si>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</si>
  <si>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</si>
  <si>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</si>
  <si>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</si>
  <si>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</si>
  <si>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</si>
  <si>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>ME Concentrate</t>
  </si>
  <si>
    <t xml:space="preserve">ME Pasture intake </t>
  </si>
  <si>
    <t xml:space="preserve">Pasture DMI </t>
  </si>
  <si>
    <t xml:space="preserve">September </t>
  </si>
  <si>
    <r>
      <t xml:space="preserve">26.92 </t>
    </r>
    <r>
      <rPr>
        <sz val="11"/>
        <rFont val="Calibri"/>
        <family val="2"/>
        <scheme val="minor"/>
      </rPr>
      <t>(43.0)</t>
    </r>
  </si>
  <si>
    <t xml:space="preserve">October </t>
  </si>
  <si>
    <r>
      <t xml:space="preserve">22.35 </t>
    </r>
    <r>
      <rPr>
        <sz val="11"/>
        <rFont val="Calibri"/>
        <family val="2"/>
        <scheme val="minor"/>
      </rPr>
      <t>(47.8)</t>
    </r>
  </si>
  <si>
    <t>November</t>
  </si>
  <si>
    <t>Tx</t>
  </si>
  <si>
    <t>Tn</t>
  </si>
  <si>
    <t>Rain</t>
  </si>
  <si>
    <t>U2 (m/s)</t>
  </si>
  <si>
    <t>RHx</t>
  </si>
  <si>
    <t>RHn</t>
  </si>
  <si>
    <t>AveT</t>
  </si>
  <si>
    <t>AveRH</t>
  </si>
  <si>
    <t xml:space="preserve">Ingredeint </t>
  </si>
  <si>
    <t xml:space="preserve">kg DM </t>
  </si>
  <si>
    <t>kg DM</t>
  </si>
  <si>
    <t xml:space="preserve">Maize meal </t>
  </si>
  <si>
    <t>Hominy chop</t>
  </si>
  <si>
    <t xml:space="preserve">molasses syrup </t>
  </si>
  <si>
    <t xml:space="preserve">soya oilcake </t>
  </si>
  <si>
    <t xml:space="preserve">Feed lime </t>
  </si>
  <si>
    <t>MonoCaP</t>
  </si>
  <si>
    <t xml:space="preserve">Salt </t>
  </si>
  <si>
    <t>MgO</t>
  </si>
  <si>
    <t>Premix</t>
  </si>
  <si>
    <t>Premix (g/ton)</t>
  </si>
  <si>
    <t>Vit A (IU)</t>
  </si>
  <si>
    <t>Vit D3 (IU)</t>
  </si>
  <si>
    <t>Vit E (IU)</t>
  </si>
  <si>
    <t>Co</t>
  </si>
  <si>
    <t>Cu</t>
  </si>
  <si>
    <t>Fe</t>
  </si>
  <si>
    <t>I</t>
  </si>
  <si>
    <t>Mg</t>
  </si>
  <si>
    <t xml:space="preserve">Mn </t>
  </si>
  <si>
    <t>Se</t>
  </si>
  <si>
    <t>Zn</t>
  </si>
  <si>
    <t>Maize meal carrier</t>
  </si>
  <si>
    <t>250 (Rumensin 1500mg/cow)</t>
  </si>
  <si>
    <t>Pasture (%DM)</t>
  </si>
  <si>
    <t xml:space="preserve">DM </t>
  </si>
  <si>
    <t>OM</t>
  </si>
  <si>
    <t>IVOMD (%)</t>
  </si>
  <si>
    <t>ME (MJ/kg)</t>
  </si>
  <si>
    <t>CP</t>
  </si>
  <si>
    <t>NDF</t>
  </si>
  <si>
    <t>ADF</t>
  </si>
  <si>
    <t>EE</t>
  </si>
  <si>
    <t>Ca</t>
  </si>
  <si>
    <t>P</t>
  </si>
  <si>
    <t>ME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</si>
  <si>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</si>
  <si>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</si>
  <si>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</si>
  <si>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</si>
  <si>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</si>
  <si>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</si>
  <si>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</si>
  <si>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>DMI Calculated (Pasture)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</si>
  <si>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</si>
  <si>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</si>
  <si>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</si>
  <si>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</si>
  <si>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</si>
  <si>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</si>
  <si>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</si>
  <si>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</si>
  <si>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</si>
  <si>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</si>
  <si>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</si>
  <si>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</si>
  <si>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</si>
  <si>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</si>
  <si>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</si>
  <si>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</si>
  <si>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</si>
  <si>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</si>
  <si>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>Control</t>
  </si>
  <si>
    <t>comments</t>
  </si>
  <si>
    <t xml:space="preserve">used soybean oilcake </t>
  </si>
  <si>
    <t>CPM: Rumensin 80</t>
  </si>
  <si>
    <t>No rumensin in model</t>
  </si>
  <si>
    <t>Added Monensin in homescreen- not specifc product</t>
  </si>
  <si>
    <t xml:space="preserve">Using model predicted DMI </t>
  </si>
  <si>
    <t>&gt;305</t>
  </si>
  <si>
    <t>Using model predicted DMI (animal)</t>
  </si>
  <si>
    <t xml:space="preserve">Using model predicted DMI (animal/fibre)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</si>
</sst>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0" fillId="2" borderId="0" xfId="0" applyFill="1"/>
    <xf numFmtId="0" fontId="0" fillId="0" borderId="0" xfId="0" applyFill="1"/>
    <xf numFmtId="0" fontId="1" fillId="0" borderId="0" xfId="0" applyFont="1"/>
    <xf numFmtId="0" fontId="3" fillId="0" borderId="0" xfId="0" applyFont="1"/>
    <xf numFmtId="0" fontId="0" fillId="3" borderId="0" xfId="0" applyFill="1"/>
    <xf numFmtId="0" fontId="1" fillId="3" borderId="0" xfId="0" applyFont="1" applyFill="1"/>
    <xf numFmtId="0" fontId="4" fillId="3" borderId="0" xfId="0" applyFont="1" applyFill="1"/>
    <xf numFmtId="3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3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C25" sqref="C25"/>
    </sheetView>
  </sheetViews>
  <sheetFormatPr defaultRowHeight="15" x14ac:dyDescent="0.25"/>
  <cols>
    <col min="1" max="1" width="39" customWidth="1"/>
  </cols>
  <sheetData>
    <row r="1" spans="1:3" x14ac:dyDescent="0.25">
      <c r="B1" s="11" t="s">
        <v>27</v>
      </c>
      <c r="C1" s="11"/>
    </row>
    <row r="2" spans="1:3" x14ac:dyDescent="0.25">
      <c r="A2" t="s">
        <v>0</v>
      </c>
      <c r="B2" t="s">
        <v>28</v>
      </c>
      <c r="C2" t="s">
        <v>29</v>
      </c>
    </row>
    <row r="3" spans="1:3" x14ac:dyDescent="0.25">
      <c r="A3" s="1" t="s">
        <v>1</v>
      </c>
    </row>
    <row r="4" spans="1:3" x14ac:dyDescent="0.25">
      <c r="A4" t="s">
        <v>2</v>
      </c>
      <c r="B4" t="s">
        <v>30</v>
      </c>
      <c r="C4" t="s">
        <v>31</v>
      </c>
    </row>
    <row r="5" spans="1:3" x14ac:dyDescent="0.25">
      <c r="A5" t="s">
        <v>3</v>
      </c>
      <c r="B5">
        <v>72.266999999999996</v>
      </c>
      <c r="C5">
        <v>53.933</v>
      </c>
    </row>
    <row r="6" spans="1:3" x14ac:dyDescent="0.25">
      <c r="A6" t="s">
        <v>4</v>
      </c>
      <c r="B6">
        <v>391</v>
      </c>
      <c r="C6">
        <v>406</v>
      </c>
    </row>
    <row r="7" spans="1:3" x14ac:dyDescent="0.25">
      <c r="A7" t="s">
        <v>5</v>
      </c>
      <c r="B7">
        <v>0</v>
      </c>
      <c r="C7">
        <v>0</v>
      </c>
    </row>
    <row r="8" spans="1:3" x14ac:dyDescent="0.25">
      <c r="A8" t="s">
        <v>6</v>
      </c>
      <c r="B8">
        <v>2.17</v>
      </c>
      <c r="C8">
        <v>2.17</v>
      </c>
    </row>
    <row r="9" spans="1:3" x14ac:dyDescent="0.25">
      <c r="A9" t="s">
        <v>7</v>
      </c>
      <c r="B9">
        <v>79</v>
      </c>
      <c r="C9">
        <v>84</v>
      </c>
    </row>
    <row r="10" spans="1:3" x14ac:dyDescent="0.25">
      <c r="A10" t="s">
        <v>8</v>
      </c>
      <c r="B10">
        <v>4.7</v>
      </c>
      <c r="C10">
        <v>3.2</v>
      </c>
    </row>
    <row r="11" spans="1:3" x14ac:dyDescent="0.25">
      <c r="A11" t="s">
        <v>9</v>
      </c>
      <c r="B11">
        <v>24</v>
      </c>
      <c r="C11">
        <v>24</v>
      </c>
    </row>
    <row r="12" spans="1:3" x14ac:dyDescent="0.25">
      <c r="A12" t="s">
        <v>10</v>
      </c>
      <c r="B12">
        <v>13</v>
      </c>
      <c r="C12">
        <v>13</v>
      </c>
    </row>
    <row r="14" spans="1:3" x14ac:dyDescent="0.25">
      <c r="A14" s="1" t="s">
        <v>11</v>
      </c>
    </row>
    <row r="15" spans="1:3" x14ac:dyDescent="0.25">
      <c r="A15" t="s">
        <v>12</v>
      </c>
      <c r="B15">
        <v>400</v>
      </c>
      <c r="C15">
        <v>400</v>
      </c>
    </row>
    <row r="16" spans="1:3" x14ac:dyDescent="0.25">
      <c r="A16" t="s">
        <v>13</v>
      </c>
      <c r="B16" t="s">
        <v>32</v>
      </c>
      <c r="C16" t="s">
        <v>33</v>
      </c>
    </row>
    <row r="17" spans="1:3" x14ac:dyDescent="0.25">
      <c r="A17" t="s">
        <v>14</v>
      </c>
      <c r="B17">
        <v>23</v>
      </c>
      <c r="C17">
        <v>23</v>
      </c>
    </row>
    <row r="18" spans="1:3" x14ac:dyDescent="0.25">
      <c r="A18" t="s">
        <v>15</v>
      </c>
      <c r="B18">
        <v>20.5</v>
      </c>
      <c r="C18">
        <v>20.3</v>
      </c>
    </row>
    <row r="19" spans="1:3" x14ac:dyDescent="0.25">
      <c r="A19" t="s">
        <v>16</v>
      </c>
      <c r="B19">
        <v>4.5199999999999996</v>
      </c>
      <c r="C19">
        <v>4.47</v>
      </c>
    </row>
    <row r="20" spans="1:3" x14ac:dyDescent="0.25">
      <c r="A20" t="s">
        <v>17</v>
      </c>
      <c r="B20">
        <v>3.39</v>
      </c>
      <c r="C20">
        <v>3.55</v>
      </c>
    </row>
    <row r="21" spans="1:3" x14ac:dyDescent="0.25">
      <c r="A21" t="s">
        <v>18</v>
      </c>
      <c r="B21">
        <v>4.5199999999999996</v>
      </c>
      <c r="C21">
        <v>4.79</v>
      </c>
    </row>
    <row r="23" spans="1:3" x14ac:dyDescent="0.25">
      <c r="A23" s="1" t="s">
        <v>19</v>
      </c>
    </row>
    <row r="24" spans="1:3" x14ac:dyDescent="0.25">
      <c r="A24" s="2" t="s">
        <v>20</v>
      </c>
      <c r="B24" s="3">
        <v>15.46</v>
      </c>
      <c r="C24" s="3">
        <v>15.46</v>
      </c>
    </row>
    <row r="25" spans="1:3" x14ac:dyDescent="0.25">
      <c r="A25" t="s">
        <v>21</v>
      </c>
      <c r="B25" t="s">
        <v>34</v>
      </c>
      <c r="C25" t="s">
        <v>34</v>
      </c>
    </row>
    <row r="26" spans="1:3" x14ac:dyDescent="0.25">
      <c r="A26" t="s">
        <v>22</v>
      </c>
      <c r="B26" t="s">
        <v>35</v>
      </c>
      <c r="C26" t="s">
        <v>35</v>
      </c>
    </row>
    <row r="27" spans="1:3" x14ac:dyDescent="0.25">
      <c r="A27" t="s">
        <v>23</v>
      </c>
      <c r="B27" t="s">
        <v>36</v>
      </c>
      <c r="C27" t="s">
        <v>36</v>
      </c>
    </row>
    <row r="28" spans="1:3" x14ac:dyDescent="0.25">
      <c r="A28" t="s">
        <v>24</v>
      </c>
      <c r="B28">
        <v>4</v>
      </c>
      <c r="C28">
        <v>4</v>
      </c>
    </row>
    <row r="29" spans="1:3" x14ac:dyDescent="0.25">
      <c r="A29" t="s">
        <v>25</v>
      </c>
      <c r="B29" t="s">
        <v>37</v>
      </c>
      <c r="C29" t="s">
        <v>37</v>
      </c>
    </row>
    <row r="30" spans="1:3" x14ac:dyDescent="0.25">
      <c r="A30" t="s">
        <v>26</v>
      </c>
      <c r="B30" t="s">
        <v>38</v>
      </c>
      <c r="C30" t="s">
        <v>38</v>
      </c>
    </row>
  </sheetData>
  <mergeCells count="1">
    <mergeCell ref="B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opLeftCell="A4" workbookViewId="0">
      <selection activeCell="D42" sqref="D42"/>
    </sheetView>
  </sheetViews>
  <sheetFormatPr defaultRowHeight="15" x14ac:dyDescent="0.25"/>
  <cols>
    <col min="1" max="1" width="27.28515625" bestFit="1" customWidth="1"/>
  </cols>
  <sheetData>
    <row r="1" spans="1:4" x14ac:dyDescent="0.25">
      <c r="C1" s="11" t="s">
        <v>27</v>
      </c>
      <c r="D1" s="11"/>
    </row>
    <row r="2" spans="1:4" x14ac:dyDescent="0.25">
      <c r="A2" t="s">
        <v>39</v>
      </c>
      <c r="C2" t="s">
        <v>75</v>
      </c>
      <c r="D2" t="s">
        <v>76</v>
      </c>
    </row>
    <row r="3" spans="1:4" x14ac:dyDescent="0.25">
      <c r="A3" s="1" t="s">
        <v>40</v>
      </c>
    </row>
    <row r="4" spans="1:4" x14ac:dyDescent="0.25">
      <c r="A4" t="s">
        <v>41</v>
      </c>
      <c r="C4" t="s">
        <v>30</v>
      </c>
      <c r="D4" t="s">
        <v>30</v>
      </c>
    </row>
    <row r="5" spans="1:4" s="3" customFormat="1" x14ac:dyDescent="0.25">
      <c r="A5" s="3" t="s">
        <v>42</v>
      </c>
    </row>
    <row r="6" spans="1:4" x14ac:dyDescent="0.25">
      <c r="A6" t="s">
        <v>43</v>
      </c>
      <c r="C6">
        <v>4.7</v>
      </c>
      <c r="D6">
        <v>3.2</v>
      </c>
    </row>
    <row r="7" spans="1:4" x14ac:dyDescent="0.25">
      <c r="A7" t="s">
        <v>44</v>
      </c>
      <c r="C7">
        <v>72.266999999999996</v>
      </c>
      <c r="D7">
        <v>53.933</v>
      </c>
    </row>
    <row r="8" spans="1:4" x14ac:dyDescent="0.25">
      <c r="A8" t="s">
        <v>45</v>
      </c>
      <c r="C8">
        <v>24</v>
      </c>
      <c r="D8">
        <v>24</v>
      </c>
    </row>
    <row r="9" spans="1:4" x14ac:dyDescent="0.25">
      <c r="A9" t="s">
        <v>46</v>
      </c>
      <c r="C9">
        <v>391</v>
      </c>
      <c r="D9">
        <v>406</v>
      </c>
    </row>
    <row r="10" spans="1:4" x14ac:dyDescent="0.25">
      <c r="A10" t="s">
        <v>47</v>
      </c>
      <c r="C10">
        <v>400</v>
      </c>
      <c r="D10">
        <v>450</v>
      </c>
    </row>
    <row r="11" spans="1:4" x14ac:dyDescent="0.25">
      <c r="A11" t="s">
        <v>14</v>
      </c>
      <c r="C11">
        <v>23</v>
      </c>
      <c r="D11">
        <v>23</v>
      </c>
    </row>
    <row r="12" spans="1:4" x14ac:dyDescent="0.25">
      <c r="A12" t="s">
        <v>48</v>
      </c>
      <c r="C12">
        <v>0</v>
      </c>
      <c r="D12">
        <v>0</v>
      </c>
    </row>
    <row r="13" spans="1:4" x14ac:dyDescent="0.25">
      <c r="A13" t="s">
        <v>49</v>
      </c>
      <c r="C13">
        <v>2.17</v>
      </c>
      <c r="D13">
        <v>2.17</v>
      </c>
    </row>
    <row r="15" spans="1:4" x14ac:dyDescent="0.25">
      <c r="A15" s="1" t="s">
        <v>50</v>
      </c>
    </row>
    <row r="16" spans="1:4" x14ac:dyDescent="0.25">
      <c r="A16" t="s">
        <v>51</v>
      </c>
      <c r="C16">
        <v>20.5</v>
      </c>
      <c r="D16">
        <v>20.3</v>
      </c>
    </row>
    <row r="17" spans="1:4" x14ac:dyDescent="0.25">
      <c r="A17" t="s">
        <v>52</v>
      </c>
    </row>
    <row r="18" spans="1:4" x14ac:dyDescent="0.25">
      <c r="A18" t="s">
        <v>53</v>
      </c>
      <c r="C18">
        <v>4.5199999999999996</v>
      </c>
      <c r="D18">
        <v>4.47</v>
      </c>
    </row>
    <row r="19" spans="1:4" x14ac:dyDescent="0.25">
      <c r="A19" t="s">
        <v>7</v>
      </c>
      <c r="C19">
        <v>79</v>
      </c>
      <c r="D19">
        <v>84</v>
      </c>
    </row>
    <row r="20" spans="1:4" x14ac:dyDescent="0.25">
      <c r="A20" t="s">
        <v>54</v>
      </c>
      <c r="C20">
        <v>3.39</v>
      </c>
      <c r="D20">
        <v>3.55</v>
      </c>
    </row>
    <row r="22" spans="1:4" x14ac:dyDescent="0.25">
      <c r="A22" s="1" t="s">
        <v>55</v>
      </c>
    </row>
    <row r="23" spans="1:4" x14ac:dyDescent="0.25">
      <c r="A23" t="s">
        <v>56</v>
      </c>
      <c r="C23">
        <v>15.46</v>
      </c>
      <c r="D23">
        <v>15.46</v>
      </c>
    </row>
    <row r="24" spans="1:4" x14ac:dyDescent="0.25">
      <c r="A24" t="s">
        <v>57</v>
      </c>
      <c r="C24">
        <v>74.81</v>
      </c>
      <c r="D24">
        <v>74.81</v>
      </c>
    </row>
    <row r="25" spans="1:4" x14ac:dyDescent="0.25">
      <c r="A25" t="s">
        <v>58</v>
      </c>
      <c r="C25">
        <v>15.46</v>
      </c>
      <c r="D25">
        <v>15.46</v>
      </c>
    </row>
    <row r="26" spans="1:4" x14ac:dyDescent="0.25">
      <c r="A26" t="s">
        <v>59</v>
      </c>
      <c r="C26">
        <v>74.81</v>
      </c>
      <c r="D26">
        <v>74.81</v>
      </c>
    </row>
    <row r="27" spans="1:4" x14ac:dyDescent="0.25">
      <c r="A27" t="s">
        <v>60</v>
      </c>
      <c r="C27">
        <v>3.8519999999999999</v>
      </c>
      <c r="D27">
        <v>3.8519999999999999</v>
      </c>
    </row>
    <row r="28" spans="1:4" x14ac:dyDescent="0.25">
      <c r="A28" t="s">
        <v>61</v>
      </c>
      <c r="C28">
        <v>12</v>
      </c>
      <c r="D28">
        <v>12</v>
      </c>
    </row>
    <row r="29" spans="1:4" x14ac:dyDescent="0.25">
      <c r="A29" t="s">
        <v>62</v>
      </c>
      <c r="C29" t="s">
        <v>77</v>
      </c>
      <c r="D29" t="s">
        <v>77</v>
      </c>
    </row>
    <row r="30" spans="1:4" x14ac:dyDescent="0.25">
      <c r="A30" t="s">
        <v>63</v>
      </c>
      <c r="C30">
        <v>10.3</v>
      </c>
      <c r="D30">
        <v>10.3</v>
      </c>
    </row>
    <row r="31" spans="1:4" x14ac:dyDescent="0.25">
      <c r="A31" t="s">
        <v>64</v>
      </c>
      <c r="C31" s="4">
        <v>0</v>
      </c>
      <c r="D31" s="4">
        <v>0</v>
      </c>
    </row>
    <row r="32" spans="1:4" x14ac:dyDescent="0.25">
      <c r="A32" t="s">
        <v>65</v>
      </c>
      <c r="C32" s="4">
        <v>0.3</v>
      </c>
      <c r="D32" s="4">
        <v>0.3</v>
      </c>
    </row>
    <row r="33" spans="1:4" x14ac:dyDescent="0.25">
      <c r="A33" t="s">
        <v>66</v>
      </c>
      <c r="C33" s="4" t="s">
        <v>78</v>
      </c>
      <c r="D33" s="4" t="s">
        <v>78</v>
      </c>
    </row>
    <row r="34" spans="1:4" x14ac:dyDescent="0.25">
      <c r="A34" t="s">
        <v>67</v>
      </c>
      <c r="C34" s="4" t="s">
        <v>79</v>
      </c>
      <c r="D34" s="4" t="s">
        <v>79</v>
      </c>
    </row>
    <row r="36" spans="1:4" x14ac:dyDescent="0.25">
      <c r="A36" s="1" t="s">
        <v>68</v>
      </c>
    </row>
    <row r="37" spans="1:4" x14ac:dyDescent="0.25">
      <c r="A37" t="s">
        <v>69</v>
      </c>
      <c r="C37" s="5" t="s">
        <v>80</v>
      </c>
      <c r="D37" s="5" t="s">
        <v>77</v>
      </c>
    </row>
    <row r="38" spans="1:4" x14ac:dyDescent="0.25">
      <c r="A38" t="s">
        <v>70</v>
      </c>
      <c r="C38" s="4" t="s">
        <v>81</v>
      </c>
      <c r="D38" s="4" t="s">
        <v>81</v>
      </c>
    </row>
    <row r="39" spans="1:4" x14ac:dyDescent="0.25">
      <c r="A39" t="s">
        <v>71</v>
      </c>
      <c r="C39" s="4">
        <v>16</v>
      </c>
      <c r="D39" s="4">
        <v>16</v>
      </c>
    </row>
    <row r="40" spans="1:4" x14ac:dyDescent="0.25">
      <c r="A40" t="s">
        <v>72</v>
      </c>
      <c r="C40" s="4">
        <v>6</v>
      </c>
      <c r="D40" s="4">
        <v>6</v>
      </c>
    </row>
    <row r="41" spans="1:4" x14ac:dyDescent="0.25">
      <c r="A41" t="s">
        <v>73</v>
      </c>
      <c r="C41" s="4">
        <v>5942</v>
      </c>
      <c r="D41" s="4">
        <v>5942</v>
      </c>
    </row>
    <row r="42" spans="1:4" x14ac:dyDescent="0.25">
      <c r="A42" t="s">
        <v>74</v>
      </c>
      <c r="C42" s="4">
        <v>0</v>
      </c>
      <c r="D42" s="4">
        <v>0</v>
      </c>
    </row>
  </sheetData>
  <mergeCells count="1">
    <mergeCell ref="C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topLeftCell="A34" workbookViewId="0">
      <selection activeCell="C54" sqref="C54"/>
    </sheetView>
  </sheetViews>
  <sheetFormatPr defaultRowHeight="15" x14ac:dyDescent="0.25"/>
  <cols>
    <col min="1" max="1" width="31.85546875" bestFit="1" customWidth="1"/>
  </cols>
  <sheetData>
    <row r="1" spans="1:15" x14ac:dyDescent="0.25">
      <c r="B1" s="11" t="s">
        <v>27</v>
      </c>
      <c r="C1" s="11"/>
    </row>
    <row r="2" spans="1:15" x14ac:dyDescent="0.25">
      <c r="A2" t="s">
        <v>82</v>
      </c>
      <c r="B2" t="s">
        <v>75</v>
      </c>
      <c r="C2" t="s">
        <v>29</v>
      </c>
    </row>
    <row r="3" spans="1:15" x14ac:dyDescent="0.25">
      <c r="A3" s="1" t="s">
        <v>83</v>
      </c>
      <c r="M3">
        <v>370</v>
      </c>
      <c r="N3">
        <v>370</v>
      </c>
      <c r="O3">
        <v>370</v>
      </c>
    </row>
    <row r="4" spans="1:15" x14ac:dyDescent="0.25">
      <c r="A4" t="s">
        <v>2</v>
      </c>
      <c r="B4" t="s">
        <v>31</v>
      </c>
      <c r="C4" t="s">
        <v>30</v>
      </c>
    </row>
    <row r="5" spans="1:15" x14ac:dyDescent="0.25">
      <c r="A5" t="s">
        <v>20</v>
      </c>
      <c r="B5">
        <v>15.46</v>
      </c>
      <c r="C5">
        <v>15.46</v>
      </c>
    </row>
    <row r="6" spans="1:15" x14ac:dyDescent="0.25">
      <c r="A6" t="s">
        <v>84</v>
      </c>
      <c r="B6">
        <v>15.46</v>
      </c>
      <c r="C6">
        <v>15.46</v>
      </c>
    </row>
    <row r="7" spans="1:15" x14ac:dyDescent="0.25">
      <c r="A7" t="s">
        <v>85</v>
      </c>
      <c r="B7">
        <v>74.81</v>
      </c>
      <c r="C7">
        <v>74.81</v>
      </c>
    </row>
    <row r="8" spans="1:15" x14ac:dyDescent="0.25">
      <c r="A8" t="s">
        <v>86</v>
      </c>
      <c r="B8">
        <v>74.81</v>
      </c>
      <c r="C8">
        <v>74.81</v>
      </c>
    </row>
    <row r="9" spans="1:15" x14ac:dyDescent="0.25">
      <c r="A9" t="s">
        <v>87</v>
      </c>
      <c r="B9">
        <v>3.8519999999999999</v>
      </c>
      <c r="C9">
        <v>3.8519999999999999</v>
      </c>
    </row>
    <row r="10" spans="1:15" x14ac:dyDescent="0.25">
      <c r="A10" t="s">
        <v>88</v>
      </c>
      <c r="B10">
        <v>3.8519999999999999</v>
      </c>
      <c r="C10">
        <v>3.8519999999999999</v>
      </c>
    </row>
    <row r="11" spans="1:15" x14ac:dyDescent="0.25">
      <c r="A11" t="s">
        <v>89</v>
      </c>
      <c r="B11" s="4">
        <v>12</v>
      </c>
      <c r="C11" s="4">
        <v>12</v>
      </c>
    </row>
    <row r="12" spans="1:15" x14ac:dyDescent="0.25">
      <c r="A12" t="s">
        <v>90</v>
      </c>
      <c r="B12" s="4">
        <v>12</v>
      </c>
      <c r="C12" s="4">
        <v>12</v>
      </c>
    </row>
    <row r="13" spans="1:15" x14ac:dyDescent="0.25">
      <c r="A13" t="s">
        <v>91</v>
      </c>
      <c r="B13" s="4" t="s">
        <v>77</v>
      </c>
      <c r="C13" s="4" t="s">
        <v>77</v>
      </c>
    </row>
    <row r="14" spans="1:15" x14ac:dyDescent="0.25">
      <c r="A14" t="s">
        <v>92</v>
      </c>
      <c r="B14" s="4" t="s">
        <v>77</v>
      </c>
      <c r="C14" s="4" t="s">
        <v>77</v>
      </c>
    </row>
    <row r="15" spans="1:15" x14ac:dyDescent="0.25">
      <c r="A15" s="6" t="s">
        <v>93</v>
      </c>
      <c r="B15" s="7">
        <v>18</v>
      </c>
      <c r="C15" s="7">
        <v>18</v>
      </c>
    </row>
    <row r="16" spans="1:15" x14ac:dyDescent="0.25">
      <c r="A16" s="6" t="s">
        <v>94</v>
      </c>
      <c r="B16" s="7">
        <v>9</v>
      </c>
      <c r="C16" s="7">
        <v>9</v>
      </c>
    </row>
    <row r="17" spans="1:3" x14ac:dyDescent="0.25">
      <c r="A17" s="6" t="s">
        <v>95</v>
      </c>
      <c r="B17" s="7">
        <v>5942</v>
      </c>
      <c r="C17" s="7">
        <v>5942</v>
      </c>
    </row>
    <row r="18" spans="1:3" x14ac:dyDescent="0.25">
      <c r="A18" t="s">
        <v>96</v>
      </c>
      <c r="B18" s="4">
        <v>1</v>
      </c>
      <c r="C18" s="4">
        <v>1</v>
      </c>
    </row>
    <row r="19" spans="1:3" x14ac:dyDescent="0.25">
      <c r="A19" t="s">
        <v>97</v>
      </c>
      <c r="B19" s="4">
        <v>0</v>
      </c>
      <c r="C19" s="4">
        <v>0</v>
      </c>
    </row>
    <row r="20" spans="1:3" x14ac:dyDescent="0.25">
      <c r="A20" t="s">
        <v>98</v>
      </c>
      <c r="B20" s="4">
        <v>0</v>
      </c>
      <c r="C20" s="4">
        <v>0</v>
      </c>
    </row>
    <row r="22" spans="1:3" x14ac:dyDescent="0.25">
      <c r="A22" s="1" t="s">
        <v>99</v>
      </c>
    </row>
    <row r="23" spans="1:3" x14ac:dyDescent="0.25">
      <c r="A23" t="s">
        <v>100</v>
      </c>
      <c r="B23" t="s">
        <v>30</v>
      </c>
      <c r="C23" t="s">
        <v>30</v>
      </c>
    </row>
    <row r="24" spans="1:3" x14ac:dyDescent="0.25">
      <c r="A24" t="s">
        <v>101</v>
      </c>
    </row>
    <row r="25" spans="1:3" x14ac:dyDescent="0.25">
      <c r="A25" t="s">
        <v>102</v>
      </c>
    </row>
    <row r="26" spans="1:3" x14ac:dyDescent="0.25">
      <c r="A26" t="s">
        <v>103</v>
      </c>
      <c r="B26">
        <f>(((((B30-1)*M3)+B28)/30)+24)</f>
        <v>72.266666666666666</v>
      </c>
      <c r="C26">
        <f>(((((C30-1)*N3)+C28)/30)+24)</f>
        <v>53.933333333333337</v>
      </c>
    </row>
    <row r="27" spans="1:3" x14ac:dyDescent="0.25">
      <c r="A27" t="s">
        <v>104</v>
      </c>
      <c r="B27">
        <v>0</v>
      </c>
      <c r="C27">
        <v>0</v>
      </c>
    </row>
    <row r="28" spans="1:3" x14ac:dyDescent="0.25">
      <c r="A28" t="s">
        <v>105</v>
      </c>
      <c r="B28">
        <v>79</v>
      </c>
      <c r="C28">
        <v>84</v>
      </c>
    </row>
    <row r="29" spans="1:3" x14ac:dyDescent="0.25">
      <c r="A29" t="s">
        <v>106</v>
      </c>
      <c r="B29">
        <v>13</v>
      </c>
      <c r="C29">
        <v>13</v>
      </c>
    </row>
    <row r="30" spans="1:3" x14ac:dyDescent="0.25">
      <c r="A30" t="s">
        <v>8</v>
      </c>
      <c r="B30">
        <v>4.7</v>
      </c>
      <c r="C30">
        <v>3.2</v>
      </c>
    </row>
    <row r="31" spans="1:3" x14ac:dyDescent="0.25">
      <c r="A31" t="s">
        <v>107</v>
      </c>
      <c r="B31">
        <v>23</v>
      </c>
      <c r="C31">
        <v>23</v>
      </c>
    </row>
    <row r="32" spans="1:3" x14ac:dyDescent="0.25">
      <c r="A32" t="s">
        <v>45</v>
      </c>
      <c r="B32">
        <v>24</v>
      </c>
      <c r="C32">
        <v>24</v>
      </c>
    </row>
    <row r="33" spans="1:3" x14ac:dyDescent="0.25">
      <c r="A33" t="s">
        <v>108</v>
      </c>
      <c r="B33">
        <v>20.5</v>
      </c>
      <c r="C33">
        <v>20.3</v>
      </c>
    </row>
    <row r="34" spans="1:3" x14ac:dyDescent="0.25">
      <c r="A34" t="s">
        <v>16</v>
      </c>
      <c r="B34">
        <v>4.5199999999999996</v>
      </c>
      <c r="C34">
        <v>4.47</v>
      </c>
    </row>
    <row r="35" spans="1:3" x14ac:dyDescent="0.25">
      <c r="A35" t="s">
        <v>109</v>
      </c>
    </row>
    <row r="36" spans="1:3" x14ac:dyDescent="0.25">
      <c r="A36" t="s">
        <v>110</v>
      </c>
      <c r="B36">
        <v>3.39</v>
      </c>
      <c r="C36">
        <v>3.55</v>
      </c>
    </row>
    <row r="37" spans="1:3" x14ac:dyDescent="0.25">
      <c r="A37" t="s">
        <v>111</v>
      </c>
      <c r="B37">
        <v>4.5199999999999996</v>
      </c>
      <c r="C37">
        <v>4.79</v>
      </c>
    </row>
    <row r="38" spans="1:3" x14ac:dyDescent="0.25">
      <c r="A38" t="s">
        <v>112</v>
      </c>
      <c r="B38" s="4" t="s">
        <v>128</v>
      </c>
      <c r="C38" s="4" t="s">
        <v>128</v>
      </c>
    </row>
    <row r="39" spans="1:3" x14ac:dyDescent="0.25">
      <c r="A39" t="s">
        <v>113</v>
      </c>
      <c r="B39">
        <v>2.17</v>
      </c>
      <c r="C39">
        <v>2.17</v>
      </c>
    </row>
    <row r="40" spans="1:3" x14ac:dyDescent="0.25">
      <c r="A40" t="s">
        <v>114</v>
      </c>
      <c r="B40">
        <v>2.25</v>
      </c>
      <c r="C40">
        <v>2.25</v>
      </c>
    </row>
    <row r="41" spans="1:3" x14ac:dyDescent="0.25">
      <c r="A41" t="s">
        <v>115</v>
      </c>
      <c r="B41" s="4">
        <v>100</v>
      </c>
      <c r="C41" s="4">
        <v>100</v>
      </c>
    </row>
    <row r="42" spans="1:3" x14ac:dyDescent="0.25">
      <c r="A42" t="s">
        <v>116</v>
      </c>
      <c r="B42" s="4" t="s">
        <v>129</v>
      </c>
      <c r="C42" s="4" t="s">
        <v>129</v>
      </c>
    </row>
    <row r="43" spans="1:3" x14ac:dyDescent="0.25">
      <c r="A43" t="s">
        <v>117</v>
      </c>
      <c r="B43" s="4" t="s">
        <v>130</v>
      </c>
      <c r="C43" s="4" t="s">
        <v>130</v>
      </c>
    </row>
    <row r="44" spans="1:3" x14ac:dyDescent="0.25">
      <c r="A44" t="s">
        <v>118</v>
      </c>
      <c r="B44" s="4" t="s">
        <v>33</v>
      </c>
      <c r="C44" s="4" t="s">
        <v>33</v>
      </c>
    </row>
    <row r="45" spans="1:3" x14ac:dyDescent="0.25">
      <c r="A45" t="s">
        <v>119</v>
      </c>
      <c r="B45" s="4" t="s">
        <v>38</v>
      </c>
      <c r="C45" s="5" t="s">
        <v>131</v>
      </c>
    </row>
    <row r="46" spans="1:3" x14ac:dyDescent="0.25">
      <c r="A46" t="s">
        <v>120</v>
      </c>
      <c r="B46" s="4">
        <v>0.6</v>
      </c>
      <c r="C46" s="4">
        <v>0.6</v>
      </c>
    </row>
    <row r="47" spans="1:3" x14ac:dyDescent="0.25">
      <c r="A47" t="s">
        <v>25</v>
      </c>
      <c r="B47" s="4" t="s">
        <v>132</v>
      </c>
      <c r="C47" s="4" t="s">
        <v>132</v>
      </c>
    </row>
    <row r="48" spans="1:3" x14ac:dyDescent="0.25">
      <c r="A48" t="s">
        <v>121</v>
      </c>
      <c r="B48" s="4" t="s">
        <v>38</v>
      </c>
      <c r="C48" s="4" t="s">
        <v>38</v>
      </c>
    </row>
    <row r="49" spans="1:3" x14ac:dyDescent="0.25">
      <c r="A49" t="s">
        <v>122</v>
      </c>
      <c r="B49" s="4" t="b">
        <v>1</v>
      </c>
      <c r="C49" s="4" t="b">
        <v>1</v>
      </c>
    </row>
    <row r="50" spans="1:3" x14ac:dyDescent="0.25">
      <c r="A50" t="s">
        <v>123</v>
      </c>
      <c r="B50" s="4" t="s">
        <v>133</v>
      </c>
      <c r="C50" s="4" t="s">
        <v>133</v>
      </c>
    </row>
    <row r="51" spans="1:3" x14ac:dyDescent="0.25">
      <c r="A51" t="s">
        <v>124</v>
      </c>
      <c r="B51">
        <v>391</v>
      </c>
      <c r="C51">
        <v>406</v>
      </c>
    </row>
    <row r="52" spans="1:3" x14ac:dyDescent="0.25">
      <c r="A52" t="s">
        <v>125</v>
      </c>
      <c r="B52">
        <v>400</v>
      </c>
      <c r="C52">
        <v>450</v>
      </c>
    </row>
    <row r="53" spans="1:3" x14ac:dyDescent="0.25">
      <c r="A53" t="s">
        <v>126</v>
      </c>
      <c r="B53">
        <v>7.5999999999999998E-2</v>
      </c>
      <c r="C53">
        <v>4.9000000000000002E-2</v>
      </c>
    </row>
    <row r="54" spans="1:3" x14ac:dyDescent="0.25">
      <c r="A54" t="s">
        <v>127</v>
      </c>
      <c r="B54" t="s">
        <v>80</v>
      </c>
      <c r="C54" t="s">
        <v>38</v>
      </c>
    </row>
  </sheetData>
  <mergeCells count="1">
    <mergeCell ref="B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1" sqref="C1"/>
    </sheetView>
  </sheetViews>
  <sheetFormatPr defaultRowHeight="15" x14ac:dyDescent="0.25"/>
  <cols>
    <col min="1" max="1" width="45.7109375" bestFit="1" customWidth="1"/>
  </cols>
  <sheetData>
    <row r="1" spans="1:3" x14ac:dyDescent="0.25">
      <c r="B1" t="s">
        <v>75</v>
      </c>
      <c r="C1" t="s">
        <v>29</v>
      </c>
    </row>
    <row r="2" spans="1:3" x14ac:dyDescent="0.25">
      <c r="A2" t="s">
        <v>134</v>
      </c>
    </row>
    <row r="3" spans="1:3" x14ac:dyDescent="0.25">
      <c r="A3" t="s">
        <v>135</v>
      </c>
      <c r="B3" t="s">
        <v>31</v>
      </c>
      <c r="C3" t="s">
        <v>30</v>
      </c>
    </row>
    <row r="4" spans="1:3" x14ac:dyDescent="0.25">
      <c r="A4" t="s">
        <v>136</v>
      </c>
      <c r="B4" t="s">
        <v>32</v>
      </c>
      <c r="C4" t="s">
        <v>32</v>
      </c>
    </row>
    <row r="5" spans="1:3" x14ac:dyDescent="0.25">
      <c r="A5" t="s">
        <v>12</v>
      </c>
      <c r="B5">
        <v>400</v>
      </c>
      <c r="C5">
        <v>400</v>
      </c>
    </row>
    <row r="6" spans="1:3" x14ac:dyDescent="0.25">
      <c r="A6" t="s">
        <v>137</v>
      </c>
      <c r="B6" s="11" t="s">
        <v>138</v>
      </c>
      <c r="C6" s="11"/>
    </row>
    <row r="7" spans="1:3" x14ac:dyDescent="0.25">
      <c r="A7" t="s">
        <v>103</v>
      </c>
      <c r="B7">
        <v>72.266999999999996</v>
      </c>
      <c r="C7">
        <v>53.933</v>
      </c>
    </row>
    <row r="8" spans="1:3" x14ac:dyDescent="0.25">
      <c r="A8" t="s">
        <v>139</v>
      </c>
      <c r="B8">
        <v>391</v>
      </c>
      <c r="C8">
        <v>406</v>
      </c>
    </row>
    <row r="9" spans="1:3" x14ac:dyDescent="0.25">
      <c r="A9" t="s">
        <v>140</v>
      </c>
      <c r="B9">
        <v>2.17</v>
      </c>
      <c r="C9">
        <v>2.17</v>
      </c>
    </row>
    <row r="10" spans="1:3" x14ac:dyDescent="0.25">
      <c r="A10" t="s">
        <v>141</v>
      </c>
      <c r="B10">
        <v>0</v>
      </c>
      <c r="C10">
        <v>0</v>
      </c>
    </row>
    <row r="11" spans="1:3" x14ac:dyDescent="0.25">
      <c r="A11" t="s">
        <v>142</v>
      </c>
      <c r="B11">
        <v>79</v>
      </c>
      <c r="C11">
        <v>84</v>
      </c>
    </row>
    <row r="12" spans="1:3" x14ac:dyDescent="0.25">
      <c r="A12" t="s">
        <v>143</v>
      </c>
      <c r="B12">
        <v>24</v>
      </c>
      <c r="C12">
        <v>24</v>
      </c>
    </row>
    <row r="13" spans="1:3" x14ac:dyDescent="0.25">
      <c r="A13" t="s">
        <v>144</v>
      </c>
      <c r="B13">
        <v>0</v>
      </c>
      <c r="C13">
        <v>0</v>
      </c>
    </row>
    <row r="14" spans="1:3" x14ac:dyDescent="0.25">
      <c r="A14" t="s">
        <v>20</v>
      </c>
      <c r="B14">
        <v>15.46</v>
      </c>
      <c r="C14">
        <v>15.46</v>
      </c>
    </row>
    <row r="15" spans="1:3" x14ac:dyDescent="0.25">
      <c r="A15" s="11" t="s">
        <v>21</v>
      </c>
      <c r="B15" s="11"/>
      <c r="C15" s="11"/>
    </row>
    <row r="16" spans="1:3" x14ac:dyDescent="0.25">
      <c r="A16" t="s">
        <v>21</v>
      </c>
      <c r="B16" t="s">
        <v>77</v>
      </c>
      <c r="C16" t="s">
        <v>77</v>
      </c>
    </row>
    <row r="17" spans="1:3" x14ac:dyDescent="0.25">
      <c r="A17" t="s">
        <v>145</v>
      </c>
    </row>
    <row r="18" spans="1:3" x14ac:dyDescent="0.25">
      <c r="A18" t="s">
        <v>22</v>
      </c>
      <c r="B18" t="s">
        <v>146</v>
      </c>
      <c r="C18" t="s">
        <v>146</v>
      </c>
    </row>
    <row r="19" spans="1:3" x14ac:dyDescent="0.25">
      <c r="A19" t="s">
        <v>147</v>
      </c>
      <c r="B19">
        <v>0.9</v>
      </c>
      <c r="C19">
        <v>0.9</v>
      </c>
    </row>
    <row r="20" spans="1:3" x14ac:dyDescent="0.25">
      <c r="A20" t="s">
        <v>148</v>
      </c>
      <c r="B20">
        <v>4</v>
      </c>
      <c r="C20">
        <v>4</v>
      </c>
    </row>
    <row r="21" spans="1:3" x14ac:dyDescent="0.25">
      <c r="A21" s="11" t="s">
        <v>51</v>
      </c>
      <c r="B21" s="11"/>
      <c r="C21" s="11"/>
    </row>
    <row r="22" spans="1:3" x14ac:dyDescent="0.25">
      <c r="A22" t="s">
        <v>149</v>
      </c>
      <c r="B22">
        <v>23</v>
      </c>
      <c r="C22">
        <v>23</v>
      </c>
    </row>
    <row r="23" spans="1:3" x14ac:dyDescent="0.25">
      <c r="A23" t="s">
        <v>150</v>
      </c>
      <c r="B23" s="11" t="s">
        <v>138</v>
      </c>
      <c r="C23" s="11"/>
    </row>
    <row r="24" spans="1:3" x14ac:dyDescent="0.25">
      <c r="A24" t="s">
        <v>151</v>
      </c>
    </row>
    <row r="25" spans="1:3" x14ac:dyDescent="0.25">
      <c r="A25" t="s">
        <v>152</v>
      </c>
    </row>
    <row r="26" spans="1:3" x14ac:dyDescent="0.25">
      <c r="A26" t="s">
        <v>153</v>
      </c>
      <c r="B26">
        <v>20.5</v>
      </c>
      <c r="C26">
        <v>20.3</v>
      </c>
    </row>
    <row r="27" spans="1:3" x14ac:dyDescent="0.25">
      <c r="A27" t="s">
        <v>154</v>
      </c>
      <c r="B27">
        <v>2</v>
      </c>
      <c r="C27">
        <v>2</v>
      </c>
    </row>
    <row r="28" spans="1:3" x14ac:dyDescent="0.25">
      <c r="A28" t="s">
        <v>155</v>
      </c>
      <c r="B28" s="11" t="s">
        <v>138</v>
      </c>
      <c r="C28" s="11"/>
    </row>
    <row r="29" spans="1:3" x14ac:dyDescent="0.25">
      <c r="A29" t="s">
        <v>156</v>
      </c>
      <c r="B29">
        <v>4.5199999999999996</v>
      </c>
      <c r="C29">
        <v>4.47</v>
      </c>
    </row>
    <row r="30" spans="1:3" x14ac:dyDescent="0.25">
      <c r="A30" t="s">
        <v>157</v>
      </c>
      <c r="B30">
        <v>3.39</v>
      </c>
      <c r="C30">
        <v>3.55</v>
      </c>
    </row>
    <row r="31" spans="1:3" x14ac:dyDescent="0.25">
      <c r="A31" t="s">
        <v>111</v>
      </c>
      <c r="B31">
        <v>4.5199999999999996</v>
      </c>
      <c r="C31">
        <v>4.79</v>
      </c>
    </row>
    <row r="32" spans="1:3" x14ac:dyDescent="0.25">
      <c r="A32" t="s">
        <v>158</v>
      </c>
    </row>
    <row r="33" spans="1:1" x14ac:dyDescent="0.25">
      <c r="A33" t="s">
        <v>159</v>
      </c>
    </row>
  </sheetData>
  <mergeCells count="5">
    <mergeCell ref="B6:C6"/>
    <mergeCell ref="A15:C15"/>
    <mergeCell ref="A21:C21"/>
    <mergeCell ref="B23:C23"/>
    <mergeCell ref="B28:C2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workbookViewId="0">
      <selection activeCell="B38" sqref="B38"/>
    </sheetView>
  </sheetViews>
  <sheetFormatPr defaultRowHeight="15" x14ac:dyDescent="0.25"/>
  <cols>
    <col min="1" max="1" width="17.5703125" bestFit="1" customWidth="1"/>
    <col min="2" max="2" width="8.85546875" bestFit="1" customWidth="1"/>
    <col min="3" max="3" width="26.85546875" bestFit="1" customWidth="1"/>
  </cols>
  <sheetData>
    <row r="1" spans="1:4" x14ac:dyDescent="0.25">
      <c r="A1" t="s">
        <v>203</v>
      </c>
      <c r="B1" t="s">
        <v>204</v>
      </c>
      <c r="C1" t="s">
        <v>205</v>
      </c>
      <c r="D1" t="s">
        <v>268</v>
      </c>
    </row>
    <row r="2" spans="1:4" x14ac:dyDescent="0.25">
      <c r="A2" t="s">
        <v>206</v>
      </c>
      <c r="B2">
        <v>3.8660000000000001</v>
      </c>
      <c r="C2">
        <v>3.8809999999999998</v>
      </c>
    </row>
    <row r="3" spans="1:4" x14ac:dyDescent="0.25">
      <c r="A3" t="s">
        <v>207</v>
      </c>
      <c r="B3">
        <v>0.81</v>
      </c>
      <c r="C3">
        <v>0.81299999999999994</v>
      </c>
    </row>
    <row r="4" spans="1:4" x14ac:dyDescent="0.25">
      <c r="A4" t="s">
        <v>208</v>
      </c>
      <c r="B4">
        <v>0.27</v>
      </c>
      <c r="C4">
        <v>0.27100000000000002</v>
      </c>
    </row>
    <row r="5" spans="1:4" x14ac:dyDescent="0.25">
      <c r="A5" t="s">
        <v>209</v>
      </c>
      <c r="B5">
        <v>0.27</v>
      </c>
      <c r="C5">
        <v>0.27100000000000002</v>
      </c>
      <c r="D5" t="s">
        <v>269</v>
      </c>
    </row>
    <row r="6" spans="1:4" x14ac:dyDescent="0.25">
      <c r="A6" t="s">
        <v>210</v>
      </c>
      <c r="B6">
        <v>8.1000000000000003E-2</v>
      </c>
      <c r="C6">
        <v>8.1299999999999997E-2</v>
      </c>
    </row>
    <row r="7" spans="1:4" x14ac:dyDescent="0.25">
      <c r="A7" t="s">
        <v>211</v>
      </c>
      <c r="B7">
        <v>2.7E-2</v>
      </c>
      <c r="C7">
        <v>2.7099999999999999E-2</v>
      </c>
    </row>
    <row r="8" spans="1:4" x14ac:dyDescent="0.25">
      <c r="A8" t="s">
        <v>212</v>
      </c>
      <c r="B8">
        <v>2.7E-2</v>
      </c>
      <c r="C8">
        <v>2.7099999999999999E-2</v>
      </c>
    </row>
    <row r="9" spans="1:4" x14ac:dyDescent="0.25">
      <c r="A9" t="s">
        <v>213</v>
      </c>
      <c r="B9">
        <v>1.6199999999999999E-2</v>
      </c>
      <c r="C9">
        <v>1.626E-2</v>
      </c>
    </row>
    <row r="10" spans="1:4" x14ac:dyDescent="0.25">
      <c r="A10" t="s">
        <v>214</v>
      </c>
      <c r="B10">
        <v>3.2399999999999998E-2</v>
      </c>
      <c r="C10">
        <v>3.252E-2</v>
      </c>
    </row>
    <row r="11" spans="1:4" x14ac:dyDescent="0.25">
      <c r="A11" t="s">
        <v>240</v>
      </c>
      <c r="B11">
        <v>13.3</v>
      </c>
      <c r="C11">
        <v>13.2</v>
      </c>
    </row>
    <row r="12" spans="1:4" x14ac:dyDescent="0.25">
      <c r="A12" t="s">
        <v>215</v>
      </c>
    </row>
    <row r="13" spans="1:4" x14ac:dyDescent="0.25">
      <c r="A13" t="s">
        <v>216</v>
      </c>
      <c r="B13" s="9">
        <v>9000000</v>
      </c>
      <c r="C13" s="9">
        <v>9000000</v>
      </c>
    </row>
    <row r="14" spans="1:4" x14ac:dyDescent="0.25">
      <c r="A14" t="s">
        <v>217</v>
      </c>
      <c r="B14" s="9">
        <v>600000</v>
      </c>
      <c r="C14" s="9">
        <v>600000</v>
      </c>
    </row>
    <row r="15" spans="1:4" x14ac:dyDescent="0.25">
      <c r="A15" t="s">
        <v>218</v>
      </c>
      <c r="B15" s="9">
        <v>12000</v>
      </c>
      <c r="C15" s="9">
        <v>12000</v>
      </c>
    </row>
    <row r="16" spans="1:4" x14ac:dyDescent="0.25">
      <c r="A16" t="s">
        <v>219</v>
      </c>
      <c r="B16" s="9">
        <v>1.2</v>
      </c>
      <c r="C16" s="9">
        <v>1.2</v>
      </c>
    </row>
    <row r="17" spans="1:4" x14ac:dyDescent="0.25">
      <c r="A17" t="s">
        <v>220</v>
      </c>
      <c r="B17" s="9">
        <v>30</v>
      </c>
      <c r="C17" s="9">
        <v>30</v>
      </c>
    </row>
    <row r="18" spans="1:4" x14ac:dyDescent="0.25">
      <c r="A18" t="s">
        <v>221</v>
      </c>
      <c r="B18" s="9">
        <v>90</v>
      </c>
      <c r="C18" s="9">
        <v>90</v>
      </c>
    </row>
    <row r="19" spans="1:4" x14ac:dyDescent="0.25">
      <c r="A19" t="s">
        <v>222</v>
      </c>
      <c r="B19" s="9">
        <v>2.2999999999999998</v>
      </c>
      <c r="C19" s="9">
        <v>2.2999999999999998</v>
      </c>
    </row>
    <row r="20" spans="1:4" x14ac:dyDescent="0.25">
      <c r="A20" t="s">
        <v>223</v>
      </c>
      <c r="B20" s="9">
        <v>300</v>
      </c>
      <c r="C20" s="9">
        <v>300</v>
      </c>
    </row>
    <row r="21" spans="1:4" x14ac:dyDescent="0.25">
      <c r="A21" t="s">
        <v>224</v>
      </c>
      <c r="B21" s="9">
        <v>120</v>
      </c>
      <c r="C21" s="9">
        <v>120</v>
      </c>
    </row>
    <row r="22" spans="1:4" x14ac:dyDescent="0.25">
      <c r="A22" t="s">
        <v>225</v>
      </c>
      <c r="B22" s="9">
        <v>0.45</v>
      </c>
      <c r="C22" s="9">
        <v>0.45</v>
      </c>
    </row>
    <row r="23" spans="1:4" x14ac:dyDescent="0.25">
      <c r="A23" t="s">
        <v>226</v>
      </c>
      <c r="B23" s="9">
        <v>150</v>
      </c>
      <c r="C23" s="9">
        <v>150</v>
      </c>
    </row>
    <row r="24" spans="1:4" x14ac:dyDescent="0.25">
      <c r="A24" t="s">
        <v>227</v>
      </c>
      <c r="B24" s="9">
        <v>4220</v>
      </c>
      <c r="C24" s="9">
        <v>3972</v>
      </c>
    </row>
    <row r="25" spans="1:4" x14ac:dyDescent="0.25">
      <c r="A25" t="s">
        <v>119</v>
      </c>
      <c r="B25" s="9">
        <v>0</v>
      </c>
      <c r="C25" s="9" t="s">
        <v>228</v>
      </c>
      <c r="D25" t="s">
        <v>270</v>
      </c>
    </row>
    <row r="27" spans="1:4" x14ac:dyDescent="0.25">
      <c r="A27" t="s">
        <v>229</v>
      </c>
    </row>
    <row r="28" spans="1:4" x14ac:dyDescent="0.25">
      <c r="A28" t="s">
        <v>230</v>
      </c>
      <c r="B28" s="10">
        <v>13.5</v>
      </c>
    </row>
    <row r="29" spans="1:4" x14ac:dyDescent="0.25">
      <c r="A29" t="s">
        <v>231</v>
      </c>
      <c r="B29" s="10">
        <v>88.1</v>
      </c>
    </row>
    <row r="30" spans="1:4" x14ac:dyDescent="0.25">
      <c r="A30" t="s">
        <v>232</v>
      </c>
      <c r="B30" s="10">
        <v>82.2</v>
      </c>
    </row>
    <row r="31" spans="1:4" x14ac:dyDescent="0.25">
      <c r="A31" t="s">
        <v>233</v>
      </c>
      <c r="B31" s="10">
        <v>11.2</v>
      </c>
    </row>
    <row r="32" spans="1:4" x14ac:dyDescent="0.25">
      <c r="A32" t="s">
        <v>234</v>
      </c>
      <c r="B32" s="10">
        <v>24.6</v>
      </c>
    </row>
    <row r="33" spans="1:2" x14ac:dyDescent="0.25">
      <c r="A33" t="s">
        <v>235</v>
      </c>
      <c r="B33" s="10">
        <v>49.4</v>
      </c>
    </row>
    <row r="34" spans="1:2" x14ac:dyDescent="0.25">
      <c r="A34" t="s">
        <v>236</v>
      </c>
      <c r="B34" s="10">
        <v>24.6</v>
      </c>
    </row>
    <row r="35" spans="1:2" x14ac:dyDescent="0.25">
      <c r="A35" t="s">
        <v>237</v>
      </c>
      <c r="B35" s="10">
        <v>4.92</v>
      </c>
    </row>
    <row r="36" spans="1:2" x14ac:dyDescent="0.25">
      <c r="A36" t="s">
        <v>238</v>
      </c>
      <c r="B36" s="10">
        <v>0.41</v>
      </c>
    </row>
    <row r="37" spans="1:2" x14ac:dyDescent="0.25">
      <c r="A37" t="s">
        <v>239</v>
      </c>
      <c r="B37" s="10">
        <v>0.41299999999999998</v>
      </c>
    </row>
    <row r="38" spans="1:2" x14ac:dyDescent="0.25">
      <c r="A38" t="s">
        <v>223</v>
      </c>
      <c r="B38" s="10">
        <v>0.33800000000000002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E8" sqref="E8"/>
    </sheetView>
  </sheetViews>
  <sheetFormatPr defaultRowHeight="15" x14ac:dyDescent="0.25"/>
  <sheetData>
    <row r="1" spans="1:9" x14ac:dyDescent="0.25">
      <c r="B1" t="s">
        <v>195</v>
      </c>
      <c r="C1" t="s">
        <v>196</v>
      </c>
      <c r="D1" t="s">
        <v>197</v>
      </c>
      <c r="E1" t="s">
        <v>198</v>
      </c>
      <c r="F1" t="s">
        <v>199</v>
      </c>
      <c r="G1" t="s">
        <v>200</v>
      </c>
      <c r="H1" t="s">
        <v>201</v>
      </c>
      <c r="I1" t="s">
        <v>202</v>
      </c>
    </row>
    <row r="2" spans="1:9" x14ac:dyDescent="0.25">
      <c r="A2" s="12">
        <v>2014</v>
      </c>
      <c r="B2" s="12"/>
      <c r="C2" s="12"/>
      <c r="D2" s="12"/>
      <c r="E2" s="12"/>
      <c r="F2" s="12"/>
      <c r="G2" s="12"/>
    </row>
    <row r="3" spans="1:9" x14ac:dyDescent="0.25">
      <c r="A3" t="s">
        <v>190</v>
      </c>
      <c r="B3">
        <v>20.13</v>
      </c>
      <c r="C3">
        <v>9.8000000000000007</v>
      </c>
      <c r="D3" s="4" t="s">
        <v>191</v>
      </c>
      <c r="E3">
        <v>1.07</v>
      </c>
      <c r="F3">
        <v>93.65</v>
      </c>
      <c r="G3">
        <v>53.56</v>
      </c>
    </row>
    <row r="4" spans="1:9" x14ac:dyDescent="0.25">
      <c r="A4" t="s">
        <v>192</v>
      </c>
      <c r="B4">
        <v>21.03</v>
      </c>
      <c r="C4">
        <v>10.91</v>
      </c>
      <c r="D4" s="4" t="s">
        <v>193</v>
      </c>
      <c r="E4">
        <v>1.07</v>
      </c>
      <c r="F4">
        <v>94.95</v>
      </c>
      <c r="G4">
        <v>57.07</v>
      </c>
    </row>
    <row r="5" spans="1:9" x14ac:dyDescent="0.25">
      <c r="A5" s="6" t="s">
        <v>194</v>
      </c>
      <c r="B5" s="8">
        <v>21</v>
      </c>
      <c r="C5" s="8">
        <v>11</v>
      </c>
      <c r="D5" s="6"/>
      <c r="E5" s="6"/>
      <c r="F5" s="6"/>
      <c r="G5" s="6"/>
    </row>
    <row r="7" spans="1:9" x14ac:dyDescent="0.25">
      <c r="B7">
        <f>AVERAGE(B3:B4)</f>
        <v>20.58</v>
      </c>
      <c r="C7">
        <f>AVERAGE(C3:C4)</f>
        <v>10.355</v>
      </c>
      <c r="D7">
        <f>SUM(D13:D14)</f>
        <v>90.8</v>
      </c>
      <c r="E7">
        <f t="shared" ref="E7:G7" si="0">AVERAGE(E3:E4)</f>
        <v>1.07</v>
      </c>
      <c r="F7">
        <f t="shared" si="0"/>
        <v>94.300000000000011</v>
      </c>
      <c r="G7">
        <f t="shared" si="0"/>
        <v>55.314999999999998</v>
      </c>
    </row>
    <row r="8" spans="1:9" x14ac:dyDescent="0.25">
      <c r="E8">
        <f>(E7*3.6)</f>
        <v>3.8520000000000003</v>
      </c>
    </row>
    <row r="9" spans="1:9" x14ac:dyDescent="0.25">
      <c r="B9">
        <f>AVERAGE(B7:C7)</f>
        <v>15.467499999999999</v>
      </c>
    </row>
    <row r="10" spans="1:9" x14ac:dyDescent="0.25">
      <c r="F10">
        <f>AVERAGE(F7:G7)</f>
        <v>74.807500000000005</v>
      </c>
    </row>
    <row r="13" spans="1:9" x14ac:dyDescent="0.25">
      <c r="D13">
        <v>43</v>
      </c>
    </row>
    <row r="14" spans="1:9" x14ac:dyDescent="0.25">
      <c r="D14">
        <v>47.8</v>
      </c>
    </row>
  </sheetData>
  <mergeCells count="1">
    <mergeCell ref="A2:G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opLeftCell="A10" workbookViewId="0">
      <selection activeCell="J1" sqref="J1"/>
    </sheetView>
  </sheetViews>
  <sheetFormatPr defaultRowHeight="15" x14ac:dyDescent="0.25"/>
  <sheetData>
    <row r="1" spans="1:9" x14ac:dyDescent="0.25">
      <c r="A1" t="s">
        <v>160</v>
      </c>
      <c r="C1">
        <v>391</v>
      </c>
      <c r="D1">
        <v>406</v>
      </c>
      <c r="G1" t="s">
        <v>161</v>
      </c>
      <c r="H1">
        <v>0</v>
      </c>
      <c r="I1">
        <v>0</v>
      </c>
    </row>
    <row r="2" spans="1:9" x14ac:dyDescent="0.25">
      <c r="A2" t="s">
        <v>162</v>
      </c>
      <c r="C2">
        <v>20.5</v>
      </c>
      <c r="D2">
        <v>20.3</v>
      </c>
      <c r="G2" t="s">
        <v>49</v>
      </c>
      <c r="H2">
        <v>4.7</v>
      </c>
      <c r="I2">
        <v>4.7</v>
      </c>
    </row>
    <row r="3" spans="1:9" x14ac:dyDescent="0.25">
      <c r="A3" t="s">
        <v>163</v>
      </c>
      <c r="C3">
        <v>4.5199999999999996</v>
      </c>
      <c r="D3">
        <v>4.47</v>
      </c>
    </row>
    <row r="4" spans="1:9" x14ac:dyDescent="0.25">
      <c r="A4" t="s">
        <v>164</v>
      </c>
      <c r="C4" t="s">
        <v>165</v>
      </c>
      <c r="D4" t="s">
        <v>166</v>
      </c>
      <c r="G4" t="s">
        <v>167</v>
      </c>
      <c r="H4">
        <v>5.4</v>
      </c>
      <c r="I4">
        <v>13.2</v>
      </c>
    </row>
    <row r="5" spans="1:9" x14ac:dyDescent="0.25">
      <c r="A5" t="s">
        <v>168</v>
      </c>
      <c r="C5">
        <f>(0.08*C1^0.75)</f>
        <v>7.0343270297202478</v>
      </c>
      <c r="D5">
        <f>(0.08*D1^0.75)</f>
        <v>7.235765976059362</v>
      </c>
      <c r="G5" t="s">
        <v>169</v>
      </c>
      <c r="H5">
        <v>5.4</v>
      </c>
      <c r="I5">
        <v>13.3</v>
      </c>
    </row>
    <row r="6" spans="1:9" x14ac:dyDescent="0.25">
      <c r="A6" t="s">
        <v>170</v>
      </c>
      <c r="C6">
        <f>(C5*4.184)</f>
        <v>29.431624292349518</v>
      </c>
      <c r="D6">
        <f>(D5*4.184)</f>
        <v>30.27444484383237</v>
      </c>
      <c r="G6" t="s">
        <v>171</v>
      </c>
      <c r="H6">
        <v>11.2</v>
      </c>
      <c r="I6">
        <v>11.2</v>
      </c>
    </row>
    <row r="7" spans="1:9" x14ac:dyDescent="0.25">
      <c r="A7" t="s">
        <v>172</v>
      </c>
      <c r="C7">
        <f>(C6/0.68)</f>
        <v>43.281800429925759</v>
      </c>
      <c r="D7">
        <f>(D6/0.68)</f>
        <v>44.521242417400543</v>
      </c>
    </row>
    <row r="8" spans="1:9" x14ac:dyDescent="0.25">
      <c r="A8" t="s">
        <v>173</v>
      </c>
    </row>
    <row r="9" spans="1:9" x14ac:dyDescent="0.25">
      <c r="A9" t="s">
        <v>153</v>
      </c>
      <c r="C9">
        <v>20.5</v>
      </c>
      <c r="D9">
        <v>20.3</v>
      </c>
    </row>
    <row r="10" spans="1:9" x14ac:dyDescent="0.25">
      <c r="A10" t="s">
        <v>174</v>
      </c>
      <c r="C10">
        <f>(0.36+(0.0969*C3))*C9</f>
        <v>16.358753999999998</v>
      </c>
      <c r="D10">
        <f>(0.36+(0.0969*D3))*D9</f>
        <v>16.100802899999998</v>
      </c>
    </row>
    <row r="11" spans="1:9" x14ac:dyDescent="0.25">
      <c r="A11" t="s">
        <v>175</v>
      </c>
      <c r="C11">
        <f>(C10*4.184)</f>
        <v>68.445026735999988</v>
      </c>
      <c r="D11">
        <f>(D10*4.184)</f>
        <v>67.365759333599996</v>
      </c>
    </row>
    <row r="12" spans="1:9" x14ac:dyDescent="0.25">
      <c r="A12" t="s">
        <v>176</v>
      </c>
      <c r="C12">
        <f>(C11/0.64)</f>
        <v>106.94535427499999</v>
      </c>
      <c r="D12">
        <f>(D11/0.64)</f>
        <v>105.25899895875</v>
      </c>
    </row>
    <row r="13" spans="1:9" x14ac:dyDescent="0.25">
      <c r="A13" t="s">
        <v>177</v>
      </c>
    </row>
    <row r="14" spans="1:9" x14ac:dyDescent="0.25">
      <c r="A14" t="s">
        <v>178</v>
      </c>
      <c r="C14">
        <f>((0.00045*5)+(0.0012*C1))</f>
        <v>0.47144999999999992</v>
      </c>
      <c r="D14">
        <f>((0.00045*5)+(0.0012*D1))</f>
        <v>0.48944999999999994</v>
      </c>
    </row>
    <row r="15" spans="1:9" x14ac:dyDescent="0.25">
      <c r="A15" t="s">
        <v>179</v>
      </c>
      <c r="C15">
        <f>(C14*4.184)</f>
        <v>1.9725467999999997</v>
      </c>
      <c r="D15">
        <f>(D14*4.184)</f>
        <v>2.0478587999999998</v>
      </c>
    </row>
    <row r="16" spans="1:9" x14ac:dyDescent="0.25">
      <c r="A16" t="s">
        <v>180</v>
      </c>
      <c r="C16">
        <f>(C15/0.62)</f>
        <v>3.1815270967741931</v>
      </c>
      <c r="D16">
        <f>(D15/0.62)</f>
        <v>3.3029980645161285</v>
      </c>
    </row>
    <row r="17" spans="1:4" x14ac:dyDescent="0.25">
      <c r="A17" t="s">
        <v>181</v>
      </c>
    </row>
    <row r="18" spans="1:4" x14ac:dyDescent="0.25">
      <c r="A18" t="s">
        <v>182</v>
      </c>
      <c r="C18">
        <f>(H1*H2)</f>
        <v>0</v>
      </c>
      <c r="D18">
        <f>(I1*I2)</f>
        <v>0</v>
      </c>
    </row>
    <row r="19" spans="1:4" x14ac:dyDescent="0.25">
      <c r="A19" t="s">
        <v>183</v>
      </c>
      <c r="C19">
        <f>(C18*4.184)</f>
        <v>0</v>
      </c>
      <c r="D19">
        <f>(D18*4.184)</f>
        <v>0</v>
      </c>
    </row>
    <row r="20" spans="1:4" x14ac:dyDescent="0.25">
      <c r="A20" t="s">
        <v>184</v>
      </c>
      <c r="C20">
        <f>(C19/1.12)</f>
        <v>0</v>
      </c>
      <c r="D20">
        <f>(D19/1.12)</f>
        <v>0</v>
      </c>
    </row>
    <row r="21" spans="1:4" x14ac:dyDescent="0.25">
      <c r="A21" t="s">
        <v>185</v>
      </c>
    </row>
    <row r="22" spans="1:4" x14ac:dyDescent="0.25">
      <c r="A22" t="s">
        <v>186</v>
      </c>
      <c r="C22">
        <f>SUM(C7,C12,C16,C20)</f>
        <v>153.40868180169994</v>
      </c>
      <c r="D22">
        <f>SUM(D7,D12,D16,D20)</f>
        <v>153.08323944066666</v>
      </c>
    </row>
    <row r="24" spans="1:4" x14ac:dyDescent="0.25">
      <c r="A24" t="s">
        <v>187</v>
      </c>
      <c r="C24">
        <f>(H4*I4)</f>
        <v>71.28</v>
      </c>
      <c r="D24">
        <f>(H5*I5)</f>
        <v>71.820000000000007</v>
      </c>
    </row>
    <row r="25" spans="1:4" x14ac:dyDescent="0.25">
      <c r="A25" t="s">
        <v>188</v>
      </c>
      <c r="C25">
        <f>(C22-C24)</f>
        <v>82.12868180169994</v>
      </c>
      <c r="D25">
        <f>(D22-D24)</f>
        <v>81.263239440666652</v>
      </c>
    </row>
    <row r="26" spans="1:4" x14ac:dyDescent="0.25">
      <c r="A26" t="s">
        <v>189</v>
      </c>
      <c r="C26">
        <f>(C25/H6)</f>
        <v>7.3329180180089235</v>
      </c>
      <c r="D26">
        <f>(D25/I6)</f>
        <v>7.255646378630952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B29" sqref="B29"/>
    </sheetView>
  </sheetViews>
  <sheetFormatPr defaultRowHeight="15" x14ac:dyDescent="0.25"/>
  <cols>
    <col min="1" max="1" width="42.28515625" bestFit="1" customWidth="1"/>
  </cols>
  <sheetData>
    <row r="1" spans="1:6" x14ac:dyDescent="0.25">
      <c r="A1" t="s">
        <v>241</v>
      </c>
      <c r="B1" t="s">
        <v>267</v>
      </c>
      <c r="C1" t="s">
        <v>29</v>
      </c>
    </row>
    <row r="2" spans="1:6" x14ac:dyDescent="0.25">
      <c r="A2" t="s">
        <v>242</v>
      </c>
      <c r="B2">
        <v>20.5</v>
      </c>
      <c r="C2">
        <v>20.3</v>
      </c>
    </row>
    <row r="3" spans="1:6" x14ac:dyDescent="0.25">
      <c r="A3" t="s">
        <v>243</v>
      </c>
      <c r="B3">
        <v>4.5199999999999996</v>
      </c>
      <c r="C3">
        <v>4.47</v>
      </c>
    </row>
    <row r="4" spans="1:6" x14ac:dyDescent="0.25">
      <c r="A4" t="s">
        <v>244</v>
      </c>
      <c r="B4">
        <v>3.39</v>
      </c>
      <c r="C4">
        <v>3.55</v>
      </c>
    </row>
    <row r="5" spans="1:6" x14ac:dyDescent="0.25">
      <c r="A5" t="s">
        <v>245</v>
      </c>
      <c r="B5">
        <v>4.5199999999999996</v>
      </c>
      <c r="C5">
        <v>4.79</v>
      </c>
    </row>
    <row r="6" spans="1:6" x14ac:dyDescent="0.25">
      <c r="A6" t="s">
        <v>246</v>
      </c>
      <c r="B6">
        <v>12.8</v>
      </c>
      <c r="C6">
        <v>13</v>
      </c>
    </row>
    <row r="7" spans="1:6" x14ac:dyDescent="0.25">
      <c r="A7" t="s">
        <v>247</v>
      </c>
      <c r="B7">
        <f>(B8+5.4)</f>
        <v>12.73</v>
      </c>
      <c r="C7">
        <f>(C8+5.4)</f>
        <v>12.66</v>
      </c>
    </row>
    <row r="8" spans="1:6" x14ac:dyDescent="0.25">
      <c r="A8" t="s">
        <v>248</v>
      </c>
      <c r="B8">
        <v>7.33</v>
      </c>
      <c r="C8">
        <v>7.26</v>
      </c>
    </row>
    <row r="9" spans="1:6" x14ac:dyDescent="0.25">
      <c r="A9" s="11" t="s">
        <v>249</v>
      </c>
      <c r="B9" s="11"/>
      <c r="C9" s="11"/>
      <c r="D9" s="11"/>
      <c r="E9" t="s">
        <v>273</v>
      </c>
    </row>
    <row r="10" spans="1:6" x14ac:dyDescent="0.25">
      <c r="A10" t="s">
        <v>250</v>
      </c>
      <c r="B10">
        <v>16.8</v>
      </c>
      <c r="D10" t="s">
        <v>271</v>
      </c>
      <c r="E10">
        <v>21.4</v>
      </c>
    </row>
    <row r="11" spans="1:6" x14ac:dyDescent="0.25">
      <c r="A11" t="s">
        <v>251</v>
      </c>
      <c r="B11">
        <v>11.3</v>
      </c>
      <c r="E11">
        <v>12.9</v>
      </c>
    </row>
    <row r="12" spans="1:6" x14ac:dyDescent="0.25">
      <c r="A12" t="s">
        <v>252</v>
      </c>
      <c r="B12">
        <v>79</v>
      </c>
      <c r="E12" t="s">
        <v>274</v>
      </c>
    </row>
    <row r="13" spans="1:6" x14ac:dyDescent="0.25">
      <c r="A13" t="s">
        <v>253</v>
      </c>
      <c r="B13">
        <v>15.51</v>
      </c>
      <c r="E13">
        <v>15.51</v>
      </c>
    </row>
    <row r="14" spans="1:6" x14ac:dyDescent="0.25">
      <c r="A14" s="11" t="s">
        <v>254</v>
      </c>
      <c r="B14" s="11"/>
      <c r="C14" s="11"/>
      <c r="D14" s="11"/>
      <c r="E14" t="s">
        <v>273</v>
      </c>
    </row>
    <row r="15" spans="1:6" x14ac:dyDescent="0.25">
      <c r="A15" t="s">
        <v>255</v>
      </c>
      <c r="B15">
        <v>20.3</v>
      </c>
      <c r="C15">
        <v>20</v>
      </c>
      <c r="E15">
        <v>22.4</v>
      </c>
      <c r="F15">
        <v>22.4</v>
      </c>
    </row>
    <row r="16" spans="1:6" x14ac:dyDescent="0.25">
      <c r="A16" t="s">
        <v>256</v>
      </c>
      <c r="B16">
        <v>25.1</v>
      </c>
      <c r="C16">
        <v>23.6</v>
      </c>
      <c r="E16">
        <v>27.7</v>
      </c>
      <c r="F16">
        <v>26.3</v>
      </c>
    </row>
    <row r="17" spans="1:9" x14ac:dyDescent="0.25">
      <c r="A17" t="s">
        <v>257</v>
      </c>
      <c r="B17">
        <v>1302</v>
      </c>
      <c r="C17">
        <v>1103</v>
      </c>
      <c r="E17">
        <v>196</v>
      </c>
      <c r="F17">
        <v>189</v>
      </c>
    </row>
    <row r="18" spans="1:9" x14ac:dyDescent="0.25">
      <c r="A18" t="s">
        <v>258</v>
      </c>
      <c r="B18">
        <v>13.8</v>
      </c>
      <c r="C18">
        <v>14</v>
      </c>
      <c r="E18">
        <v>13.8</v>
      </c>
      <c r="F18">
        <v>14</v>
      </c>
    </row>
    <row r="19" spans="1:9" x14ac:dyDescent="0.25">
      <c r="A19" t="s">
        <v>259</v>
      </c>
      <c r="B19">
        <v>9</v>
      </c>
      <c r="C19">
        <v>9</v>
      </c>
      <c r="E19">
        <v>11</v>
      </c>
      <c r="F19">
        <v>11</v>
      </c>
    </row>
    <row r="20" spans="1:9" x14ac:dyDescent="0.25">
      <c r="A20" s="11" t="s">
        <v>260</v>
      </c>
      <c r="B20" s="11"/>
      <c r="C20" s="11"/>
      <c r="D20" s="11"/>
      <c r="E20" t="s">
        <v>273</v>
      </c>
    </row>
    <row r="21" spans="1:9" x14ac:dyDescent="0.25">
      <c r="A21" t="s">
        <v>255</v>
      </c>
      <c r="B21">
        <v>18.5</v>
      </c>
      <c r="C21">
        <v>17.5</v>
      </c>
      <c r="E21">
        <v>20.5</v>
      </c>
      <c r="F21">
        <v>20.100000000000001</v>
      </c>
    </row>
    <row r="22" spans="1:9" x14ac:dyDescent="0.25">
      <c r="A22" t="s">
        <v>256</v>
      </c>
      <c r="B22">
        <v>20.399999999999999</v>
      </c>
      <c r="C22">
        <v>18</v>
      </c>
      <c r="E22">
        <v>22.7</v>
      </c>
      <c r="F22">
        <v>20.8</v>
      </c>
    </row>
    <row r="23" spans="1:9" x14ac:dyDescent="0.25">
      <c r="A23" t="s">
        <v>258</v>
      </c>
      <c r="B23">
        <v>13.8</v>
      </c>
      <c r="C23">
        <v>14</v>
      </c>
      <c r="E23">
        <v>13.8</v>
      </c>
      <c r="F23">
        <v>14.03</v>
      </c>
    </row>
    <row r="24" spans="1:9" x14ac:dyDescent="0.25">
      <c r="A24" t="s">
        <v>261</v>
      </c>
      <c r="B24">
        <v>8.6999999999999993</v>
      </c>
      <c r="C24">
        <v>7.7</v>
      </c>
      <c r="E24">
        <v>10.8</v>
      </c>
      <c r="F24">
        <v>10.4</v>
      </c>
    </row>
    <row r="25" spans="1:9" x14ac:dyDescent="0.25">
      <c r="A25" t="s">
        <v>262</v>
      </c>
      <c r="B25">
        <v>114</v>
      </c>
      <c r="C25">
        <v>81</v>
      </c>
      <c r="E25">
        <v>1307</v>
      </c>
      <c r="F25">
        <v>10410</v>
      </c>
    </row>
    <row r="26" spans="1:9" x14ac:dyDescent="0.25">
      <c r="A26" s="11" t="s">
        <v>263</v>
      </c>
      <c r="B26" s="11"/>
      <c r="C26" s="11"/>
      <c r="D26" s="11"/>
      <c r="E26" t="s">
        <v>275</v>
      </c>
      <c r="H26" t="s">
        <v>276</v>
      </c>
    </row>
    <row r="27" spans="1:9" x14ac:dyDescent="0.25">
      <c r="A27" t="s">
        <v>264</v>
      </c>
      <c r="B27">
        <v>18.739999999999998</v>
      </c>
      <c r="C27" s="3">
        <v>19.190000000000001</v>
      </c>
      <c r="D27" s="3"/>
      <c r="E27">
        <v>29.3</v>
      </c>
      <c r="F27">
        <v>31.21</v>
      </c>
      <c r="H27">
        <v>34.08</v>
      </c>
      <c r="I27">
        <v>35.07</v>
      </c>
    </row>
    <row r="28" spans="1:9" x14ac:dyDescent="0.25">
      <c r="A28" t="s">
        <v>251</v>
      </c>
      <c r="B28">
        <v>20.07</v>
      </c>
      <c r="C28" s="3">
        <v>18.98</v>
      </c>
      <c r="E28">
        <v>26.6</v>
      </c>
      <c r="F28">
        <v>25.82</v>
      </c>
      <c r="H28">
        <v>29.45</v>
      </c>
      <c r="I28">
        <v>27.94</v>
      </c>
    </row>
    <row r="29" spans="1:9" x14ac:dyDescent="0.25">
      <c r="A29" t="s">
        <v>265</v>
      </c>
      <c r="B29" s="9">
        <v>17265</v>
      </c>
      <c r="C29" s="13">
        <v>17659</v>
      </c>
      <c r="E29" s="9">
        <v>17265</v>
      </c>
      <c r="F29" s="9">
        <v>17659</v>
      </c>
    </row>
    <row r="30" spans="1:9" x14ac:dyDescent="0.25">
      <c r="A30" t="s">
        <v>266</v>
      </c>
      <c r="B30" s="9">
        <v>19316</v>
      </c>
      <c r="C30" s="13">
        <v>19260</v>
      </c>
      <c r="E30" s="9">
        <v>18703</v>
      </c>
      <c r="F30" s="9">
        <v>18597</v>
      </c>
      <c r="H30" s="9">
        <v>19316</v>
      </c>
      <c r="I30" s="9">
        <v>19260</v>
      </c>
    </row>
    <row r="31" spans="1:9" x14ac:dyDescent="0.25">
      <c r="C31" t="s">
        <v>272</v>
      </c>
    </row>
  </sheetData>
  <mergeCells count="4">
    <mergeCell ref="A9:D9"/>
    <mergeCell ref="A14:D14"/>
    <mergeCell ref="A20:D20"/>
    <mergeCell ref="A26:D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</vt:lpstr>
      <vt:lpstr>AMTS</vt:lpstr>
      <vt:lpstr>NASEM</vt:lpstr>
      <vt:lpstr>Nutrient Inputs </vt:lpstr>
      <vt:lpstr>Weather Data </vt:lpstr>
      <vt:lpstr>Back-Calculation</vt:lpstr>
      <vt:lpstr>Prediction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user</cp:lastModifiedBy>
  <dcterms:created xsi:type="dcterms:W3CDTF">2022-02-04T11:35:38Z</dcterms:created>
  <dcterms:modified xsi:type="dcterms:W3CDTF">2022-03-05T10:47:47Z</dcterms:modified>
</cp:coreProperties>
</file>