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6" l="1"/>
  <c r="H20" i="6"/>
  <c r="I20" i="6"/>
  <c r="I21" i="6" s="1"/>
  <c r="I22" i="6" s="1"/>
  <c r="J20" i="6"/>
  <c r="J21" i="6" s="1"/>
  <c r="J22" i="6" s="1"/>
  <c r="K20" i="6"/>
  <c r="L20" i="6"/>
  <c r="M20" i="6"/>
  <c r="M21" i="6" s="1"/>
  <c r="M22" i="6" s="1"/>
  <c r="N20" i="6"/>
  <c r="N21" i="6" s="1"/>
  <c r="N22" i="6" s="1"/>
  <c r="O20" i="6"/>
  <c r="P20" i="6"/>
  <c r="Q20" i="6"/>
  <c r="Q21" i="6" s="1"/>
  <c r="Q22" i="6" s="1"/>
  <c r="G21" i="6"/>
  <c r="G22" i="6" s="1"/>
  <c r="H21" i="6"/>
  <c r="K21" i="6"/>
  <c r="K22" i="6" s="1"/>
  <c r="L21" i="6"/>
  <c r="O21" i="6"/>
  <c r="O22" i="6" s="1"/>
  <c r="P21" i="6"/>
  <c r="H22" i="6"/>
  <c r="L22" i="6"/>
  <c r="P22" i="6"/>
  <c r="F20" i="6"/>
  <c r="F21" i="6" s="1"/>
  <c r="F22" i="6" s="1"/>
  <c r="Q19" i="6" l="1"/>
  <c r="H19" i="6"/>
  <c r="F19" i="6"/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C25" i="6"/>
  <c r="C7" i="1"/>
  <c r="E7" i="1"/>
  <c r="F7" i="1"/>
  <c r="H7" i="1"/>
  <c r="I7" i="1"/>
  <c r="J7" i="1"/>
  <c r="M7" i="1"/>
  <c r="O7" i="1"/>
  <c r="P7" i="1"/>
  <c r="Q7" i="1"/>
  <c r="R7" i="1"/>
  <c r="S7" i="1"/>
  <c r="D11" i="7" l="1"/>
  <c r="C11" i="7"/>
  <c r="B7" i="1" l="1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B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T16" i="6" s="1"/>
  <c r="T17" i="6" s="1"/>
  <c r="C15" i="6"/>
  <c r="L16" i="6"/>
  <c r="L17" i="6" s="1"/>
  <c r="N16" i="6"/>
  <c r="N17" i="6" s="1"/>
  <c r="F11" i="6"/>
  <c r="F12" i="6" s="1"/>
  <c r="F13" i="6" s="1"/>
  <c r="G11" i="6"/>
  <c r="G12" i="6" s="1"/>
  <c r="G13" i="6" s="1"/>
  <c r="H11" i="6"/>
  <c r="H12" i="6" s="1"/>
  <c r="H13" i="6" s="1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K7" i="6" s="1"/>
  <c r="K8" i="6" s="1"/>
  <c r="L6" i="6"/>
  <c r="L7" i="6" s="1"/>
  <c r="L8" i="6" s="1"/>
  <c r="M6" i="6"/>
  <c r="M7" i="6" s="1"/>
  <c r="M8" i="6" s="1"/>
  <c r="N6" i="6"/>
  <c r="N7" i="6" s="1"/>
  <c r="N8" i="6" s="1"/>
  <c r="O6" i="6"/>
  <c r="O7" i="6" s="1"/>
  <c r="O8" i="6" s="1"/>
  <c r="P6" i="6"/>
  <c r="P7" i="6" s="1"/>
  <c r="P8" i="6" s="1"/>
  <c r="Q6" i="6"/>
  <c r="Q7" i="6" s="1"/>
  <c r="Q8" i="6" s="1"/>
  <c r="R6" i="6"/>
  <c r="R7" i="6" s="1"/>
  <c r="R8" i="6" s="1"/>
  <c r="S6" i="6"/>
  <c r="T6" i="6"/>
  <c r="T7" i="6" s="1"/>
  <c r="T8" i="6" s="1"/>
  <c r="G7" i="6"/>
  <c r="G8" i="6" s="1"/>
  <c r="S7" i="6"/>
  <c r="S8" i="6" s="1"/>
  <c r="M23" i="6" l="1"/>
  <c r="M26" i="6" s="1"/>
  <c r="M27" i="6" s="1"/>
  <c r="T23" i="6"/>
  <c r="T26" i="6" s="1"/>
  <c r="T27" i="6" s="1"/>
  <c r="Q23" i="6"/>
  <c r="Q26" i="6" s="1"/>
  <c r="Q27" i="6" s="1"/>
  <c r="P23" i="6"/>
  <c r="P26" i="6" s="1"/>
  <c r="P27" i="6" s="1"/>
  <c r="O23" i="6"/>
  <c r="O26" i="6" s="1"/>
  <c r="O27" i="6" s="1"/>
  <c r="R23" i="6"/>
  <c r="R26" i="6" s="1"/>
  <c r="R27" i="6" s="1"/>
  <c r="N23" i="6"/>
  <c r="N26" i="6" s="1"/>
  <c r="N27" i="6" s="1"/>
  <c r="K23" i="6"/>
  <c r="K26" i="6" s="1"/>
  <c r="K27" i="6" s="1"/>
  <c r="G23" i="6"/>
  <c r="G26" i="6" s="1"/>
  <c r="G27" i="6" s="1"/>
  <c r="S23" i="6"/>
  <c r="S26" i="6" s="1"/>
  <c r="S27" i="6" s="1"/>
  <c r="L23" i="6"/>
  <c r="L26" i="6" s="1"/>
  <c r="L27" i="6" s="1"/>
  <c r="F23" i="6"/>
  <c r="F26" i="6" s="1"/>
  <c r="F27" i="6" s="1"/>
  <c r="H23" i="6"/>
  <c r="H26" i="6" s="1"/>
  <c r="H27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<sst xmlns="http://schemas.openxmlformats.org/spreadsheetml/2006/main" count="456" uniqueCount="270">
  <si>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</si>
  <si>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</si>
  <si>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</si>
  <si>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</si>
  <si>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</si>
  <si>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</si>
  <si>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</si>
  <si>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</si>
  <si>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</si>
  <si>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</si>
  <si>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</si>
  <si>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</si>
  <si>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</si>
  <si>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</si>
  <si>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</si>
  <si>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</si>
  <si>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</si>
  <si>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</si>
  <si>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</si>
  <si>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</si>
  <si>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</si>
  <si>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</si>
  <si>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</si>
  <si>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</si>
  <si>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</si>
  <si>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</si>
  <si>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</si>
  <si>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</si>
  <si>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</si>
  <si>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</si>
  <si>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</si>
  <si>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</si>
  <si>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</si>
  <si>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</si>
  <si>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</si>
  <si>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</si>
  <si>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</si>
  <si>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</si>
  <si>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</si>
  <si>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</si>
  <si>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</si>
  <si>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</si>
  <si>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</si>
  <si>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</si>
  <si>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</si>
  <si>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</si>
  <si>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</si>
  <si>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</si>
  <si>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</si>
  <si>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</si>
  <si>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</si>
  <si>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</si>
  <si>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</si>
  <si>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</si>
  <si>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</si>
  <si>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</si>
  <si>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</si>
  <si>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</si>
  <si>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</si>
  <si>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</si>
  <si>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</si>
  <si>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</si>
  <si>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</si>
  <si>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</si>
  <si>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</si>
  <si>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</si>
  <si>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</si>
  <si>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</si>
  <si>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</si>
  <si>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</si>
  <si>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</si>
  <si>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</si>
  <si>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</si>
  <si>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</si>
  <si>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</si>
  <si>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</si>
  <si>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</si>
  <si>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</si>
  <si>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</si>
  <si>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</si>
  <si>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</si>
  <si>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</si>
  <si>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</si>
  <si>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</si>
  <si>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</si>
  <si>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</si>
  <si>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</si>
  <si>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</si>
  <si>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</si>
  <si>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</si>
  <si>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</si>
  <si>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</si>
  <si>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</si>
  <si>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</si>
  <si>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</si>
  <si>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</si>
  <si>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</si>
  <si>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</si>
  <si>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</si>
  <si>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</si>
  <si>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</si>
  <si>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</si>
  <si>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</si>
  <si>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</si>
  <si>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</si>
  <si>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</si>
  <si>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</si>
  <si>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</si>
  <si>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</si>
  <si>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</si>
  <si>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</si>
  <si>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</si>
  <si>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</si>
  <si>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</si>
  <si>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</si>
  <si>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</si>
  <si>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</si>
  <si>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</si>
  <si>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</si>
  <si>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</si>
  <si>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</si>
  <si>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</si>
  <si>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</si>
  <si>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</si>
  <si>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</si>
  <si>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</si>
  <si>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</si>
  <si>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</si>
  <si>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</si>
  <si>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</si>
  <si>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</si>
  <si>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</si>
  <si>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</si>
  <si>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</si>
  <si>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</si>
  <si>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</si>
  <si>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</si>
  <si>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</si>
  <si>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</si>
  <si>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</si>
  <si>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</si>
  <si>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</si>
  <si>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</si>
  <si>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</si>
  <si>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</si>
  <si>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</si>
  <si>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</si>
  <si>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</si>
  <si>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</si>
  <si>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</si>
  <si>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</si>
  <si>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</si>
  <si>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</si>
  <si>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</si>
  <si>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</si>
  <si>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</si>
  <si>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</si>
  <si>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</si>
  <si>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</si>
  <si>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</si>
  <si>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</si>
  <si>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</si>
  <si>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</si>
  <si>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</si>
  <si>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</si>
  <si>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</si>
  <si>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</si>
  <si>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</si>
  <si>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</si>
  <si>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</si>
  <si>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</si>
  <si>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</si>
  <si>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</si>
  <si>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</si>
  <si>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</si>
  <si>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</si>
  <si>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</si>
  <si>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</si>
  <si>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</si>
  <si>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</si>
  <si>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</si>
  <si>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</si>
  <si>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</si>
  <si>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</si>
  <si>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</si>
  <si>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</si>
  <si>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</si>
  <si>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</si>
  <si>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</si>
  <si>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</si>
  <si>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</si>
  <si>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</si>
  <si>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</si>
  <si>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</si>
  <si>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</si>
  <si>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</si>
  <si>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</si>
  <si>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</si>
  <si>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</si>
  <si>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</si>
  <si>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</si>
  <si>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</si>
  <si>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</si>
  <si>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</si>
  <si>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</si>
  <si>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</si>
  <si>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</si>
  <si>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</si>
  <si>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</si>
  <si>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</si>
  <si>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</si>
  <si>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</si>
  <si>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</si>
  <si>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</si>
  <si>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</si>
  <si>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</si>
  <si>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LACTATING</t>
  </si>
  <si>
    <t>JERSEY</t>
  </si>
  <si>
    <t xml:space="preserve">Pasture intake </t>
  </si>
  <si>
    <t>Pasture (%DM)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</si>
  <si>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</si>
  <si>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</si>
  <si>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</si>
  <si>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</si>
  <si>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</si>
  <si>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</si>
  <si>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</si>
  <si>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</si>
  <si>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</si>
  <si>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</si>
  <si>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</si>
  <si>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</si>
  <si>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</si>
  <si>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</si>
  <si>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</si>
  <si>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</si>
  <si>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</si>
  <si>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</si>
  <si>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</si>
  <si>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</si>
  <si>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</si>
  <si>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</si>
  <si>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</si>
  <si>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</si>
  <si>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</si>
  <si>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</si>
  <si>
    <t>R:0</t>
  </si>
  <si>
    <t>R:4</t>
  </si>
  <si>
    <t>R:8</t>
  </si>
  <si>
    <t>Ryegrass</t>
  </si>
  <si>
    <t>No mud</t>
  </si>
  <si>
    <t xml:space="preserve">Thin </t>
  </si>
  <si>
    <t>AMSA110</t>
  </si>
  <si>
    <t>AMSA113</t>
  </si>
  <si>
    <t>ETNA17</t>
  </si>
  <si>
    <t>ETNA25</t>
  </si>
  <si>
    <t>LIN24</t>
  </si>
  <si>
    <t>MONA18</t>
  </si>
  <si>
    <t>PANSY14</t>
  </si>
  <si>
    <t>PAULET11</t>
  </si>
  <si>
    <t>PAULET20</t>
  </si>
  <si>
    <t>SANTA27</t>
  </si>
  <si>
    <t>SUSA58</t>
  </si>
  <si>
    <t>SUSA74</t>
  </si>
  <si>
    <t>SUSA94</t>
  </si>
  <si>
    <t>SUSA96</t>
  </si>
  <si>
    <t>SUSA111</t>
  </si>
  <si>
    <t>TES13</t>
  </si>
  <si>
    <t>TES18</t>
  </si>
  <si>
    <t>WANDA32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</si>
</sst>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O1" activePane="topRight" state="frozen"/>
      <selection pane="topRight" activeCell="F12" sqref="F12"/>
    </sheetView>
  </sheetViews>
  <sheetFormatPr defaultRowHeight="15" x14ac:dyDescent="0.25"/>
  <cols>
    <col min="1" max="1" width="39" customWidth="1"/>
  </cols>
  <sheetData>
    <row r="1" spans="1:19" x14ac:dyDescent="0.25">
      <c r="B1" t="s">
        <v>252</v>
      </c>
      <c r="C1" t="s">
        <v>253</v>
      </c>
      <c r="D1" t="s">
        <v>254</v>
      </c>
      <c r="E1" t="s">
        <v>255</v>
      </c>
      <c r="F1" t="s">
        <v>256</v>
      </c>
      <c r="G1" t="s">
        <v>257</v>
      </c>
      <c r="H1" t="s">
        <v>258</v>
      </c>
      <c r="I1" t="s">
        <v>259</v>
      </c>
      <c r="J1" t="s">
        <v>260</v>
      </c>
      <c r="K1" t="s">
        <v>261</v>
      </c>
      <c r="L1" t="s">
        <v>262</v>
      </c>
      <c r="M1" t="s">
        <v>263</v>
      </c>
      <c r="N1" t="s">
        <v>264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216</v>
      </c>
    </row>
    <row r="5" spans="1:19" x14ac:dyDescent="0.25">
      <c r="A5" t="s">
        <v>2</v>
      </c>
      <c r="B5">
        <v>77.566666666666663</v>
      </c>
      <c r="C5">
        <v>55.2</v>
      </c>
      <c r="D5">
        <v>51.333333333333329</v>
      </c>
      <c r="E5">
        <v>43.433333333333337</v>
      </c>
      <c r="F5">
        <v>78.833333333333343</v>
      </c>
      <c r="G5">
        <v>38.333333333333336</v>
      </c>
      <c r="H5">
        <v>53.4</v>
      </c>
      <c r="I5">
        <v>105.13333333333334</v>
      </c>
      <c r="J5">
        <v>67.166666666666657</v>
      </c>
      <c r="K5">
        <v>50.933333333333337</v>
      </c>
      <c r="L5">
        <v>87.566666666666663</v>
      </c>
      <c r="M5">
        <v>80.733333333333334</v>
      </c>
      <c r="N5">
        <v>63.133333333333333</v>
      </c>
      <c r="O5">
        <v>53.366666666666667</v>
      </c>
      <c r="P5">
        <v>41.566666666666663</v>
      </c>
      <c r="Q5">
        <v>90.966666666666669</v>
      </c>
      <c r="R5">
        <v>68</v>
      </c>
      <c r="S5">
        <v>52.433333333333337</v>
      </c>
    </row>
    <row r="6" spans="1:19" x14ac:dyDescent="0.25">
      <c r="A6" t="s">
        <v>3</v>
      </c>
      <c r="B6">
        <v>385</v>
      </c>
      <c r="C6">
        <v>401</v>
      </c>
      <c r="D6">
        <v>425</v>
      </c>
      <c r="E6">
        <v>351</v>
      </c>
      <c r="F6">
        <v>415</v>
      </c>
      <c r="G6">
        <v>368</v>
      </c>
      <c r="H6" s="3">
        <v>375</v>
      </c>
      <c r="I6">
        <v>430</v>
      </c>
      <c r="J6">
        <v>400</v>
      </c>
      <c r="K6">
        <v>409</v>
      </c>
      <c r="L6">
        <v>388</v>
      </c>
      <c r="M6">
        <v>402</v>
      </c>
      <c r="N6">
        <v>416</v>
      </c>
      <c r="O6">
        <v>416</v>
      </c>
      <c r="P6">
        <v>358</v>
      </c>
      <c r="Q6">
        <v>363</v>
      </c>
      <c r="R6">
        <v>380</v>
      </c>
      <c r="S6">
        <v>379</v>
      </c>
    </row>
    <row r="7" spans="1:19" x14ac:dyDescent="0.25">
      <c r="A7" t="s">
        <v>4</v>
      </c>
      <c r="B7">
        <f t="shared" ref="B7:S7" si="0">(B9-91)</f>
        <v>36</v>
      </c>
      <c r="C7">
        <f t="shared" si="0"/>
        <v>105</v>
      </c>
      <c r="D7">
        <v>0</v>
      </c>
      <c r="E7">
        <f t="shared" si="0"/>
        <v>122</v>
      </c>
      <c r="F7">
        <f t="shared" si="0"/>
        <v>74</v>
      </c>
      <c r="G7">
        <v>0</v>
      </c>
      <c r="H7">
        <f t="shared" si="0"/>
        <v>51</v>
      </c>
      <c r="I7">
        <f t="shared" si="0"/>
        <v>123</v>
      </c>
      <c r="J7">
        <f t="shared" si="0"/>
        <v>94</v>
      </c>
      <c r="K7">
        <v>0</v>
      </c>
      <c r="L7">
        <v>0</v>
      </c>
      <c r="M7">
        <f t="shared" si="0"/>
        <v>131</v>
      </c>
      <c r="N7">
        <v>0</v>
      </c>
      <c r="O7">
        <f t="shared" si="0"/>
        <v>50</v>
      </c>
      <c r="P7">
        <f t="shared" si="0"/>
        <v>66</v>
      </c>
      <c r="Q7">
        <f t="shared" si="0"/>
        <v>68</v>
      </c>
      <c r="R7">
        <f t="shared" si="0"/>
        <v>119</v>
      </c>
      <c r="S7">
        <f t="shared" si="0"/>
        <v>22</v>
      </c>
    </row>
    <row r="8" spans="1:19" x14ac:dyDescent="0.25">
      <c r="A8" t="s">
        <v>5</v>
      </c>
      <c r="B8">
        <v>2</v>
      </c>
      <c r="C8">
        <v>2.25</v>
      </c>
      <c r="D8">
        <v>2</v>
      </c>
      <c r="E8">
        <v>2.25</v>
      </c>
      <c r="F8">
        <v>2</v>
      </c>
      <c r="G8">
        <v>2.25</v>
      </c>
      <c r="H8" s="3">
        <v>2</v>
      </c>
      <c r="I8">
        <v>2</v>
      </c>
      <c r="J8">
        <v>2.25</v>
      </c>
      <c r="K8">
        <v>2</v>
      </c>
      <c r="L8">
        <v>2</v>
      </c>
      <c r="M8">
        <v>2.25</v>
      </c>
      <c r="N8">
        <v>2</v>
      </c>
      <c r="O8">
        <v>2.25</v>
      </c>
      <c r="P8">
        <v>2</v>
      </c>
      <c r="Q8">
        <v>2.25</v>
      </c>
      <c r="R8">
        <v>2.25</v>
      </c>
      <c r="S8">
        <v>2</v>
      </c>
    </row>
    <row r="9" spans="1:19" x14ac:dyDescent="0.25">
      <c r="A9" t="s">
        <v>6</v>
      </c>
      <c r="B9">
        <v>127</v>
      </c>
      <c r="C9">
        <v>196</v>
      </c>
      <c r="D9">
        <v>80</v>
      </c>
      <c r="E9">
        <v>213</v>
      </c>
      <c r="F9">
        <v>165</v>
      </c>
      <c r="G9">
        <v>60</v>
      </c>
      <c r="H9">
        <v>142</v>
      </c>
      <c r="I9">
        <v>214</v>
      </c>
      <c r="J9">
        <v>185</v>
      </c>
      <c r="K9">
        <v>68</v>
      </c>
      <c r="L9">
        <v>57</v>
      </c>
      <c r="M9">
        <v>222</v>
      </c>
      <c r="N9">
        <v>64</v>
      </c>
      <c r="O9">
        <v>141</v>
      </c>
      <c r="P9">
        <v>157</v>
      </c>
      <c r="Q9">
        <v>159</v>
      </c>
      <c r="R9">
        <v>210</v>
      </c>
      <c r="S9">
        <v>113</v>
      </c>
    </row>
    <row r="10" spans="1:19" x14ac:dyDescent="0.25">
      <c r="A10" t="s">
        <v>7</v>
      </c>
      <c r="B10">
        <v>5</v>
      </c>
      <c r="C10">
        <v>3</v>
      </c>
      <c r="D10">
        <v>3</v>
      </c>
      <c r="E10">
        <v>2</v>
      </c>
      <c r="F10">
        <v>5</v>
      </c>
      <c r="G10">
        <v>2</v>
      </c>
      <c r="H10">
        <v>3</v>
      </c>
      <c r="I10">
        <v>7</v>
      </c>
      <c r="J10">
        <v>4</v>
      </c>
      <c r="K10">
        <v>3</v>
      </c>
      <c r="L10">
        <v>6</v>
      </c>
      <c r="M10">
        <v>5</v>
      </c>
      <c r="N10">
        <v>4</v>
      </c>
      <c r="O10">
        <v>3</v>
      </c>
      <c r="P10">
        <v>2</v>
      </c>
      <c r="Q10">
        <v>6</v>
      </c>
      <c r="R10">
        <v>4</v>
      </c>
      <c r="S10">
        <v>3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385</v>
      </c>
      <c r="C15">
        <v>401</v>
      </c>
      <c r="D15">
        <v>425</v>
      </c>
      <c r="E15">
        <v>375</v>
      </c>
      <c r="F15">
        <v>415</v>
      </c>
      <c r="G15">
        <v>390</v>
      </c>
      <c r="H15" s="3">
        <v>375</v>
      </c>
      <c r="I15">
        <v>430</v>
      </c>
      <c r="J15">
        <v>400</v>
      </c>
      <c r="K15">
        <v>409</v>
      </c>
      <c r="L15">
        <v>388</v>
      </c>
      <c r="M15">
        <v>402</v>
      </c>
      <c r="N15">
        <v>416</v>
      </c>
      <c r="O15">
        <v>416</v>
      </c>
      <c r="P15">
        <v>380</v>
      </c>
      <c r="Q15">
        <v>363</v>
      </c>
      <c r="R15">
        <v>380</v>
      </c>
      <c r="S15">
        <v>379</v>
      </c>
    </row>
    <row r="16" spans="1:19" x14ac:dyDescent="0.25">
      <c r="A16" t="s">
        <v>12</v>
      </c>
      <c r="B16" t="s">
        <v>217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22.25</v>
      </c>
      <c r="C18">
        <v>18.760000000000002</v>
      </c>
      <c r="D18">
        <v>21.73</v>
      </c>
      <c r="E18">
        <v>18</v>
      </c>
      <c r="F18">
        <v>17.03</v>
      </c>
      <c r="G18">
        <v>17.64</v>
      </c>
      <c r="H18">
        <v>16.87</v>
      </c>
      <c r="I18">
        <v>19.09</v>
      </c>
      <c r="J18">
        <v>19.77</v>
      </c>
      <c r="K18">
        <v>21.66</v>
      </c>
      <c r="L18">
        <v>23.34</v>
      </c>
      <c r="M18">
        <v>16.36</v>
      </c>
      <c r="N18">
        <v>22.42</v>
      </c>
      <c r="O18">
        <v>18.54</v>
      </c>
      <c r="P18">
        <v>13.86</v>
      </c>
      <c r="Q18">
        <v>17.09</v>
      </c>
      <c r="R18">
        <v>21.44</v>
      </c>
      <c r="S18">
        <v>17.63</v>
      </c>
    </row>
    <row r="19" spans="1:20" x14ac:dyDescent="0.25">
      <c r="A19" t="s">
        <v>15</v>
      </c>
      <c r="B19">
        <v>4.4000000000000004</v>
      </c>
      <c r="C19">
        <v>3.9</v>
      </c>
      <c r="D19">
        <v>4.46</v>
      </c>
      <c r="E19">
        <v>4.38</v>
      </c>
      <c r="F19">
        <v>4.54</v>
      </c>
      <c r="G19">
        <v>4.84</v>
      </c>
      <c r="H19">
        <v>5.14</v>
      </c>
      <c r="I19">
        <v>4.5199999999999996</v>
      </c>
      <c r="J19">
        <v>4.41</v>
      </c>
      <c r="K19">
        <v>4.3499999999999996</v>
      </c>
      <c r="L19">
        <v>4.38</v>
      </c>
      <c r="M19">
        <v>4.34</v>
      </c>
      <c r="N19">
        <v>4</v>
      </c>
      <c r="O19">
        <v>4.43</v>
      </c>
      <c r="P19">
        <v>5.36</v>
      </c>
      <c r="Q19">
        <v>4.9800000000000004</v>
      </c>
      <c r="R19">
        <v>5.03</v>
      </c>
      <c r="S19">
        <v>4.9800000000000004</v>
      </c>
    </row>
    <row r="20" spans="1:20" x14ac:dyDescent="0.25">
      <c r="A20" t="s">
        <v>16</v>
      </c>
      <c r="B20">
        <v>3.86</v>
      </c>
      <c r="C20">
        <v>3.46</v>
      </c>
      <c r="D20">
        <v>3.59</v>
      </c>
      <c r="E20">
        <v>3.87</v>
      </c>
      <c r="F20">
        <v>3.72</v>
      </c>
      <c r="G20">
        <v>3.54</v>
      </c>
      <c r="H20">
        <v>3.9</v>
      </c>
      <c r="I20">
        <v>3.68</v>
      </c>
      <c r="J20">
        <v>3.72</v>
      </c>
      <c r="K20">
        <v>3.52</v>
      </c>
      <c r="L20">
        <v>3.43</v>
      </c>
      <c r="M20">
        <v>3.53</v>
      </c>
      <c r="N20">
        <v>3.41</v>
      </c>
      <c r="O20">
        <v>3.56</v>
      </c>
      <c r="P20">
        <v>3.79</v>
      </c>
      <c r="Q20">
        <v>3.8</v>
      </c>
      <c r="R20">
        <v>3.58</v>
      </c>
      <c r="S20">
        <v>3.57</v>
      </c>
    </row>
    <row r="21" spans="1:20" x14ac:dyDescent="0.25">
      <c r="A21" t="s">
        <v>17</v>
      </c>
      <c r="B21">
        <v>4.6500000000000004</v>
      </c>
      <c r="C21">
        <v>4.7</v>
      </c>
      <c r="D21">
        <v>4.7699999999999996</v>
      </c>
      <c r="E21">
        <v>4.8</v>
      </c>
      <c r="F21">
        <v>4.41</v>
      </c>
      <c r="G21">
        <v>4.7699999999999996</v>
      </c>
      <c r="H21">
        <v>4.6900000000000004</v>
      </c>
      <c r="I21">
        <v>4.4000000000000004</v>
      </c>
      <c r="J21">
        <v>4.8499999999999996</v>
      </c>
      <c r="K21">
        <v>4.74</v>
      </c>
      <c r="L21">
        <v>4.51</v>
      </c>
      <c r="M21">
        <v>4.51</v>
      </c>
      <c r="N21">
        <v>4.72</v>
      </c>
      <c r="O21">
        <v>4.7</v>
      </c>
      <c r="P21">
        <v>4.54</v>
      </c>
      <c r="Q21">
        <v>4.4400000000000004</v>
      </c>
      <c r="R21">
        <v>4.8499999999999996</v>
      </c>
      <c r="S21">
        <v>4.66</v>
      </c>
    </row>
    <row r="22" spans="1:20" x14ac:dyDescent="0.25">
      <c r="B22">
        <v>5.6526840507647753</v>
      </c>
      <c r="C22">
        <v>4.7175514112955179</v>
      </c>
      <c r="D22">
        <v>5.4639667008291566</v>
      </c>
      <c r="E22">
        <v>4.2008258327210584</v>
      </c>
      <c r="F22">
        <v>4.0469650482345818</v>
      </c>
      <c r="G22">
        <v>3.9607708606915764</v>
      </c>
      <c r="H22">
        <v>3.8031806925377567</v>
      </c>
      <c r="I22">
        <v>5.9501770952913322</v>
      </c>
      <c r="J22">
        <v>4.8526418656124735</v>
      </c>
      <c r="K22">
        <v>6.6471067511725836</v>
      </c>
      <c r="L22">
        <v>7.2477094900931034</v>
      </c>
      <c r="M22">
        <v>4.279918867333353</v>
      </c>
      <c r="N22">
        <v>6.3141370313629857</v>
      </c>
      <c r="O22">
        <v>5.2867652139829859</v>
      </c>
      <c r="P22">
        <v>1.9078673968688804</v>
      </c>
      <c r="Q22">
        <v>4.0777600741547904</v>
      </c>
      <c r="R22">
        <v>6.1586550998833482</v>
      </c>
      <c r="S22">
        <v>4.2616720086353812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zoomScale="85" zoomScaleNormal="85" workbookViewId="0">
      <pane xSplit="1" topLeftCell="Q1" activePane="topRight" state="frozen"/>
      <selection pane="topRight" activeCell="B10" sqref="B10:S10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252</v>
      </c>
      <c r="C1" t="s">
        <v>253</v>
      </c>
      <c r="D1" t="s">
        <v>254</v>
      </c>
      <c r="E1" t="s">
        <v>255</v>
      </c>
      <c r="F1" t="s">
        <v>256</v>
      </c>
      <c r="G1" t="s">
        <v>257</v>
      </c>
      <c r="H1" t="s">
        <v>258</v>
      </c>
      <c r="I1" t="s">
        <v>259</v>
      </c>
      <c r="J1" t="s">
        <v>260</v>
      </c>
      <c r="K1" t="s">
        <v>261</v>
      </c>
      <c r="L1" t="s">
        <v>262</v>
      </c>
      <c r="M1" t="s">
        <v>263</v>
      </c>
      <c r="N1" t="s">
        <v>264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5</v>
      </c>
      <c r="C6">
        <v>3</v>
      </c>
      <c r="D6">
        <v>3</v>
      </c>
      <c r="E6">
        <v>2</v>
      </c>
      <c r="F6">
        <v>5</v>
      </c>
      <c r="G6">
        <v>2</v>
      </c>
      <c r="H6">
        <v>3</v>
      </c>
      <c r="I6">
        <v>7</v>
      </c>
      <c r="J6">
        <v>4</v>
      </c>
      <c r="K6">
        <v>3</v>
      </c>
      <c r="L6">
        <v>6</v>
      </c>
      <c r="M6">
        <v>5</v>
      </c>
      <c r="N6">
        <v>4</v>
      </c>
      <c r="O6">
        <v>3</v>
      </c>
      <c r="P6">
        <v>2</v>
      </c>
      <c r="Q6">
        <v>6</v>
      </c>
      <c r="R6">
        <v>4</v>
      </c>
      <c r="S6">
        <v>3</v>
      </c>
    </row>
    <row r="7" spans="1:20" x14ac:dyDescent="0.25">
      <c r="A7" t="s">
        <v>34</v>
      </c>
      <c r="B7">
        <v>77.566666666666706</v>
      </c>
      <c r="C7">
        <v>55.2</v>
      </c>
      <c r="D7">
        <v>51.333333333333329</v>
      </c>
      <c r="E7">
        <v>43.433333333333337</v>
      </c>
      <c r="F7">
        <v>78.833333333333343</v>
      </c>
      <c r="G7">
        <v>38.333333333333336</v>
      </c>
      <c r="H7">
        <v>53.4</v>
      </c>
      <c r="I7">
        <v>105.13333333333334</v>
      </c>
      <c r="J7">
        <v>67.166666666666657</v>
      </c>
      <c r="K7">
        <v>50.933333333333337</v>
      </c>
      <c r="L7">
        <v>87.566666666666663</v>
      </c>
      <c r="M7">
        <v>80.733333333333334</v>
      </c>
      <c r="N7">
        <v>63.133333333333333</v>
      </c>
      <c r="O7">
        <v>53.366666666666667</v>
      </c>
      <c r="P7">
        <v>41.566666666666663</v>
      </c>
      <c r="Q7">
        <v>90.966666666666669</v>
      </c>
      <c r="R7">
        <v>68</v>
      </c>
      <c r="S7">
        <v>52.433333333333337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385</v>
      </c>
      <c r="C9">
        <v>401</v>
      </c>
      <c r="D9">
        <v>425</v>
      </c>
      <c r="E9">
        <v>351</v>
      </c>
      <c r="F9">
        <v>415</v>
      </c>
      <c r="G9">
        <v>368</v>
      </c>
      <c r="H9" s="3">
        <v>375</v>
      </c>
      <c r="I9">
        <v>430</v>
      </c>
      <c r="J9">
        <v>400</v>
      </c>
      <c r="K9">
        <v>409</v>
      </c>
      <c r="L9">
        <v>388</v>
      </c>
      <c r="M9">
        <v>402</v>
      </c>
      <c r="N9">
        <v>416</v>
      </c>
      <c r="O9">
        <v>416</v>
      </c>
      <c r="P9">
        <v>358</v>
      </c>
      <c r="Q9">
        <v>363</v>
      </c>
      <c r="R9">
        <v>380</v>
      </c>
      <c r="S9">
        <v>379</v>
      </c>
    </row>
    <row r="10" spans="1:20" x14ac:dyDescent="0.25">
      <c r="A10" t="s">
        <v>37</v>
      </c>
      <c r="B10">
        <v>385</v>
      </c>
      <c r="C10">
        <v>401</v>
      </c>
      <c r="D10">
        <v>425</v>
      </c>
      <c r="E10">
        <v>375</v>
      </c>
      <c r="F10">
        <v>415</v>
      </c>
      <c r="G10">
        <v>390</v>
      </c>
      <c r="H10" s="3">
        <v>375</v>
      </c>
      <c r="I10">
        <v>430</v>
      </c>
      <c r="J10">
        <v>400</v>
      </c>
      <c r="K10">
        <v>409</v>
      </c>
      <c r="L10">
        <v>388</v>
      </c>
      <c r="M10">
        <v>402</v>
      </c>
      <c r="N10">
        <v>416</v>
      </c>
      <c r="O10">
        <v>416</v>
      </c>
      <c r="P10">
        <v>380</v>
      </c>
      <c r="Q10">
        <v>363</v>
      </c>
      <c r="R10">
        <v>380</v>
      </c>
      <c r="S10">
        <v>379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36</v>
      </c>
      <c r="C12">
        <v>105</v>
      </c>
      <c r="D12">
        <v>0</v>
      </c>
      <c r="E12">
        <v>122</v>
      </c>
      <c r="F12">
        <v>74</v>
      </c>
      <c r="G12">
        <v>0</v>
      </c>
      <c r="H12">
        <v>51</v>
      </c>
      <c r="I12">
        <v>123</v>
      </c>
      <c r="J12">
        <v>94</v>
      </c>
      <c r="K12">
        <v>0</v>
      </c>
      <c r="L12">
        <v>0</v>
      </c>
      <c r="M12">
        <v>131</v>
      </c>
      <c r="N12">
        <v>0</v>
      </c>
      <c r="O12">
        <v>50</v>
      </c>
      <c r="P12">
        <v>66</v>
      </c>
      <c r="Q12">
        <v>68</v>
      </c>
      <c r="R12">
        <v>119</v>
      </c>
      <c r="S12">
        <v>22</v>
      </c>
    </row>
    <row r="13" spans="1:20" x14ac:dyDescent="0.25">
      <c r="A13" t="s">
        <v>39</v>
      </c>
      <c r="B13">
        <v>2</v>
      </c>
      <c r="C13">
        <v>2.25</v>
      </c>
      <c r="D13">
        <v>2</v>
      </c>
      <c r="E13">
        <v>2.25</v>
      </c>
      <c r="F13">
        <v>2</v>
      </c>
      <c r="G13">
        <v>2.25</v>
      </c>
      <c r="H13" s="3">
        <v>2</v>
      </c>
      <c r="I13">
        <v>2</v>
      </c>
      <c r="J13">
        <v>2.25</v>
      </c>
      <c r="K13">
        <v>2</v>
      </c>
      <c r="L13">
        <v>2</v>
      </c>
      <c r="M13">
        <v>2.25</v>
      </c>
      <c r="N13">
        <v>2</v>
      </c>
      <c r="O13">
        <v>2.25</v>
      </c>
      <c r="P13">
        <v>2</v>
      </c>
      <c r="Q13">
        <v>2.25</v>
      </c>
      <c r="R13">
        <v>2.25</v>
      </c>
      <c r="S13">
        <v>2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22.25</v>
      </c>
      <c r="C16">
        <v>18.760000000000002</v>
      </c>
      <c r="D16">
        <v>21.73</v>
      </c>
      <c r="E16">
        <v>18</v>
      </c>
      <c r="F16">
        <v>17.03</v>
      </c>
      <c r="G16">
        <v>17.64</v>
      </c>
      <c r="H16">
        <v>16.87</v>
      </c>
      <c r="I16">
        <v>19.09</v>
      </c>
      <c r="J16">
        <v>19.77</v>
      </c>
      <c r="K16">
        <v>21.66</v>
      </c>
      <c r="L16">
        <v>23.34</v>
      </c>
      <c r="M16">
        <v>16.36</v>
      </c>
      <c r="N16">
        <v>22.42</v>
      </c>
      <c r="O16">
        <v>18.54</v>
      </c>
      <c r="P16">
        <v>13.86</v>
      </c>
      <c r="Q16">
        <v>17.09</v>
      </c>
      <c r="R16">
        <v>21.44</v>
      </c>
      <c r="S16">
        <v>17.63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4.4000000000000004</v>
      </c>
      <c r="C18">
        <v>3.9</v>
      </c>
      <c r="D18">
        <v>4.46</v>
      </c>
      <c r="E18">
        <v>4.38</v>
      </c>
      <c r="F18">
        <v>4.54</v>
      </c>
      <c r="G18">
        <v>4.84</v>
      </c>
      <c r="H18">
        <v>5.14</v>
      </c>
      <c r="I18">
        <v>4.5199999999999996</v>
      </c>
      <c r="J18">
        <v>4.41</v>
      </c>
      <c r="K18">
        <v>4.3499999999999996</v>
      </c>
      <c r="L18">
        <v>4.38</v>
      </c>
      <c r="M18">
        <v>4.34</v>
      </c>
      <c r="N18">
        <v>4</v>
      </c>
      <c r="O18">
        <v>4.43</v>
      </c>
      <c r="P18">
        <v>5.36</v>
      </c>
      <c r="Q18">
        <v>4.9800000000000004</v>
      </c>
      <c r="R18">
        <v>5.03</v>
      </c>
      <c r="S18">
        <v>4.9800000000000004</v>
      </c>
    </row>
    <row r="19" spans="1:20" x14ac:dyDescent="0.25">
      <c r="A19" t="s">
        <v>6</v>
      </c>
      <c r="B19">
        <v>127</v>
      </c>
      <c r="C19">
        <v>196</v>
      </c>
      <c r="D19">
        <v>80</v>
      </c>
      <c r="E19">
        <v>213</v>
      </c>
      <c r="F19">
        <v>165</v>
      </c>
      <c r="G19">
        <v>60</v>
      </c>
      <c r="H19">
        <v>142</v>
      </c>
      <c r="I19">
        <v>214</v>
      </c>
      <c r="J19">
        <v>185</v>
      </c>
      <c r="K19">
        <v>68</v>
      </c>
      <c r="L19">
        <v>57</v>
      </c>
      <c r="M19">
        <v>222</v>
      </c>
      <c r="N19">
        <v>64</v>
      </c>
      <c r="O19">
        <v>141</v>
      </c>
      <c r="P19">
        <v>157</v>
      </c>
      <c r="Q19">
        <v>159</v>
      </c>
      <c r="R19">
        <v>210</v>
      </c>
      <c r="S19">
        <v>113</v>
      </c>
    </row>
    <row r="20" spans="1:20" x14ac:dyDescent="0.25">
      <c r="A20" t="s">
        <v>44</v>
      </c>
      <c r="B20">
        <v>3.86</v>
      </c>
      <c r="C20">
        <v>3.46</v>
      </c>
      <c r="D20">
        <v>3.59</v>
      </c>
      <c r="E20">
        <v>3.87</v>
      </c>
      <c r="F20">
        <v>3.72</v>
      </c>
      <c r="G20">
        <v>3.54</v>
      </c>
      <c r="H20">
        <v>3.9</v>
      </c>
      <c r="I20">
        <v>3.68</v>
      </c>
      <c r="J20">
        <v>3.72</v>
      </c>
      <c r="K20">
        <v>3.52</v>
      </c>
      <c r="L20">
        <v>3.43</v>
      </c>
      <c r="M20">
        <v>3.53</v>
      </c>
      <c r="N20">
        <v>3.41</v>
      </c>
      <c r="O20">
        <v>3.56</v>
      </c>
      <c r="P20">
        <v>3.79</v>
      </c>
      <c r="Q20">
        <v>3.8</v>
      </c>
      <c r="R20">
        <v>3.58</v>
      </c>
      <c r="S20">
        <v>3.57</v>
      </c>
    </row>
    <row r="21" spans="1:20" x14ac:dyDescent="0.25">
      <c r="A21" t="s">
        <v>218</v>
      </c>
      <c r="B21">
        <v>5.6526840507647753</v>
      </c>
      <c r="C21">
        <v>4.7175514112955179</v>
      </c>
      <c r="D21">
        <v>5.4639667008291566</v>
      </c>
      <c r="E21">
        <v>4.2008258327210584</v>
      </c>
      <c r="F21">
        <v>4.0469650482345818</v>
      </c>
      <c r="G21">
        <v>3.9607708606915764</v>
      </c>
      <c r="H21">
        <v>3.8031806925377567</v>
      </c>
      <c r="I21" s="2">
        <v>5.9501770952913322</v>
      </c>
      <c r="J21">
        <v>4.8526418656124735</v>
      </c>
      <c r="K21">
        <v>6.6471067511725836</v>
      </c>
      <c r="L21">
        <v>7.2477094900931034</v>
      </c>
      <c r="M21">
        <v>4.279918867333353</v>
      </c>
      <c r="N21" s="2">
        <v>6.3141370313629857</v>
      </c>
      <c r="O21">
        <v>5.2867652139829859</v>
      </c>
      <c r="P21">
        <v>1.9078673968688804</v>
      </c>
      <c r="Q21">
        <v>4.0777600741547904</v>
      </c>
      <c r="R21">
        <v>6.1586550998833482</v>
      </c>
      <c r="S21">
        <v>4.2616720086353812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16.100000000000001</v>
      </c>
      <c r="C23">
        <v>16.100000000000001</v>
      </c>
      <c r="D23">
        <v>16.100000000000001</v>
      </c>
    </row>
    <row r="24" spans="1:20" x14ac:dyDescent="0.25">
      <c r="A24" t="s">
        <v>47</v>
      </c>
      <c r="B24">
        <v>76.150000000000006</v>
      </c>
      <c r="C24">
        <v>76.150000000000006</v>
      </c>
      <c r="D24">
        <v>76.150000000000006</v>
      </c>
    </row>
    <row r="25" spans="1:20" x14ac:dyDescent="0.25">
      <c r="A25" t="s">
        <v>48</v>
      </c>
      <c r="B25">
        <v>16.100000000000001</v>
      </c>
      <c r="C25">
        <v>16.100000000000001</v>
      </c>
      <c r="D25">
        <v>16.100000000000001</v>
      </c>
    </row>
    <row r="26" spans="1:20" x14ac:dyDescent="0.25">
      <c r="A26" t="s">
        <v>49</v>
      </c>
      <c r="B26">
        <v>76.150000000000006</v>
      </c>
      <c r="C26">
        <v>76.150000000000006</v>
      </c>
      <c r="D26">
        <v>76.150000000000006</v>
      </c>
    </row>
    <row r="27" spans="1:20" x14ac:dyDescent="0.25">
      <c r="A27" t="s">
        <v>50</v>
      </c>
      <c r="B27">
        <v>4.63</v>
      </c>
      <c r="C27">
        <v>4.63</v>
      </c>
      <c r="D27">
        <v>4.63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65</v>
      </c>
      <c r="C29" t="s">
        <v>65</v>
      </c>
      <c r="D29" t="s">
        <v>65</v>
      </c>
    </row>
    <row r="30" spans="1:20" x14ac:dyDescent="0.25">
      <c r="A30" t="s">
        <v>53</v>
      </c>
      <c r="B30">
        <v>11.09</v>
      </c>
      <c r="C30">
        <v>11.09</v>
      </c>
      <c r="D30">
        <v>11.09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0.3</v>
      </c>
      <c r="C32" s="3">
        <v>0.3</v>
      </c>
      <c r="D32" s="3">
        <v>0.3</v>
      </c>
    </row>
    <row r="33" spans="1:4" x14ac:dyDescent="0.25">
      <c r="A33" t="s">
        <v>56</v>
      </c>
      <c r="B33" s="3" t="s">
        <v>250</v>
      </c>
      <c r="C33" s="3" t="s">
        <v>250</v>
      </c>
      <c r="D33" s="3" t="s">
        <v>250</v>
      </c>
    </row>
    <row r="34" spans="1:4" x14ac:dyDescent="0.25">
      <c r="A34" t="s">
        <v>57</v>
      </c>
      <c r="B34" s="3" t="s">
        <v>251</v>
      </c>
      <c r="C34" s="3" t="s">
        <v>251</v>
      </c>
      <c r="D34" s="3" t="s">
        <v>251</v>
      </c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4"/>
  <sheetViews>
    <sheetView zoomScale="90" zoomScaleNormal="90" workbookViewId="0">
      <pane xSplit="1" topLeftCell="B1" activePane="topRight" state="frozen"/>
      <selection pane="topRight" activeCell="B3" sqref="B3:S3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  <c r="R2" t="s">
        <v>268</v>
      </c>
      <c r="S2" t="s">
        <v>269</v>
      </c>
    </row>
    <row r="3" spans="1:19" x14ac:dyDescent="0.25">
      <c r="A3" s="1" t="s">
        <v>69</v>
      </c>
      <c r="B3">
        <v>5.6526840507647753</v>
      </c>
      <c r="C3">
        <v>4.7175514112955179</v>
      </c>
      <c r="D3">
        <v>5.4639667008291566</v>
      </c>
      <c r="E3">
        <v>4.2008258327210584</v>
      </c>
      <c r="F3">
        <v>4.0469650482345818</v>
      </c>
      <c r="G3">
        <v>3.9607708606915764</v>
      </c>
      <c r="H3">
        <v>3.8031806925377567</v>
      </c>
      <c r="I3">
        <v>5.9501770952913322</v>
      </c>
      <c r="J3">
        <v>4.8526418656124735</v>
      </c>
      <c r="K3">
        <v>6.6471067511725836</v>
      </c>
      <c r="L3">
        <v>7.2477094900931034</v>
      </c>
      <c r="M3">
        <v>4.279918867333353</v>
      </c>
      <c r="N3">
        <v>6.3141370313629857</v>
      </c>
      <c r="O3">
        <v>5.2867652139829859</v>
      </c>
      <c r="P3">
        <v>1.9078673968688804</v>
      </c>
      <c r="Q3">
        <v>4.0777600741547904</v>
      </c>
      <c r="R3">
        <v>6.1586550998833482</v>
      </c>
      <c r="S3">
        <v>4.2616720086353812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</row>
    <row r="5" spans="1:19" x14ac:dyDescent="0.25">
      <c r="A5" t="s">
        <v>19</v>
      </c>
      <c r="B5">
        <v>16.100000000000001</v>
      </c>
      <c r="C5">
        <v>16.100000000000001</v>
      </c>
      <c r="D5">
        <v>16.100000000000001</v>
      </c>
    </row>
    <row r="6" spans="1:19" x14ac:dyDescent="0.25">
      <c r="A6" t="s">
        <v>70</v>
      </c>
      <c r="B6">
        <v>16.100000000000001</v>
      </c>
      <c r="C6">
        <v>16.100000000000001</v>
      </c>
      <c r="D6">
        <v>16.100000000000001</v>
      </c>
    </row>
    <row r="7" spans="1:19" x14ac:dyDescent="0.25">
      <c r="A7" t="s">
        <v>71</v>
      </c>
      <c r="B7">
        <v>76.150000000000006</v>
      </c>
      <c r="C7">
        <v>76.150000000000006</v>
      </c>
      <c r="D7">
        <v>76.150000000000006</v>
      </c>
    </row>
    <row r="8" spans="1:19" x14ac:dyDescent="0.25">
      <c r="A8" t="s">
        <v>72</v>
      </c>
      <c r="B8">
        <v>76.150000000000006</v>
      </c>
      <c r="C8">
        <v>76.150000000000006</v>
      </c>
      <c r="D8">
        <v>76.150000000000006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  <c r="J11" s="3"/>
      <c r="K11" s="3"/>
      <c r="L11" s="3"/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  <c r="J12" s="3"/>
      <c r="K12" s="3"/>
      <c r="L12" s="3"/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  <c r="J13" s="3"/>
      <c r="K13" s="3"/>
      <c r="L13" s="3"/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  <c r="J14" s="3"/>
      <c r="K14" s="3"/>
      <c r="L14" s="3"/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  <c r="J15" s="5"/>
      <c r="K15" s="5"/>
      <c r="L15" s="5"/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  <c r="J16" s="5"/>
      <c r="K16" s="5"/>
      <c r="L16" s="5"/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  <c r="J17" s="5"/>
      <c r="K17" s="5"/>
      <c r="L17" s="5"/>
    </row>
    <row r="18" spans="1:19" x14ac:dyDescent="0.25">
      <c r="A18" t="s">
        <v>82</v>
      </c>
      <c r="B18" s="3">
        <v>0</v>
      </c>
      <c r="C18" s="3">
        <v>0</v>
      </c>
      <c r="D18" s="3">
        <v>0</v>
      </c>
      <c r="J18" s="3"/>
      <c r="K18" s="3"/>
      <c r="L18" s="3"/>
    </row>
    <row r="19" spans="1:19" x14ac:dyDescent="0.25">
      <c r="A19" t="s">
        <v>83</v>
      </c>
      <c r="B19" s="3">
        <v>0</v>
      </c>
      <c r="C19" s="3">
        <v>0</v>
      </c>
      <c r="D19" s="3">
        <v>0</v>
      </c>
      <c r="J19" s="3"/>
      <c r="K19" s="3"/>
      <c r="L19" s="3"/>
    </row>
    <row r="20" spans="1:19" x14ac:dyDescent="0.25">
      <c r="A20" t="s">
        <v>84</v>
      </c>
      <c r="B20" s="3">
        <v>326</v>
      </c>
      <c r="C20" s="3">
        <v>326</v>
      </c>
      <c r="D20" s="3">
        <v>326</v>
      </c>
      <c r="J20" s="3"/>
      <c r="K20" s="3"/>
      <c r="L20" s="3"/>
    </row>
    <row r="21" spans="1:19" x14ac:dyDescent="0.25">
      <c r="B21" t="s">
        <v>27</v>
      </c>
      <c r="C21" t="s">
        <v>27</v>
      </c>
      <c r="D21" t="s">
        <v>27</v>
      </c>
    </row>
    <row r="22" spans="1:19" x14ac:dyDescent="0.25">
      <c r="A22" s="1" t="s">
        <v>85</v>
      </c>
    </row>
    <row r="23" spans="1:19" x14ac:dyDescent="0.25">
      <c r="A23" t="s">
        <v>86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77.566666666666663</v>
      </c>
      <c r="C26">
        <f t="shared" ref="C26:S26" si="0">((((C30-1)*370)+C28)/30)+24</f>
        <v>55.2</v>
      </c>
      <c r="D26">
        <f t="shared" si="0"/>
        <v>51.333333333333329</v>
      </c>
      <c r="E26">
        <f t="shared" si="0"/>
        <v>43.433333333333337</v>
      </c>
      <c r="F26">
        <f t="shared" si="0"/>
        <v>78.833333333333343</v>
      </c>
      <c r="G26">
        <f t="shared" si="0"/>
        <v>38.333333333333336</v>
      </c>
      <c r="H26">
        <f t="shared" si="0"/>
        <v>53.4</v>
      </c>
      <c r="I26">
        <f t="shared" si="0"/>
        <v>105.13333333333334</v>
      </c>
      <c r="J26">
        <f t="shared" si="0"/>
        <v>67.166666666666657</v>
      </c>
      <c r="K26">
        <f t="shared" si="0"/>
        <v>50.933333333333337</v>
      </c>
      <c r="L26">
        <f t="shared" si="0"/>
        <v>87.566666666666663</v>
      </c>
      <c r="M26">
        <f t="shared" si="0"/>
        <v>80.733333333333334</v>
      </c>
      <c r="N26">
        <f t="shared" si="0"/>
        <v>63.133333333333333</v>
      </c>
      <c r="O26">
        <f t="shared" si="0"/>
        <v>53.366666666666667</v>
      </c>
      <c r="P26">
        <f t="shared" si="0"/>
        <v>41.566666666666663</v>
      </c>
      <c r="Q26">
        <f t="shared" si="0"/>
        <v>90.966666666666669</v>
      </c>
      <c r="R26">
        <f t="shared" si="0"/>
        <v>68</v>
      </c>
      <c r="S26">
        <f t="shared" si="0"/>
        <v>52.433333333333337</v>
      </c>
    </row>
    <row r="27" spans="1:19" x14ac:dyDescent="0.25">
      <c r="A27" t="s">
        <v>90</v>
      </c>
      <c r="B27">
        <v>36</v>
      </c>
      <c r="C27">
        <v>105</v>
      </c>
      <c r="D27">
        <v>0</v>
      </c>
      <c r="E27">
        <v>122</v>
      </c>
      <c r="F27">
        <v>74</v>
      </c>
      <c r="G27">
        <v>0</v>
      </c>
      <c r="H27">
        <v>51</v>
      </c>
      <c r="I27">
        <v>123</v>
      </c>
      <c r="J27">
        <v>94</v>
      </c>
      <c r="K27">
        <v>0</v>
      </c>
      <c r="L27">
        <v>0</v>
      </c>
      <c r="M27">
        <v>131</v>
      </c>
      <c r="N27">
        <v>0</v>
      </c>
      <c r="O27">
        <v>50</v>
      </c>
      <c r="P27">
        <v>66</v>
      </c>
      <c r="Q27">
        <v>68</v>
      </c>
      <c r="R27">
        <v>119</v>
      </c>
      <c r="S27">
        <v>22</v>
      </c>
    </row>
    <row r="28" spans="1:19" x14ac:dyDescent="0.25">
      <c r="A28" t="s">
        <v>91</v>
      </c>
      <c r="B28">
        <v>127</v>
      </c>
      <c r="C28">
        <v>196</v>
      </c>
      <c r="D28">
        <v>80</v>
      </c>
      <c r="E28">
        <v>213</v>
      </c>
      <c r="F28">
        <v>165</v>
      </c>
      <c r="G28">
        <v>60</v>
      </c>
      <c r="H28">
        <v>142</v>
      </c>
      <c r="I28">
        <v>214</v>
      </c>
      <c r="J28">
        <v>185</v>
      </c>
      <c r="K28">
        <v>68</v>
      </c>
      <c r="L28">
        <v>57</v>
      </c>
      <c r="M28">
        <v>222</v>
      </c>
      <c r="N28">
        <v>64</v>
      </c>
      <c r="O28">
        <v>141</v>
      </c>
      <c r="P28">
        <v>157</v>
      </c>
      <c r="Q28">
        <v>159</v>
      </c>
      <c r="R28">
        <v>210</v>
      </c>
      <c r="S28">
        <v>113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5</v>
      </c>
      <c r="C30">
        <v>3</v>
      </c>
      <c r="D30">
        <v>3</v>
      </c>
      <c r="E30">
        <v>2</v>
      </c>
      <c r="F30">
        <v>5</v>
      </c>
      <c r="G30">
        <v>2</v>
      </c>
      <c r="H30">
        <v>3</v>
      </c>
      <c r="I30">
        <v>7</v>
      </c>
      <c r="J30">
        <v>4</v>
      </c>
      <c r="K30">
        <v>3</v>
      </c>
      <c r="L30">
        <v>6</v>
      </c>
      <c r="M30">
        <v>5</v>
      </c>
      <c r="N30">
        <v>4</v>
      </c>
      <c r="O30">
        <v>3</v>
      </c>
      <c r="P30">
        <v>2</v>
      </c>
      <c r="Q30">
        <v>6</v>
      </c>
      <c r="R30">
        <v>4</v>
      </c>
      <c r="S30">
        <v>3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22.25</v>
      </c>
      <c r="C33">
        <v>18.760000000000002</v>
      </c>
      <c r="D33">
        <v>21.73</v>
      </c>
      <c r="E33">
        <v>18</v>
      </c>
      <c r="F33">
        <v>17.03</v>
      </c>
      <c r="G33">
        <v>17.64</v>
      </c>
      <c r="H33">
        <v>16.87</v>
      </c>
      <c r="I33">
        <v>19.09</v>
      </c>
      <c r="J33">
        <v>19.77</v>
      </c>
      <c r="K33">
        <v>21.66</v>
      </c>
      <c r="L33">
        <v>23.34</v>
      </c>
      <c r="M33">
        <v>16.36</v>
      </c>
      <c r="N33">
        <v>22.42</v>
      </c>
      <c r="O33">
        <v>18.54</v>
      </c>
      <c r="P33">
        <v>13.86</v>
      </c>
      <c r="Q33">
        <v>17.09</v>
      </c>
      <c r="R33">
        <v>21.44</v>
      </c>
      <c r="S33">
        <v>17.63</v>
      </c>
    </row>
    <row r="34" spans="1:19" x14ac:dyDescent="0.25">
      <c r="A34" t="s">
        <v>15</v>
      </c>
      <c r="B34">
        <v>4.4000000000000004</v>
      </c>
      <c r="C34">
        <v>3.9</v>
      </c>
      <c r="D34">
        <v>4.46</v>
      </c>
      <c r="E34">
        <v>4.38</v>
      </c>
      <c r="F34">
        <v>4.54</v>
      </c>
      <c r="G34">
        <v>4.84</v>
      </c>
      <c r="H34">
        <v>5.14</v>
      </c>
      <c r="I34">
        <v>4.5199999999999996</v>
      </c>
      <c r="J34">
        <v>4.41</v>
      </c>
      <c r="K34">
        <v>4.3499999999999996</v>
      </c>
      <c r="L34">
        <v>4.38</v>
      </c>
      <c r="M34">
        <v>4.34</v>
      </c>
      <c r="N34">
        <v>4</v>
      </c>
      <c r="O34">
        <v>4.43</v>
      </c>
      <c r="P34">
        <v>5.36</v>
      </c>
      <c r="Q34">
        <v>4.9800000000000004</v>
      </c>
      <c r="R34">
        <v>5.03</v>
      </c>
      <c r="S34">
        <v>4.9800000000000004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3.86</v>
      </c>
      <c r="C36">
        <v>3.46</v>
      </c>
      <c r="D36">
        <v>3.59</v>
      </c>
      <c r="E36">
        <v>3.87</v>
      </c>
      <c r="F36">
        <v>3.72</v>
      </c>
      <c r="G36">
        <v>3.54</v>
      </c>
      <c r="H36">
        <v>3.9</v>
      </c>
      <c r="I36">
        <v>3.68</v>
      </c>
      <c r="J36">
        <v>3.72</v>
      </c>
      <c r="K36">
        <v>3.52</v>
      </c>
      <c r="L36">
        <v>3.43</v>
      </c>
      <c r="M36">
        <v>3.53</v>
      </c>
      <c r="N36">
        <v>3.41</v>
      </c>
      <c r="O36">
        <v>3.56</v>
      </c>
      <c r="P36">
        <v>3.79</v>
      </c>
      <c r="Q36">
        <v>3.8</v>
      </c>
      <c r="R36">
        <v>3.58</v>
      </c>
      <c r="S36">
        <v>3.57</v>
      </c>
    </row>
    <row r="37" spans="1:19" x14ac:dyDescent="0.25">
      <c r="A37" t="s">
        <v>97</v>
      </c>
      <c r="B37">
        <v>4.6500000000000004</v>
      </c>
      <c r="C37">
        <v>4.7</v>
      </c>
      <c r="D37">
        <v>4.7699999999999996</v>
      </c>
      <c r="E37">
        <v>4.8</v>
      </c>
      <c r="F37">
        <v>4.41</v>
      </c>
      <c r="G37">
        <v>4.7699999999999996</v>
      </c>
      <c r="H37">
        <v>4.6900000000000004</v>
      </c>
      <c r="I37">
        <v>4.4000000000000004</v>
      </c>
      <c r="J37">
        <v>4.8499999999999996</v>
      </c>
      <c r="K37">
        <v>4.74</v>
      </c>
      <c r="L37">
        <v>4.51</v>
      </c>
      <c r="M37">
        <v>4.51</v>
      </c>
      <c r="N37">
        <v>4.72</v>
      </c>
      <c r="O37">
        <v>4.7</v>
      </c>
      <c r="P37">
        <v>4.54</v>
      </c>
      <c r="Q37">
        <v>4.4400000000000004</v>
      </c>
      <c r="R37">
        <v>4.8499999999999996</v>
      </c>
      <c r="S37">
        <v>4.66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2</v>
      </c>
      <c r="C39">
        <v>2.25</v>
      </c>
      <c r="D39">
        <v>2</v>
      </c>
      <c r="E39">
        <v>2.25</v>
      </c>
      <c r="F39">
        <v>2</v>
      </c>
      <c r="G39">
        <v>2.25</v>
      </c>
      <c r="H39" s="3">
        <v>2</v>
      </c>
      <c r="I39">
        <v>2</v>
      </c>
      <c r="J39">
        <v>2.25</v>
      </c>
      <c r="K39">
        <v>2</v>
      </c>
      <c r="L39">
        <v>2</v>
      </c>
      <c r="M39">
        <v>2.25</v>
      </c>
      <c r="N39">
        <v>2</v>
      </c>
      <c r="O39">
        <v>2.25</v>
      </c>
      <c r="P39">
        <v>2</v>
      </c>
      <c r="Q39">
        <v>2.25</v>
      </c>
      <c r="R39">
        <v>2.25</v>
      </c>
      <c r="S39">
        <v>2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19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19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19" x14ac:dyDescent="0.25">
      <c r="A51" t="s">
        <v>110</v>
      </c>
      <c r="B51">
        <v>385</v>
      </c>
      <c r="C51">
        <v>401</v>
      </c>
      <c r="D51">
        <v>425</v>
      </c>
      <c r="E51">
        <v>351</v>
      </c>
      <c r="F51">
        <v>415</v>
      </c>
      <c r="G51">
        <v>368</v>
      </c>
      <c r="H51" s="3">
        <v>375</v>
      </c>
      <c r="I51">
        <v>430</v>
      </c>
      <c r="J51">
        <v>400</v>
      </c>
      <c r="K51">
        <v>409</v>
      </c>
      <c r="L51">
        <v>388</v>
      </c>
      <c r="M51">
        <v>402</v>
      </c>
      <c r="N51">
        <v>416</v>
      </c>
      <c r="O51">
        <v>416</v>
      </c>
      <c r="P51">
        <v>358</v>
      </c>
      <c r="Q51">
        <v>363</v>
      </c>
      <c r="R51">
        <v>380</v>
      </c>
      <c r="S51">
        <v>379</v>
      </c>
    </row>
    <row r="52" spans="1:19" x14ac:dyDescent="0.25">
      <c r="A52" t="s">
        <v>111</v>
      </c>
      <c r="B52">
        <v>385</v>
      </c>
      <c r="C52">
        <v>401</v>
      </c>
      <c r="D52">
        <v>425</v>
      </c>
      <c r="E52">
        <v>375</v>
      </c>
      <c r="F52">
        <v>415</v>
      </c>
      <c r="G52">
        <v>390</v>
      </c>
      <c r="H52" s="3">
        <v>375</v>
      </c>
      <c r="I52">
        <v>430</v>
      </c>
      <c r="J52">
        <v>400</v>
      </c>
      <c r="K52">
        <v>409</v>
      </c>
      <c r="L52">
        <v>388</v>
      </c>
      <c r="M52">
        <v>402</v>
      </c>
      <c r="N52">
        <v>416</v>
      </c>
      <c r="O52">
        <v>416</v>
      </c>
      <c r="P52">
        <v>380</v>
      </c>
      <c r="Q52">
        <v>363</v>
      </c>
      <c r="R52">
        <v>380</v>
      </c>
      <c r="S52">
        <v>379</v>
      </c>
    </row>
    <row r="53" spans="1:19" x14ac:dyDescent="0.25">
      <c r="A53" t="s">
        <v>112</v>
      </c>
    </row>
    <row r="54" spans="1:19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4" workbookViewId="0">
      <pane xSplit="1" topLeftCell="Q1" activePane="topRight" state="frozen"/>
      <selection pane="topRight" activeCell="B4" sqref="B4:S4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252</v>
      </c>
      <c r="C1" t="s">
        <v>253</v>
      </c>
      <c r="D1" t="s">
        <v>254</v>
      </c>
      <c r="E1" t="s">
        <v>255</v>
      </c>
      <c r="F1" t="s">
        <v>256</v>
      </c>
      <c r="G1" t="s">
        <v>257</v>
      </c>
      <c r="H1" t="s">
        <v>258</v>
      </c>
      <c r="I1" t="s">
        <v>259</v>
      </c>
      <c r="J1" t="s">
        <v>260</v>
      </c>
      <c r="K1" t="s">
        <v>261</v>
      </c>
      <c r="L1" t="s">
        <v>262</v>
      </c>
      <c r="M1" t="s">
        <v>263</v>
      </c>
      <c r="N1" t="s">
        <v>264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252</v>
      </c>
      <c r="C4" t="s">
        <v>253</v>
      </c>
      <c r="D4" t="s">
        <v>254</v>
      </c>
      <c r="E4" t="s">
        <v>255</v>
      </c>
      <c r="F4" t="s">
        <v>256</v>
      </c>
      <c r="G4" t="s">
        <v>257</v>
      </c>
      <c r="H4" t="s">
        <v>258</v>
      </c>
      <c r="I4" t="s">
        <v>259</v>
      </c>
      <c r="J4" t="s">
        <v>260</v>
      </c>
      <c r="K4" t="s">
        <v>261</v>
      </c>
      <c r="L4" t="s">
        <v>262</v>
      </c>
      <c r="M4" t="s">
        <v>263</v>
      </c>
      <c r="N4" t="s">
        <v>264</v>
      </c>
      <c r="O4" t="s">
        <v>265</v>
      </c>
      <c r="P4" t="s">
        <v>266</v>
      </c>
      <c r="Q4" t="s">
        <v>267</v>
      </c>
      <c r="R4" t="s">
        <v>268</v>
      </c>
      <c r="S4" t="s">
        <v>269</v>
      </c>
    </row>
    <row r="5" spans="1:20" x14ac:dyDescent="0.25">
      <c r="A5" t="s">
        <v>11</v>
      </c>
      <c r="B5">
        <v>385</v>
      </c>
      <c r="C5">
        <v>401</v>
      </c>
      <c r="D5">
        <v>425</v>
      </c>
      <c r="E5">
        <v>375</v>
      </c>
      <c r="F5">
        <v>415</v>
      </c>
      <c r="G5">
        <v>390</v>
      </c>
      <c r="H5" s="3">
        <v>375</v>
      </c>
      <c r="I5">
        <v>430</v>
      </c>
      <c r="J5">
        <v>400</v>
      </c>
      <c r="K5">
        <v>409</v>
      </c>
      <c r="L5">
        <v>388</v>
      </c>
      <c r="M5">
        <v>402</v>
      </c>
      <c r="N5">
        <v>416</v>
      </c>
      <c r="O5">
        <v>416</v>
      </c>
      <c r="P5">
        <v>380</v>
      </c>
      <c r="Q5">
        <v>363</v>
      </c>
      <c r="R5">
        <v>380</v>
      </c>
      <c r="S5">
        <v>379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77.566666666666663</v>
      </c>
      <c r="C7">
        <v>55.2</v>
      </c>
      <c r="D7">
        <v>51.333333333333329</v>
      </c>
      <c r="E7">
        <v>43.433333333333337</v>
      </c>
      <c r="F7">
        <v>78.833333333333343</v>
      </c>
      <c r="G7">
        <v>38.333333333333336</v>
      </c>
      <c r="H7">
        <v>53.4</v>
      </c>
      <c r="I7">
        <v>105.13333333333334</v>
      </c>
      <c r="J7">
        <v>67.166666666666657</v>
      </c>
      <c r="K7">
        <v>50.933333333333337</v>
      </c>
      <c r="L7">
        <v>87.566666666666663</v>
      </c>
      <c r="M7">
        <v>80.733333333333334</v>
      </c>
      <c r="N7">
        <v>63.133333333333333</v>
      </c>
      <c r="O7">
        <v>53.366666666666667</v>
      </c>
      <c r="P7">
        <v>41.566666666666663</v>
      </c>
      <c r="Q7">
        <v>90.966666666666669</v>
      </c>
      <c r="R7">
        <v>68</v>
      </c>
      <c r="S7">
        <v>52.433333333333337</v>
      </c>
    </row>
    <row r="8" spans="1:20" x14ac:dyDescent="0.25">
      <c r="A8" t="s">
        <v>124</v>
      </c>
      <c r="B8">
        <v>385</v>
      </c>
      <c r="C8">
        <v>401</v>
      </c>
      <c r="D8">
        <v>425</v>
      </c>
      <c r="E8">
        <v>351</v>
      </c>
      <c r="F8">
        <v>415</v>
      </c>
      <c r="G8">
        <v>368</v>
      </c>
      <c r="H8" s="3">
        <v>375</v>
      </c>
      <c r="I8">
        <v>430</v>
      </c>
      <c r="J8">
        <v>400</v>
      </c>
      <c r="K8">
        <v>409</v>
      </c>
      <c r="L8">
        <v>388</v>
      </c>
      <c r="M8">
        <v>402</v>
      </c>
      <c r="N8">
        <v>416</v>
      </c>
      <c r="O8">
        <v>416</v>
      </c>
      <c r="P8">
        <v>358</v>
      </c>
      <c r="Q8">
        <v>363</v>
      </c>
      <c r="R8">
        <v>380</v>
      </c>
      <c r="S8">
        <v>379</v>
      </c>
    </row>
    <row r="9" spans="1:20" x14ac:dyDescent="0.25">
      <c r="A9" t="s">
        <v>125</v>
      </c>
      <c r="B9">
        <v>2</v>
      </c>
      <c r="C9">
        <v>2.25</v>
      </c>
      <c r="D9">
        <v>2</v>
      </c>
      <c r="E9">
        <v>2.25</v>
      </c>
      <c r="F9">
        <v>2</v>
      </c>
      <c r="G9">
        <v>2.25</v>
      </c>
      <c r="H9" s="3">
        <v>2</v>
      </c>
      <c r="I9">
        <v>2</v>
      </c>
      <c r="J9">
        <v>2.25</v>
      </c>
      <c r="K9">
        <v>2</v>
      </c>
      <c r="L9">
        <v>2</v>
      </c>
      <c r="M9">
        <v>2.25</v>
      </c>
      <c r="N9">
        <v>2</v>
      </c>
      <c r="O9">
        <v>2.25</v>
      </c>
      <c r="P9">
        <v>2</v>
      </c>
      <c r="Q9">
        <v>2.25</v>
      </c>
      <c r="R9">
        <v>2.25</v>
      </c>
      <c r="S9">
        <v>2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127</v>
      </c>
      <c r="C11">
        <v>196</v>
      </c>
      <c r="D11">
        <v>80</v>
      </c>
      <c r="E11">
        <v>213</v>
      </c>
      <c r="F11">
        <v>165</v>
      </c>
      <c r="G11">
        <v>60</v>
      </c>
      <c r="H11">
        <v>142</v>
      </c>
      <c r="I11">
        <v>214</v>
      </c>
      <c r="J11">
        <v>185</v>
      </c>
      <c r="K11">
        <v>68</v>
      </c>
      <c r="L11">
        <v>57</v>
      </c>
      <c r="M11">
        <v>222</v>
      </c>
      <c r="N11">
        <v>64</v>
      </c>
      <c r="O11">
        <v>141</v>
      </c>
      <c r="P11">
        <v>157</v>
      </c>
      <c r="Q11">
        <v>159</v>
      </c>
      <c r="R11">
        <v>210</v>
      </c>
      <c r="S11">
        <v>113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36</v>
      </c>
      <c r="C13">
        <v>105</v>
      </c>
      <c r="D13">
        <v>0</v>
      </c>
      <c r="E13">
        <v>122</v>
      </c>
      <c r="F13">
        <v>74</v>
      </c>
      <c r="G13">
        <v>0</v>
      </c>
      <c r="H13">
        <v>51</v>
      </c>
      <c r="I13">
        <v>123</v>
      </c>
      <c r="J13">
        <v>94</v>
      </c>
      <c r="K13">
        <v>0</v>
      </c>
      <c r="L13">
        <v>0</v>
      </c>
      <c r="M13">
        <v>131</v>
      </c>
      <c r="N13">
        <v>0</v>
      </c>
      <c r="O13">
        <v>50</v>
      </c>
      <c r="P13">
        <v>66</v>
      </c>
      <c r="Q13">
        <v>68</v>
      </c>
      <c r="R13">
        <v>119</v>
      </c>
      <c r="S13">
        <v>22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207</v>
      </c>
      <c r="C17" t="s">
        <v>207</v>
      </c>
      <c r="D17" t="s">
        <v>207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22.25</v>
      </c>
      <c r="C20">
        <v>18.760000000000002</v>
      </c>
      <c r="D20">
        <v>21.73</v>
      </c>
      <c r="E20">
        <v>18</v>
      </c>
      <c r="F20">
        <v>17.03</v>
      </c>
      <c r="G20">
        <v>17.64</v>
      </c>
      <c r="H20">
        <v>16.87</v>
      </c>
      <c r="I20">
        <v>19.09</v>
      </c>
      <c r="J20">
        <v>19.77</v>
      </c>
      <c r="K20">
        <v>21.66</v>
      </c>
      <c r="L20">
        <v>23.34</v>
      </c>
      <c r="M20">
        <v>16.36</v>
      </c>
      <c r="N20">
        <v>22.42</v>
      </c>
      <c r="O20">
        <v>18.54</v>
      </c>
      <c r="P20">
        <v>13.86</v>
      </c>
      <c r="Q20">
        <v>17.09</v>
      </c>
      <c r="R20">
        <v>21.44</v>
      </c>
      <c r="S20">
        <v>17.63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4.4000000000000004</v>
      </c>
      <c r="C23">
        <v>3.9</v>
      </c>
      <c r="D23">
        <v>4.46</v>
      </c>
      <c r="E23">
        <v>4.38</v>
      </c>
      <c r="F23">
        <v>4.54</v>
      </c>
      <c r="G23">
        <v>4.84</v>
      </c>
      <c r="H23">
        <v>5.14</v>
      </c>
      <c r="I23">
        <v>4.5199999999999996</v>
      </c>
      <c r="J23">
        <v>4.41</v>
      </c>
      <c r="K23">
        <v>4.3499999999999996</v>
      </c>
      <c r="L23">
        <v>4.38</v>
      </c>
      <c r="M23">
        <v>4.34</v>
      </c>
      <c r="N23">
        <v>4</v>
      </c>
      <c r="O23">
        <v>4.43</v>
      </c>
      <c r="P23">
        <v>5.36</v>
      </c>
      <c r="Q23">
        <v>4.9800000000000004</v>
      </c>
      <c r="R23">
        <v>5.03</v>
      </c>
      <c r="S23">
        <v>4.9800000000000004</v>
      </c>
    </row>
    <row r="24" spans="1:20" x14ac:dyDescent="0.25">
      <c r="A24" t="s">
        <v>141</v>
      </c>
      <c r="B24">
        <v>3.86</v>
      </c>
      <c r="C24">
        <v>3.46</v>
      </c>
      <c r="D24">
        <v>3.59</v>
      </c>
      <c r="E24">
        <v>3.87</v>
      </c>
      <c r="F24">
        <v>3.72</v>
      </c>
      <c r="G24">
        <v>3.54</v>
      </c>
      <c r="H24">
        <v>3.9</v>
      </c>
      <c r="I24">
        <v>3.68</v>
      </c>
      <c r="J24">
        <v>3.72</v>
      </c>
      <c r="K24">
        <v>3.52</v>
      </c>
      <c r="L24">
        <v>3.43</v>
      </c>
      <c r="M24">
        <v>3.53</v>
      </c>
      <c r="N24">
        <v>3.41</v>
      </c>
      <c r="O24">
        <v>3.56</v>
      </c>
      <c r="P24">
        <v>3.79</v>
      </c>
      <c r="Q24">
        <v>3.8</v>
      </c>
      <c r="R24">
        <v>3.58</v>
      </c>
      <c r="S24">
        <v>3.57</v>
      </c>
    </row>
    <row r="25" spans="1:20" x14ac:dyDescent="0.25">
      <c r="A25" t="s">
        <v>97</v>
      </c>
      <c r="B25">
        <v>4.6500000000000004</v>
      </c>
      <c r="C25">
        <v>4.7</v>
      </c>
      <c r="D25">
        <v>4.7699999999999996</v>
      </c>
      <c r="E25">
        <v>4.8</v>
      </c>
      <c r="F25">
        <v>4.41</v>
      </c>
      <c r="G25">
        <v>4.7699999999999996</v>
      </c>
      <c r="H25">
        <v>4.6900000000000004</v>
      </c>
      <c r="I25">
        <v>4.4000000000000004</v>
      </c>
      <c r="J25">
        <v>4.8499999999999996</v>
      </c>
      <c r="K25">
        <v>4.74</v>
      </c>
      <c r="L25">
        <v>4.51</v>
      </c>
      <c r="M25">
        <v>4.51</v>
      </c>
      <c r="N25">
        <v>4.72</v>
      </c>
      <c r="O25">
        <v>4.7</v>
      </c>
      <c r="P25">
        <v>4.54</v>
      </c>
      <c r="Q25">
        <v>4.4400000000000004</v>
      </c>
      <c r="R25">
        <v>4.8499999999999996</v>
      </c>
      <c r="S25">
        <v>4.66</v>
      </c>
    </row>
    <row r="26" spans="1:20" x14ac:dyDescent="0.25">
      <c r="A26" t="s">
        <v>142</v>
      </c>
      <c r="B26">
        <v>5.6526840507647753</v>
      </c>
      <c r="C26">
        <v>4.7175514112955179</v>
      </c>
      <c r="D26">
        <v>5.4639667008291566</v>
      </c>
      <c r="E26">
        <v>4.2008258327210584</v>
      </c>
      <c r="F26">
        <v>4.0469650482345818</v>
      </c>
      <c r="G26">
        <v>3.9607708606915764</v>
      </c>
      <c r="H26">
        <v>3.8031806925377567</v>
      </c>
      <c r="I26">
        <v>5.9501770952913322</v>
      </c>
      <c r="J26">
        <v>4.8526418656124735</v>
      </c>
      <c r="K26">
        <v>6.6471067511725836</v>
      </c>
      <c r="L26">
        <v>7.2477094900931034</v>
      </c>
      <c r="M26">
        <v>4.279918867333353</v>
      </c>
      <c r="N26">
        <v>6.3141370313629857</v>
      </c>
      <c r="O26">
        <v>5.2867652139829859</v>
      </c>
      <c r="P26">
        <v>1.9078673968688804</v>
      </c>
      <c r="Q26">
        <v>4.0777600741547904</v>
      </c>
      <c r="R26">
        <v>6.1586550998833482</v>
      </c>
      <c r="S26">
        <v>4.2616720086353812</v>
      </c>
    </row>
    <row r="27" spans="1:20" x14ac:dyDescent="0.25">
      <c r="A27" t="s">
        <v>143</v>
      </c>
    </row>
    <row r="28" spans="1:20" x14ac:dyDescent="0.25">
      <c r="A28" t="s">
        <v>218</v>
      </c>
      <c r="B28">
        <v>12.870664031203196</v>
      </c>
      <c r="C28">
        <v>9.1254072438596729</v>
      </c>
      <c r="D28">
        <v>10.914550397640022</v>
      </c>
      <c r="E28">
        <v>9.6745838375820945</v>
      </c>
      <c r="F28">
        <v>10.639439233980434</v>
      </c>
      <c r="G28">
        <v>10.420085141242415</v>
      </c>
      <c r="H28">
        <v>11.763473467401699</v>
      </c>
      <c r="I28" s="2">
        <v>8.6994537043520506</v>
      </c>
      <c r="J28">
        <v>9.6656960165541754</v>
      </c>
      <c r="K28">
        <v>12.270082982141293</v>
      </c>
      <c r="L28">
        <v>7.9321874930626368</v>
      </c>
      <c r="M28">
        <v>10.315811097541065</v>
      </c>
      <c r="N28" s="2">
        <v>8.0710522327402998</v>
      </c>
      <c r="O28">
        <v>8.6819063166448771</v>
      </c>
      <c r="P28">
        <v>8.2556860056097907</v>
      </c>
      <c r="Q28">
        <v>8.9263504574136014</v>
      </c>
      <c r="R28">
        <v>9.0276037516498864</v>
      </c>
      <c r="S28">
        <v>8.0520273026915739</v>
      </c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206</v>
      </c>
      <c r="C32" t="s">
        <v>206</v>
      </c>
      <c r="D32" t="s">
        <v>206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204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A10" workbookViewId="0">
      <selection activeCell="C27" sqref="C27:T27"/>
    </sheetView>
  </sheetViews>
  <sheetFormatPr defaultRowHeight="15" x14ac:dyDescent="0.25"/>
  <sheetData>
    <row r="1" spans="1:20" x14ac:dyDescent="0.25">
      <c r="C1" t="s">
        <v>252</v>
      </c>
      <c r="D1" t="s">
        <v>253</v>
      </c>
      <c r="E1" t="s">
        <v>254</v>
      </c>
      <c r="F1" t="s">
        <v>255</v>
      </c>
      <c r="G1" t="s">
        <v>256</v>
      </c>
      <c r="H1" t="s">
        <v>257</v>
      </c>
      <c r="I1" t="s">
        <v>258</v>
      </c>
      <c r="J1" t="s">
        <v>259</v>
      </c>
      <c r="K1" t="s">
        <v>260</v>
      </c>
      <c r="L1" t="s">
        <v>261</v>
      </c>
      <c r="M1" t="s">
        <v>262</v>
      </c>
      <c r="N1" t="s">
        <v>263</v>
      </c>
      <c r="O1" t="s">
        <v>264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</row>
    <row r="2" spans="1:20" x14ac:dyDescent="0.25">
      <c r="A2" t="s">
        <v>144</v>
      </c>
      <c r="C2">
        <v>385</v>
      </c>
      <c r="D2">
        <v>401</v>
      </c>
      <c r="E2">
        <v>425</v>
      </c>
      <c r="F2">
        <v>351</v>
      </c>
      <c r="G2">
        <v>415</v>
      </c>
      <c r="H2">
        <v>368</v>
      </c>
      <c r="I2" s="3">
        <v>375</v>
      </c>
      <c r="J2">
        <v>430</v>
      </c>
      <c r="K2">
        <v>400</v>
      </c>
      <c r="L2">
        <v>409</v>
      </c>
      <c r="M2">
        <v>388</v>
      </c>
      <c r="N2">
        <v>402</v>
      </c>
      <c r="O2">
        <v>416</v>
      </c>
      <c r="P2">
        <v>416</v>
      </c>
      <c r="Q2">
        <v>358</v>
      </c>
      <c r="R2">
        <v>363</v>
      </c>
      <c r="S2">
        <v>380</v>
      </c>
      <c r="T2">
        <v>379</v>
      </c>
    </row>
    <row r="3" spans="1:20" x14ac:dyDescent="0.25">
      <c r="A3" t="s">
        <v>145</v>
      </c>
      <c r="C3">
        <v>22.25</v>
      </c>
      <c r="D3">
        <v>18.760000000000002</v>
      </c>
      <c r="E3">
        <v>21.73</v>
      </c>
      <c r="F3">
        <v>18</v>
      </c>
      <c r="G3">
        <v>17.03</v>
      </c>
      <c r="H3">
        <v>17.64</v>
      </c>
      <c r="I3">
        <v>16.87</v>
      </c>
      <c r="J3">
        <v>19.09</v>
      </c>
      <c r="K3">
        <v>19.77</v>
      </c>
      <c r="L3">
        <v>21.66</v>
      </c>
      <c r="M3">
        <v>23.34</v>
      </c>
      <c r="N3">
        <v>16.36</v>
      </c>
      <c r="O3">
        <v>22.42</v>
      </c>
      <c r="P3">
        <v>18.54</v>
      </c>
      <c r="Q3">
        <v>13.86</v>
      </c>
      <c r="R3">
        <v>17.09</v>
      </c>
      <c r="S3">
        <v>21.44</v>
      </c>
      <c r="T3">
        <v>17.63</v>
      </c>
    </row>
    <row r="4" spans="1:20" x14ac:dyDescent="0.25">
      <c r="A4" t="s">
        <v>146</v>
      </c>
      <c r="C4">
        <v>4.28</v>
      </c>
      <c r="D4">
        <v>4.63</v>
      </c>
      <c r="E4">
        <v>3.97</v>
      </c>
      <c r="F4">
        <v>4.88</v>
      </c>
      <c r="G4">
        <v>4.51</v>
      </c>
      <c r="H4">
        <v>4.6100000000000003</v>
      </c>
      <c r="I4">
        <v>4.7300000000000004</v>
      </c>
      <c r="J4">
        <v>5.45</v>
      </c>
      <c r="K4">
        <v>4.3099999999999996</v>
      </c>
      <c r="L4">
        <v>5.17</v>
      </c>
      <c r="M4">
        <v>5.2</v>
      </c>
      <c r="N4">
        <v>5.27</v>
      </c>
      <c r="O4">
        <v>4.5199999999999996</v>
      </c>
      <c r="P4">
        <v>5.15</v>
      </c>
      <c r="Q4">
        <v>4.09</v>
      </c>
      <c r="R4">
        <v>5.1100000000000003</v>
      </c>
      <c r="S4">
        <v>5.09</v>
      </c>
      <c r="T4">
        <v>4.88</v>
      </c>
    </row>
    <row r="5" spans="1:20" x14ac:dyDescent="0.25">
      <c r="A5" t="s">
        <v>147</v>
      </c>
      <c r="C5" t="s">
        <v>252</v>
      </c>
      <c r="D5" t="s">
        <v>253</v>
      </c>
      <c r="E5" t="s">
        <v>254</v>
      </c>
      <c r="F5" t="s">
        <v>255</v>
      </c>
      <c r="G5" t="s">
        <v>256</v>
      </c>
      <c r="H5" t="s">
        <v>257</v>
      </c>
      <c r="I5" t="s">
        <v>258</v>
      </c>
      <c r="J5" t="s">
        <v>259</v>
      </c>
      <c r="K5" t="s">
        <v>260</v>
      </c>
      <c r="L5" t="s">
        <v>261</v>
      </c>
      <c r="M5" t="s">
        <v>262</v>
      </c>
      <c r="N5" t="s">
        <v>263</v>
      </c>
      <c r="O5" t="s">
        <v>264</v>
      </c>
      <c r="P5" t="s">
        <v>265</v>
      </c>
      <c r="Q5" t="s">
        <v>266</v>
      </c>
      <c r="R5" t="s">
        <v>267</v>
      </c>
      <c r="S5" t="s">
        <v>268</v>
      </c>
      <c r="T5" t="s">
        <v>269</v>
      </c>
    </row>
    <row r="6" spans="1:20" x14ac:dyDescent="0.25">
      <c r="A6" t="s">
        <v>148</v>
      </c>
      <c r="C6">
        <f>(0.08*C2^0.75)</f>
        <v>6.9532130104390557</v>
      </c>
      <c r="D6">
        <f t="shared" ref="D6:F6" si="0">(0.08*D2^0.75)</f>
        <v>7.1688297475980578</v>
      </c>
      <c r="E6">
        <f t="shared" si="0"/>
        <v>7.4882732661408795</v>
      </c>
      <c r="F6">
        <f t="shared" si="0"/>
        <v>6.4873947398633343</v>
      </c>
      <c r="G6">
        <f t="shared" ref="G6:T6" si="1">(0.08*G2^0.75)</f>
        <v>7.3557347409692948</v>
      </c>
      <c r="H6">
        <f t="shared" si="1"/>
        <v>6.7216493225118858</v>
      </c>
      <c r="I6">
        <f t="shared" si="1"/>
        <v>6.8173161988049973</v>
      </c>
      <c r="J6">
        <f t="shared" si="1"/>
        <v>7.5542495725490726</v>
      </c>
      <c r="K6">
        <f t="shared" si="1"/>
        <v>7.1554175279993277</v>
      </c>
      <c r="L6">
        <f t="shared" si="1"/>
        <v>7.2758287400221118</v>
      </c>
      <c r="M6">
        <f t="shared" si="1"/>
        <v>6.9938092186476029</v>
      </c>
      <c r="N6">
        <f t="shared" si="1"/>
        <v>7.1822336080601064</v>
      </c>
      <c r="O6">
        <f t="shared" si="1"/>
        <v>7.3690242374386097</v>
      </c>
      <c r="P6">
        <f t="shared" si="1"/>
        <v>7.3690242374386097</v>
      </c>
      <c r="Q6">
        <f t="shared" si="1"/>
        <v>6.5841885165604257</v>
      </c>
      <c r="R6">
        <f t="shared" si="1"/>
        <v>6.653037261099934</v>
      </c>
      <c r="S6">
        <f t="shared" si="1"/>
        <v>6.8853763653957785</v>
      </c>
      <c r="T6">
        <f t="shared" si="1"/>
        <v>6.8717823316214632</v>
      </c>
    </row>
    <row r="7" spans="1:20" x14ac:dyDescent="0.25">
      <c r="A7" t="s">
        <v>149</v>
      </c>
      <c r="C7">
        <f>(C6*4.184)</f>
        <v>29.09224323567701</v>
      </c>
      <c r="D7">
        <f t="shared" ref="D7:F7" si="2">(D6*4.184)</f>
        <v>29.994383663950273</v>
      </c>
      <c r="E7">
        <f t="shared" si="2"/>
        <v>31.33093534553344</v>
      </c>
      <c r="F7">
        <f t="shared" si="2"/>
        <v>27.14325959158819</v>
      </c>
      <c r="G7">
        <f t="shared" ref="G7:T7" si="3">(G6*4.184)</f>
        <v>30.776394156215531</v>
      </c>
      <c r="H7">
        <f t="shared" si="3"/>
        <v>28.123380765389733</v>
      </c>
      <c r="I7">
        <f t="shared" si="3"/>
        <v>28.523650975800109</v>
      </c>
      <c r="J7">
        <f t="shared" si="3"/>
        <v>31.60698021154532</v>
      </c>
      <c r="K7">
        <f t="shared" si="3"/>
        <v>29.938266937149187</v>
      </c>
      <c r="L7">
        <f t="shared" si="3"/>
        <v>30.442067448252516</v>
      </c>
      <c r="M7">
        <f t="shared" si="3"/>
        <v>29.262097770821573</v>
      </c>
      <c r="N7">
        <f t="shared" si="3"/>
        <v>30.050465416123487</v>
      </c>
      <c r="O7">
        <f t="shared" si="3"/>
        <v>30.831997409443144</v>
      </c>
      <c r="P7">
        <f t="shared" si="3"/>
        <v>30.831997409443144</v>
      </c>
      <c r="Q7">
        <f t="shared" si="3"/>
        <v>27.548244753288824</v>
      </c>
      <c r="R7">
        <f t="shared" si="3"/>
        <v>27.836307900442126</v>
      </c>
      <c r="S7">
        <f t="shared" si="3"/>
        <v>28.808414712815939</v>
      </c>
      <c r="T7">
        <f t="shared" si="3"/>
        <v>28.751537275504202</v>
      </c>
    </row>
    <row r="8" spans="1:20" x14ac:dyDescent="0.25">
      <c r="A8" t="s">
        <v>150</v>
      </c>
      <c r="C8">
        <f>(C7/0.62)</f>
        <v>46.922972960769371</v>
      </c>
      <c r="D8">
        <f t="shared" ref="D8:T8" si="4">(D7/0.62)</f>
        <v>48.378038167661735</v>
      </c>
      <c r="E8">
        <f t="shared" si="4"/>
        <v>50.533766686344258</v>
      </c>
      <c r="F8">
        <f t="shared" si="4"/>
        <v>43.7794509541745</v>
      </c>
      <c r="G8">
        <f t="shared" si="4"/>
        <v>49.639345413250858</v>
      </c>
      <c r="H8">
        <f t="shared" si="4"/>
        <v>45.360291557080217</v>
      </c>
      <c r="I8">
        <f t="shared" si="4"/>
        <v>46.005888670645341</v>
      </c>
      <c r="J8">
        <f t="shared" si="4"/>
        <v>50.979000341202131</v>
      </c>
      <c r="K8">
        <f t="shared" si="4"/>
        <v>48.287527317982558</v>
      </c>
      <c r="L8">
        <f t="shared" si="4"/>
        <v>49.100108787504055</v>
      </c>
      <c r="M8">
        <f t="shared" si="4"/>
        <v>47.196931888421894</v>
      </c>
      <c r="N8">
        <f t="shared" si="4"/>
        <v>48.468492606650784</v>
      </c>
      <c r="O8">
        <f t="shared" si="4"/>
        <v>49.729028079747003</v>
      </c>
      <c r="P8">
        <f t="shared" si="4"/>
        <v>49.729028079747003</v>
      </c>
      <c r="Q8">
        <f t="shared" si="4"/>
        <v>44.4326528278852</v>
      </c>
      <c r="R8">
        <f t="shared" si="4"/>
        <v>44.897270807164716</v>
      </c>
      <c r="S8">
        <f t="shared" si="4"/>
        <v>46.465185020670866</v>
      </c>
      <c r="T8">
        <f t="shared" si="4"/>
        <v>46.373447218555164</v>
      </c>
    </row>
    <row r="9" spans="1:20" x14ac:dyDescent="0.25">
      <c r="A9" t="s">
        <v>151</v>
      </c>
    </row>
    <row r="10" spans="1:20" x14ac:dyDescent="0.25">
      <c r="A10" t="s">
        <v>137</v>
      </c>
      <c r="C10">
        <v>22.25</v>
      </c>
      <c r="D10">
        <v>18.760000000000002</v>
      </c>
      <c r="E10">
        <v>21.73</v>
      </c>
      <c r="F10">
        <v>18</v>
      </c>
      <c r="G10">
        <v>17.03</v>
      </c>
      <c r="H10">
        <v>17.64</v>
      </c>
      <c r="I10">
        <v>16.87</v>
      </c>
      <c r="J10">
        <v>19.09</v>
      </c>
      <c r="K10">
        <v>19.77</v>
      </c>
      <c r="L10">
        <v>21.66</v>
      </c>
      <c r="M10">
        <v>23.34</v>
      </c>
      <c r="N10">
        <v>16.36</v>
      </c>
      <c r="O10">
        <v>22.42</v>
      </c>
      <c r="P10">
        <v>18.54</v>
      </c>
      <c r="Q10">
        <v>13.86</v>
      </c>
      <c r="R10">
        <v>17.09</v>
      </c>
      <c r="S10">
        <v>21.44</v>
      </c>
      <c r="T10">
        <v>17.63</v>
      </c>
    </row>
    <row r="11" spans="1:20" x14ac:dyDescent="0.25">
      <c r="A11" t="s">
        <v>152</v>
      </c>
      <c r="C11">
        <f>(0.36+(0.0969*C4))*C10</f>
        <v>17.237787000000001</v>
      </c>
      <c r="D11">
        <f t="shared" ref="D11:F11" si="5">(0.36+(0.0969*D4))*D10</f>
        <v>15.17021772</v>
      </c>
      <c r="E11">
        <f t="shared" si="5"/>
        <v>16.182178890000003</v>
      </c>
      <c r="F11">
        <f t="shared" si="5"/>
        <v>14.991696000000001</v>
      </c>
      <c r="G11">
        <f t="shared" ref="G11:T11" si="6">(0.36+(0.0969*G4))*G10</f>
        <v>13.573233569999999</v>
      </c>
      <c r="H11">
        <f t="shared" si="6"/>
        <v>14.23034676</v>
      </c>
      <c r="I11">
        <f t="shared" si="6"/>
        <v>13.805345190000002</v>
      </c>
      <c r="J11">
        <f t="shared" si="6"/>
        <v>16.953924449999999</v>
      </c>
      <c r="K11">
        <f t="shared" si="6"/>
        <v>15.373923029999998</v>
      </c>
      <c r="L11">
        <f t="shared" si="6"/>
        <v>18.648675180000001</v>
      </c>
      <c r="M11">
        <f t="shared" si="6"/>
        <v>20.1629592</v>
      </c>
      <c r="N11">
        <f t="shared" si="6"/>
        <v>14.244046679999999</v>
      </c>
      <c r="O11">
        <f t="shared" si="6"/>
        <v>17.89089096</v>
      </c>
      <c r="P11">
        <f t="shared" si="6"/>
        <v>15.9265089</v>
      </c>
      <c r="Q11">
        <f t="shared" si="6"/>
        <v>10.48260906</v>
      </c>
      <c r="R11">
        <f t="shared" si="6"/>
        <v>14.61466731</v>
      </c>
      <c r="S11">
        <f t="shared" si="6"/>
        <v>18.293058240000001</v>
      </c>
      <c r="T11">
        <f t="shared" si="6"/>
        <v>14.68353336</v>
      </c>
    </row>
    <row r="12" spans="1:20" x14ac:dyDescent="0.25">
      <c r="A12" t="s">
        <v>153</v>
      </c>
      <c r="C12">
        <f>(C11*4.184)</f>
        <v>72.122900808000011</v>
      </c>
      <c r="D12">
        <f t="shared" ref="D12:F12" si="7">(D11*4.184)</f>
        <v>63.472190940480004</v>
      </c>
      <c r="E12">
        <f t="shared" si="7"/>
        <v>67.706236475760022</v>
      </c>
      <c r="F12">
        <f t="shared" si="7"/>
        <v>62.725256064000007</v>
      </c>
      <c r="G12">
        <f t="shared" ref="G12:T12" si="8">(G11*4.184)</f>
        <v>56.790409256879997</v>
      </c>
      <c r="H12">
        <f t="shared" si="8"/>
        <v>59.539770843840003</v>
      </c>
      <c r="I12">
        <f t="shared" si="8"/>
        <v>57.761564274960016</v>
      </c>
      <c r="J12">
        <f t="shared" si="8"/>
        <v>70.9352198988</v>
      </c>
      <c r="K12">
        <f t="shared" si="8"/>
        <v>64.324493957519991</v>
      </c>
      <c r="L12">
        <f t="shared" si="8"/>
        <v>78.026056953120005</v>
      </c>
      <c r="M12">
        <f t="shared" si="8"/>
        <v>84.361821292800002</v>
      </c>
      <c r="N12">
        <f t="shared" si="8"/>
        <v>59.597091309119996</v>
      </c>
      <c r="O12">
        <f t="shared" si="8"/>
        <v>74.855487776640004</v>
      </c>
      <c r="P12">
        <f t="shared" si="8"/>
        <v>66.636513237599999</v>
      </c>
      <c r="Q12">
        <f t="shared" si="8"/>
        <v>43.85923630704</v>
      </c>
      <c r="R12">
        <f t="shared" si="8"/>
        <v>61.147768025040001</v>
      </c>
      <c r="S12">
        <f t="shared" si="8"/>
        <v>76.538155676160002</v>
      </c>
      <c r="T12">
        <f t="shared" si="8"/>
        <v>61.435903578240001</v>
      </c>
    </row>
    <row r="13" spans="1:20" x14ac:dyDescent="0.25">
      <c r="A13" t="s">
        <v>154</v>
      </c>
      <c r="C13">
        <f>(C12/0.64)</f>
        <v>112.69203251250002</v>
      </c>
      <c r="D13">
        <f t="shared" ref="D13:F13" si="9">(D12/0.64)</f>
        <v>99.175298344500007</v>
      </c>
      <c r="E13">
        <f t="shared" si="9"/>
        <v>105.79099449337504</v>
      </c>
      <c r="F13">
        <f t="shared" si="9"/>
        <v>98.008212600000007</v>
      </c>
      <c r="G13">
        <f t="shared" ref="G13:T13" si="10">(G12/0.64)</f>
        <v>88.73501446387499</v>
      </c>
      <c r="H13">
        <f t="shared" si="10"/>
        <v>93.030891943500009</v>
      </c>
      <c r="I13">
        <f t="shared" si="10"/>
        <v>90.252444179625016</v>
      </c>
      <c r="J13">
        <f t="shared" si="10"/>
        <v>110.83628109187499</v>
      </c>
      <c r="K13">
        <f t="shared" si="10"/>
        <v>100.50702180862498</v>
      </c>
      <c r="L13">
        <f t="shared" si="10"/>
        <v>121.91571398925001</v>
      </c>
      <c r="M13">
        <f t="shared" si="10"/>
        <v>131.81534576999999</v>
      </c>
      <c r="N13">
        <f t="shared" si="10"/>
        <v>93.120455170499994</v>
      </c>
      <c r="O13">
        <f t="shared" si="10"/>
        <v>116.961699651</v>
      </c>
      <c r="P13">
        <f t="shared" si="10"/>
        <v>104.11955193375</v>
      </c>
      <c r="Q13">
        <f t="shared" si="10"/>
        <v>68.530056729750001</v>
      </c>
      <c r="R13">
        <f t="shared" si="10"/>
        <v>95.543387539125007</v>
      </c>
      <c r="S13">
        <f t="shared" si="10"/>
        <v>119.59086824400001</v>
      </c>
      <c r="T13">
        <f t="shared" si="10"/>
        <v>95.993599341000007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1.3282499999999999</v>
      </c>
      <c r="D15">
        <f t="shared" ref="D15:T15" si="11">((0.00045*D2*5)+(0.0012*D2))</f>
        <v>1.3834499999999998</v>
      </c>
      <c r="E15">
        <f t="shared" si="11"/>
        <v>1.4662500000000001</v>
      </c>
      <c r="F15">
        <f t="shared" si="11"/>
        <v>1.21095</v>
      </c>
      <c r="G15">
        <f t="shared" si="11"/>
        <v>1.4317499999999999</v>
      </c>
      <c r="H15">
        <f t="shared" si="11"/>
        <v>1.2695999999999998</v>
      </c>
      <c r="I15">
        <f t="shared" si="11"/>
        <v>1.2937499999999997</v>
      </c>
      <c r="J15">
        <f t="shared" si="11"/>
        <v>1.4834999999999998</v>
      </c>
      <c r="K15">
        <f t="shared" si="11"/>
        <v>1.38</v>
      </c>
      <c r="L15">
        <f t="shared" si="11"/>
        <v>1.4110499999999999</v>
      </c>
      <c r="M15">
        <f t="shared" si="11"/>
        <v>1.3386</v>
      </c>
      <c r="N15">
        <f t="shared" si="11"/>
        <v>1.3869</v>
      </c>
      <c r="O15">
        <f t="shared" si="11"/>
        <v>1.4352</v>
      </c>
      <c r="P15">
        <f t="shared" si="11"/>
        <v>1.4352</v>
      </c>
      <c r="Q15">
        <f t="shared" si="11"/>
        <v>1.2351000000000001</v>
      </c>
      <c r="R15">
        <f t="shared" si="11"/>
        <v>1.2523499999999999</v>
      </c>
      <c r="S15">
        <f t="shared" si="11"/>
        <v>1.3109999999999999</v>
      </c>
      <c r="T15">
        <f t="shared" si="11"/>
        <v>1.30755</v>
      </c>
    </row>
    <row r="16" spans="1:20" x14ac:dyDescent="0.25">
      <c r="A16" t="s">
        <v>157</v>
      </c>
      <c r="C16">
        <f>(C15*4.184)</f>
        <v>5.5573980000000001</v>
      </c>
      <c r="D16">
        <f t="shared" ref="D16:F16" si="12">(D15*4.184)</f>
        <v>5.7883547999999996</v>
      </c>
      <c r="E16">
        <f t="shared" si="12"/>
        <v>6.1347900000000006</v>
      </c>
      <c r="F16">
        <f t="shared" si="12"/>
        <v>5.0666148</v>
      </c>
      <c r="G16">
        <f t="shared" ref="G16:T16" si="13">(G15*4.184)</f>
        <v>5.9904419999999998</v>
      </c>
      <c r="H16">
        <f t="shared" si="13"/>
        <v>5.3120063999999996</v>
      </c>
      <c r="I16">
        <f t="shared" si="13"/>
        <v>5.4130499999999993</v>
      </c>
      <c r="J16">
        <f t="shared" si="13"/>
        <v>6.2069639999999993</v>
      </c>
      <c r="K16">
        <f t="shared" si="13"/>
        <v>5.7739199999999995</v>
      </c>
      <c r="L16">
        <f t="shared" si="13"/>
        <v>5.9038332000000002</v>
      </c>
      <c r="M16">
        <f t="shared" si="13"/>
        <v>5.6007024000000003</v>
      </c>
      <c r="N16">
        <f t="shared" si="13"/>
        <v>5.8027896000000005</v>
      </c>
      <c r="O16">
        <f t="shared" si="13"/>
        <v>6.0048768000000008</v>
      </c>
      <c r="P16">
        <f t="shared" si="13"/>
        <v>6.0048768000000008</v>
      </c>
      <c r="Q16">
        <f t="shared" si="13"/>
        <v>5.1676584000000005</v>
      </c>
      <c r="R16">
        <f t="shared" si="13"/>
        <v>5.2398323999999992</v>
      </c>
      <c r="S16">
        <f t="shared" si="13"/>
        <v>5.4852239999999997</v>
      </c>
      <c r="T16">
        <f t="shared" si="13"/>
        <v>5.4707892000000005</v>
      </c>
    </row>
    <row r="17" spans="1:21" x14ac:dyDescent="0.25">
      <c r="A17" t="s">
        <v>158</v>
      </c>
      <c r="C17">
        <f>(C16/0.62)</f>
        <v>8.9635451612903232</v>
      </c>
      <c r="D17">
        <f t="shared" ref="D17:F17" si="14">(D16/0.62)</f>
        <v>9.3360561290322579</v>
      </c>
      <c r="E17">
        <f t="shared" si="14"/>
        <v>9.8948225806451617</v>
      </c>
      <c r="F17">
        <f t="shared" si="14"/>
        <v>8.1719593548387088</v>
      </c>
      <c r="G17">
        <f t="shared" ref="G17:T17" si="15">(G16/0.62)</f>
        <v>9.6620032258064512</v>
      </c>
      <c r="H17">
        <f t="shared" si="15"/>
        <v>8.567752258064516</v>
      </c>
      <c r="I17">
        <f t="shared" si="15"/>
        <v>8.7307258064516109</v>
      </c>
      <c r="J17">
        <f t="shared" si="15"/>
        <v>10.011232258064515</v>
      </c>
      <c r="K17">
        <f t="shared" si="15"/>
        <v>9.3127741935483872</v>
      </c>
      <c r="L17">
        <f t="shared" si="15"/>
        <v>9.522311612903227</v>
      </c>
      <c r="M17">
        <f t="shared" si="15"/>
        <v>9.0333909677419353</v>
      </c>
      <c r="N17">
        <f t="shared" si="15"/>
        <v>9.3593380645161304</v>
      </c>
      <c r="O17">
        <f t="shared" si="15"/>
        <v>9.6852851612903237</v>
      </c>
      <c r="P17">
        <f t="shared" si="15"/>
        <v>9.6852851612903237</v>
      </c>
      <c r="Q17">
        <f t="shared" si="15"/>
        <v>8.3349329032258073</v>
      </c>
      <c r="R17">
        <f t="shared" si="15"/>
        <v>8.4513425806451608</v>
      </c>
      <c r="S17">
        <f t="shared" si="15"/>
        <v>8.8471354838709679</v>
      </c>
      <c r="T17">
        <f t="shared" si="15"/>
        <v>8.8238535483870972</v>
      </c>
    </row>
    <row r="18" spans="1:21" x14ac:dyDescent="0.25">
      <c r="A18" t="s">
        <v>159</v>
      </c>
      <c r="F18">
        <v>4.7</v>
      </c>
      <c r="H18">
        <v>4.7</v>
      </c>
      <c r="Q18">
        <v>4.5</v>
      </c>
    </row>
    <row r="19" spans="1:21" x14ac:dyDescent="0.25">
      <c r="A19" t="s">
        <v>160</v>
      </c>
      <c r="F19">
        <f>4.7*0.041</f>
        <v>0.19270000000000001</v>
      </c>
      <c r="H19">
        <f>4.7*0.017</f>
        <v>7.9900000000000013E-2</v>
      </c>
      <c r="J19" s="2"/>
      <c r="O19" s="2"/>
      <c r="Q19">
        <f>4.5*0.027</f>
        <v>0.1215</v>
      </c>
      <c r="U19" s="2"/>
    </row>
    <row r="20" spans="1:21" x14ac:dyDescent="0.25">
      <c r="A20" t="s">
        <v>161</v>
      </c>
      <c r="F20">
        <f>4.5*0.025</f>
        <v>0.1125</v>
      </c>
      <c r="G20">
        <f t="shared" ref="G20:Q20" si="16">4.5*0.025</f>
        <v>0.1125</v>
      </c>
      <c r="H20">
        <f t="shared" si="16"/>
        <v>0.1125</v>
      </c>
      <c r="I20">
        <f t="shared" si="16"/>
        <v>0.1125</v>
      </c>
      <c r="J20">
        <f t="shared" si="16"/>
        <v>0.1125</v>
      </c>
      <c r="K20">
        <f t="shared" si="16"/>
        <v>0.1125</v>
      </c>
      <c r="L20">
        <f t="shared" si="16"/>
        <v>0.1125</v>
      </c>
      <c r="M20">
        <f t="shared" si="16"/>
        <v>0.1125</v>
      </c>
      <c r="N20">
        <f t="shared" si="16"/>
        <v>0.1125</v>
      </c>
      <c r="O20">
        <f t="shared" si="16"/>
        <v>0.1125</v>
      </c>
      <c r="P20">
        <f t="shared" si="16"/>
        <v>0.1125</v>
      </c>
      <c r="Q20">
        <f t="shared" si="16"/>
        <v>0.1125</v>
      </c>
    </row>
    <row r="21" spans="1:21" x14ac:dyDescent="0.25">
      <c r="A21" t="s">
        <v>162</v>
      </c>
      <c r="F21">
        <f t="shared" ref="F21:Q21" si="17">(F20*4.184)</f>
        <v>0.47070000000000001</v>
      </c>
      <c r="G21">
        <f t="shared" si="17"/>
        <v>0.47070000000000001</v>
      </c>
      <c r="H21">
        <f t="shared" si="17"/>
        <v>0.47070000000000001</v>
      </c>
      <c r="I21">
        <f t="shared" si="17"/>
        <v>0.47070000000000001</v>
      </c>
      <c r="J21">
        <f t="shared" si="17"/>
        <v>0.47070000000000001</v>
      </c>
      <c r="K21">
        <f t="shared" si="17"/>
        <v>0.47070000000000001</v>
      </c>
      <c r="L21">
        <f t="shared" si="17"/>
        <v>0.47070000000000001</v>
      </c>
      <c r="M21">
        <f t="shared" si="17"/>
        <v>0.47070000000000001</v>
      </c>
      <c r="N21">
        <f t="shared" si="17"/>
        <v>0.47070000000000001</v>
      </c>
      <c r="O21">
        <f t="shared" si="17"/>
        <v>0.47070000000000001</v>
      </c>
      <c r="P21">
        <f t="shared" si="17"/>
        <v>0.47070000000000001</v>
      </c>
      <c r="Q21">
        <f t="shared" si="17"/>
        <v>0.47070000000000001</v>
      </c>
    </row>
    <row r="22" spans="1:21" x14ac:dyDescent="0.25">
      <c r="A22" t="s">
        <v>163</v>
      </c>
      <c r="F22">
        <f t="shared" ref="F22:Q22" si="18">(F21/1.12)</f>
        <v>0.42026785714285708</v>
      </c>
      <c r="G22">
        <f t="shared" si="18"/>
        <v>0.42026785714285708</v>
      </c>
      <c r="H22">
        <f t="shared" si="18"/>
        <v>0.42026785714285708</v>
      </c>
      <c r="I22">
        <f t="shared" si="18"/>
        <v>0.42026785714285708</v>
      </c>
      <c r="J22">
        <f t="shared" si="18"/>
        <v>0.42026785714285708</v>
      </c>
      <c r="K22">
        <f t="shared" si="18"/>
        <v>0.42026785714285708</v>
      </c>
      <c r="L22">
        <f t="shared" si="18"/>
        <v>0.42026785714285708</v>
      </c>
      <c r="M22">
        <f t="shared" si="18"/>
        <v>0.42026785714285708</v>
      </c>
      <c r="N22">
        <f t="shared" si="18"/>
        <v>0.42026785714285708</v>
      </c>
      <c r="O22">
        <f t="shared" si="18"/>
        <v>0.42026785714285708</v>
      </c>
      <c r="P22">
        <f t="shared" si="18"/>
        <v>0.42026785714285708</v>
      </c>
      <c r="Q22">
        <f t="shared" si="18"/>
        <v>0.42026785714285708</v>
      </c>
    </row>
    <row r="23" spans="1:21" x14ac:dyDescent="0.25">
      <c r="A23" t="s">
        <v>164</v>
      </c>
      <c r="C23">
        <f>SUM(C8,C13,C17,C21)</f>
        <v>168.57855063455969</v>
      </c>
      <c r="D23">
        <f t="shared" ref="D23:T23" si="19">SUM(D8,D13,D17,D21)</f>
        <v>156.88939264119398</v>
      </c>
      <c r="E23">
        <f t="shared" si="19"/>
        <v>166.21958376036446</v>
      </c>
      <c r="F23">
        <f t="shared" si="19"/>
        <v>150.43032290901323</v>
      </c>
      <c r="G23">
        <f t="shared" si="19"/>
        <v>148.50706310293228</v>
      </c>
      <c r="H23">
        <f t="shared" si="19"/>
        <v>147.42963575864471</v>
      </c>
      <c r="I23">
        <f t="shared" si="19"/>
        <v>145.45975865672196</v>
      </c>
      <c r="J23">
        <f t="shared" si="19"/>
        <v>172.29721369114165</v>
      </c>
      <c r="K23">
        <f t="shared" si="19"/>
        <v>158.57802332015592</v>
      </c>
      <c r="L23">
        <f t="shared" si="19"/>
        <v>181.0088343896573</v>
      </c>
      <c r="M23">
        <f t="shared" si="19"/>
        <v>188.5163686261638</v>
      </c>
      <c r="N23">
        <f t="shared" si="19"/>
        <v>151.41898584166691</v>
      </c>
      <c r="O23">
        <f t="shared" si="19"/>
        <v>176.84671289203732</v>
      </c>
      <c r="P23">
        <f t="shared" si="19"/>
        <v>164.00456517478733</v>
      </c>
      <c r="Q23">
        <f t="shared" si="19"/>
        <v>121.76834246086101</v>
      </c>
      <c r="R23">
        <f t="shared" si="19"/>
        <v>148.89200092693488</v>
      </c>
      <c r="S23">
        <f t="shared" si="19"/>
        <v>174.90318874854185</v>
      </c>
      <c r="T23">
        <f t="shared" si="19"/>
        <v>151.19090010794227</v>
      </c>
    </row>
    <row r="25" spans="1:21" x14ac:dyDescent="0.25">
      <c r="A25" t="s">
        <v>165</v>
      </c>
      <c r="C25">
        <f>(7.2*13.6)</f>
        <v>97.92</v>
      </c>
      <c r="D25">
        <f t="shared" ref="D25:T25" si="20">(7.2*13.6)</f>
        <v>97.92</v>
      </c>
      <c r="E25">
        <f t="shared" si="20"/>
        <v>97.92</v>
      </c>
      <c r="F25">
        <f t="shared" si="20"/>
        <v>97.92</v>
      </c>
      <c r="G25">
        <f t="shared" si="20"/>
        <v>97.92</v>
      </c>
      <c r="H25">
        <f t="shared" si="20"/>
        <v>97.92</v>
      </c>
      <c r="I25">
        <f t="shared" si="20"/>
        <v>97.92</v>
      </c>
      <c r="J25">
        <f t="shared" si="20"/>
        <v>97.92</v>
      </c>
      <c r="K25">
        <f t="shared" si="20"/>
        <v>97.92</v>
      </c>
      <c r="L25">
        <f t="shared" si="20"/>
        <v>97.92</v>
      </c>
      <c r="M25">
        <f t="shared" si="20"/>
        <v>97.92</v>
      </c>
      <c r="N25">
        <f t="shared" si="20"/>
        <v>97.92</v>
      </c>
      <c r="O25">
        <f t="shared" si="20"/>
        <v>97.92</v>
      </c>
      <c r="P25">
        <f t="shared" si="20"/>
        <v>97.92</v>
      </c>
      <c r="Q25">
        <f t="shared" si="20"/>
        <v>97.92</v>
      </c>
      <c r="R25">
        <f t="shared" si="20"/>
        <v>97.92</v>
      </c>
      <c r="S25">
        <f t="shared" si="20"/>
        <v>97.92</v>
      </c>
      <c r="T25">
        <f t="shared" si="20"/>
        <v>97.92</v>
      </c>
    </row>
    <row r="26" spans="1:21" x14ac:dyDescent="0.25">
      <c r="A26" t="s">
        <v>166</v>
      </c>
      <c r="C26">
        <f>(C23-C25)</f>
        <v>70.658550634559688</v>
      </c>
      <c r="D26">
        <f t="shared" ref="D26:T26" si="21">(D23-D25)</f>
        <v>58.969392641193977</v>
      </c>
      <c r="E26">
        <f t="shared" si="21"/>
        <v>68.299583760364456</v>
      </c>
      <c r="F26">
        <f t="shared" si="21"/>
        <v>52.510322909013226</v>
      </c>
      <c r="G26">
        <f t="shared" si="21"/>
        <v>50.587063102932277</v>
      </c>
      <c r="H26">
        <f t="shared" si="21"/>
        <v>49.509635758644706</v>
      </c>
      <c r="I26">
        <f t="shared" si="21"/>
        <v>47.539758656721958</v>
      </c>
      <c r="J26">
        <f t="shared" si="21"/>
        <v>74.377213691141648</v>
      </c>
      <c r="K26">
        <f t="shared" si="21"/>
        <v>60.65802332015592</v>
      </c>
      <c r="L26">
        <f t="shared" si="21"/>
        <v>83.088834389657293</v>
      </c>
      <c r="M26">
        <f t="shared" si="21"/>
        <v>90.596368626163795</v>
      </c>
      <c r="N26">
        <f t="shared" si="21"/>
        <v>53.498985841666908</v>
      </c>
      <c r="O26">
        <f t="shared" si="21"/>
        <v>78.926712892037315</v>
      </c>
      <c r="P26">
        <f t="shared" si="21"/>
        <v>66.084565174787329</v>
      </c>
      <c r="Q26">
        <f t="shared" si="21"/>
        <v>23.848342460861005</v>
      </c>
      <c r="R26">
        <f t="shared" si="21"/>
        <v>50.972000926934882</v>
      </c>
      <c r="S26">
        <f t="shared" si="21"/>
        <v>76.983188748541849</v>
      </c>
      <c r="T26">
        <f t="shared" si="21"/>
        <v>53.270900107942268</v>
      </c>
    </row>
    <row r="27" spans="1:21" x14ac:dyDescent="0.25">
      <c r="A27" t="s">
        <v>167</v>
      </c>
      <c r="C27">
        <f>(C26/12.5)</f>
        <v>5.6526840507647753</v>
      </c>
      <c r="D27">
        <f t="shared" ref="D27:T27" si="22">(D26/12.5)</f>
        <v>4.7175514112955179</v>
      </c>
      <c r="E27">
        <f t="shared" si="22"/>
        <v>5.4639667008291566</v>
      </c>
      <c r="F27">
        <f t="shared" si="22"/>
        <v>4.2008258327210584</v>
      </c>
      <c r="G27">
        <f t="shared" si="22"/>
        <v>4.0469650482345818</v>
      </c>
      <c r="H27">
        <f t="shared" si="22"/>
        <v>3.9607708606915764</v>
      </c>
      <c r="I27">
        <f t="shared" si="22"/>
        <v>3.8031806925377567</v>
      </c>
      <c r="J27">
        <f t="shared" si="22"/>
        <v>5.9501770952913322</v>
      </c>
      <c r="K27">
        <f t="shared" si="22"/>
        <v>4.8526418656124735</v>
      </c>
      <c r="L27">
        <f t="shared" si="22"/>
        <v>6.6471067511725836</v>
      </c>
      <c r="M27">
        <f t="shared" si="22"/>
        <v>7.2477094900931034</v>
      </c>
      <c r="N27">
        <f t="shared" si="22"/>
        <v>4.279918867333353</v>
      </c>
      <c r="O27">
        <f t="shared" si="22"/>
        <v>6.3141370313629857</v>
      </c>
      <c r="P27">
        <f t="shared" si="22"/>
        <v>5.2867652139829859</v>
      </c>
      <c r="Q27">
        <f t="shared" si="22"/>
        <v>1.9078673968688804</v>
      </c>
      <c r="R27">
        <f t="shared" si="22"/>
        <v>4.0777600741547904</v>
      </c>
      <c r="S27">
        <f t="shared" si="22"/>
        <v>6.1586550998833482</v>
      </c>
      <c r="T27">
        <f t="shared" si="22"/>
        <v>4.2616720086353812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workbookViewId="0">
      <selection activeCell="S17" sqref="S17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246</v>
      </c>
      <c r="C1" t="s">
        <v>247</v>
      </c>
      <c r="D1" t="s">
        <v>248</v>
      </c>
    </row>
    <row r="2" spans="1:4" x14ac:dyDescent="0.25">
      <c r="A2" t="s">
        <v>235</v>
      </c>
      <c r="B2" t="s">
        <v>236</v>
      </c>
      <c r="C2" t="s">
        <v>236</v>
      </c>
      <c r="D2" t="s">
        <v>237</v>
      </c>
    </row>
    <row r="3" spans="1:4" x14ac:dyDescent="0.25">
      <c r="A3" t="s">
        <v>238</v>
      </c>
      <c r="B3">
        <v>0</v>
      </c>
      <c r="C3">
        <v>2.5019999999999998</v>
      </c>
      <c r="D3">
        <v>6.3170000000000002</v>
      </c>
    </row>
    <row r="4" spans="1:4" x14ac:dyDescent="0.25">
      <c r="A4" t="s">
        <v>239</v>
      </c>
      <c r="B4">
        <v>0</v>
      </c>
      <c r="C4">
        <v>0.41760000000000003</v>
      </c>
      <c r="D4">
        <v>0.83520000000000005</v>
      </c>
    </row>
    <row r="5" spans="1:4" x14ac:dyDescent="0.25">
      <c r="A5" t="s">
        <v>240</v>
      </c>
      <c r="B5">
        <v>0</v>
      </c>
      <c r="C5">
        <v>0.12239999999999999</v>
      </c>
      <c r="D5">
        <v>0.24479999999999999</v>
      </c>
    </row>
    <row r="6" spans="1:4" x14ac:dyDescent="0.25">
      <c r="A6" t="s">
        <v>241</v>
      </c>
      <c r="B6">
        <v>0</v>
      </c>
      <c r="C6">
        <v>7.1999999999999995E-2</v>
      </c>
      <c r="D6">
        <v>0.14399999999999999</v>
      </c>
    </row>
    <row r="7" spans="1:4" x14ac:dyDescent="0.25">
      <c r="A7" t="s">
        <v>242</v>
      </c>
      <c r="B7">
        <v>0</v>
      </c>
      <c r="C7">
        <v>1.3299999999999999E-2</v>
      </c>
      <c r="D7">
        <v>2.2599999999999999E-2</v>
      </c>
    </row>
    <row r="8" spans="1:4" x14ac:dyDescent="0.25">
      <c r="A8" t="s">
        <v>243</v>
      </c>
      <c r="B8">
        <v>0</v>
      </c>
      <c r="C8">
        <v>2.0199999999999999E-2</v>
      </c>
      <c r="D8">
        <v>4.0399999999999998E-2</v>
      </c>
    </row>
    <row r="9" spans="1:4" x14ac:dyDescent="0.25">
      <c r="A9" t="s">
        <v>244</v>
      </c>
      <c r="B9">
        <v>0</v>
      </c>
      <c r="C9">
        <v>1.12E-2</v>
      </c>
      <c r="D9">
        <v>2.23E-2</v>
      </c>
    </row>
    <row r="10" spans="1:4" x14ac:dyDescent="0.25">
      <c r="A10" t="s">
        <v>245</v>
      </c>
      <c r="B10">
        <v>0</v>
      </c>
      <c r="C10">
        <v>3.5999999999999999E-3</v>
      </c>
      <c r="D10">
        <v>7.1999999999999998E-3</v>
      </c>
    </row>
    <row r="11" spans="1:4" x14ac:dyDescent="0.25">
      <c r="C11">
        <f>SUM(C3:C10)</f>
        <v>3.1623000000000001</v>
      </c>
      <c r="D11">
        <f>SUM(D3:D10)</f>
        <v>7.6335000000000006</v>
      </c>
    </row>
    <row r="16" spans="1:4" x14ac:dyDescent="0.25">
      <c r="A16" t="s">
        <v>219</v>
      </c>
      <c r="B16" t="s">
        <v>249</v>
      </c>
    </row>
    <row r="17" spans="1:2" x14ac:dyDescent="0.25">
      <c r="A17" t="s">
        <v>220</v>
      </c>
      <c r="B17">
        <v>13.1</v>
      </c>
    </row>
    <row r="18" spans="1:2" x14ac:dyDescent="0.25">
      <c r="A18" t="s">
        <v>221</v>
      </c>
      <c r="B18">
        <v>19.5</v>
      </c>
    </row>
    <row r="19" spans="1:2" x14ac:dyDescent="0.25">
      <c r="A19" t="s">
        <v>169</v>
      </c>
    </row>
    <row r="20" spans="1:2" x14ac:dyDescent="0.25">
      <c r="A20" t="s">
        <v>168</v>
      </c>
      <c r="B20">
        <v>49.3</v>
      </c>
    </row>
    <row r="21" spans="1:2" x14ac:dyDescent="0.25">
      <c r="A21" t="s">
        <v>213</v>
      </c>
    </row>
    <row r="22" spans="1:2" x14ac:dyDescent="0.25">
      <c r="A22" t="s">
        <v>222</v>
      </c>
      <c r="B22">
        <v>11</v>
      </c>
    </row>
    <row r="23" spans="1:2" x14ac:dyDescent="0.25">
      <c r="A23" t="s">
        <v>199</v>
      </c>
      <c r="B23">
        <v>86.7</v>
      </c>
    </row>
    <row r="24" spans="1:2" x14ac:dyDescent="0.25">
      <c r="A24" t="s">
        <v>223</v>
      </c>
      <c r="B24">
        <v>17.8</v>
      </c>
    </row>
    <row r="25" spans="1:2" x14ac:dyDescent="0.25">
      <c r="A25" t="s">
        <v>224</v>
      </c>
      <c r="B25">
        <v>12.5</v>
      </c>
    </row>
    <row r="26" spans="1:2" x14ac:dyDescent="0.25">
      <c r="A26" t="s">
        <v>225</v>
      </c>
    </row>
    <row r="27" spans="1:2" x14ac:dyDescent="0.25">
      <c r="A27" t="s">
        <v>226</v>
      </c>
      <c r="B27">
        <v>4.9000000000000004</v>
      </c>
    </row>
    <row r="28" spans="1:2" x14ac:dyDescent="0.25">
      <c r="A28" t="s">
        <v>227</v>
      </c>
      <c r="B28">
        <v>4.71</v>
      </c>
    </row>
    <row r="29" spans="1:2" x14ac:dyDescent="0.25">
      <c r="A29" t="s">
        <v>228</v>
      </c>
      <c r="B29">
        <v>3.22</v>
      </c>
    </row>
    <row r="30" spans="1:2" x14ac:dyDescent="0.25">
      <c r="A30" t="s">
        <v>229</v>
      </c>
      <c r="B30">
        <v>25.8</v>
      </c>
    </row>
    <row r="31" spans="1:2" x14ac:dyDescent="0.25">
      <c r="A31" t="s">
        <v>230</v>
      </c>
      <c r="B31">
        <v>18.600000000000001</v>
      </c>
    </row>
    <row r="32" spans="1:2" x14ac:dyDescent="0.25">
      <c r="A32" t="s">
        <v>231</v>
      </c>
      <c r="B32">
        <v>53.9</v>
      </c>
    </row>
    <row r="33" spans="1:2" x14ac:dyDescent="0.25">
      <c r="A33" t="s">
        <v>232</v>
      </c>
      <c r="B33">
        <v>8.84</v>
      </c>
    </row>
    <row r="34" spans="1:2" x14ac:dyDescent="0.25">
      <c r="A34" t="s">
        <v>233</v>
      </c>
      <c r="B34">
        <v>155</v>
      </c>
    </row>
    <row r="35" spans="1:2" x14ac:dyDescent="0.25">
      <c r="A35" t="s">
        <v>234</v>
      </c>
      <c r="B35">
        <v>46.9</v>
      </c>
    </row>
    <row r="38" spans="1:2" x14ac:dyDescent="0.25">
      <c r="B38">
        <v>4</v>
      </c>
    </row>
    <row r="39" spans="1:2" x14ac:dyDescent="0.25">
      <c r="B39">
        <v>10</v>
      </c>
    </row>
    <row r="40" spans="1:2" x14ac:dyDescent="0.25">
      <c r="B40">
        <v>20</v>
      </c>
    </row>
    <row r="41" spans="1:2" x14ac:dyDescent="0.25">
      <c r="B41">
        <v>0.34</v>
      </c>
    </row>
    <row r="42" spans="1:2" x14ac:dyDescent="0.25">
      <c r="B42">
        <v>0.2</v>
      </c>
    </row>
    <row r="43" spans="1:2" x14ac:dyDescent="0.25">
      <c r="B43">
        <v>0.06</v>
      </c>
    </row>
    <row r="44" spans="1:2" x14ac:dyDescent="0.25">
      <c r="B44" s="7">
        <v>6000000</v>
      </c>
    </row>
    <row r="45" spans="1:2" x14ac:dyDescent="0.25">
      <c r="B45" s="7">
        <v>1000000</v>
      </c>
    </row>
    <row r="46" spans="1:2" x14ac:dyDescent="0.25">
      <c r="B46">
        <v>8000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205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0" t="s">
        <v>178</v>
      </c>
      <c r="B9" s="10"/>
      <c r="C9" s="10"/>
      <c r="D9" s="10"/>
      <c r="F9" t="s">
        <v>209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212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211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183</v>
      </c>
      <c r="B14" s="10"/>
      <c r="C14" s="10"/>
      <c r="D14" s="10"/>
      <c r="F14" t="s">
        <v>209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210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189</v>
      </c>
      <c r="B20" s="10"/>
      <c r="C20" s="10"/>
      <c r="D20" s="10"/>
      <c r="F20" t="s">
        <v>208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192</v>
      </c>
      <c r="B26" s="10"/>
      <c r="C26" s="10"/>
      <c r="D26" s="10"/>
      <c r="F26" t="s">
        <v>214</v>
      </c>
      <c r="J26" t="s">
        <v>215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2022-12-22T08:59:36Z</dcterms:modified>
</cp:coreProperties>
</file>