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firstSheet="6" activeTab="7"/>
  </bookViews>
  <sheets>
    <sheet name="NRC" sheetId="1" r:id="rId1"/>
    <sheet name="CPM Dairy" sheetId="2" r:id="rId2"/>
    <sheet name="AMTS" sheetId="3" r:id="rId3"/>
    <sheet name="NASEM" sheetId="4" r:id="rId4"/>
    <sheet name="Weather Data" sheetId="5" r:id="rId5"/>
    <sheet name="Back-Calculation " sheetId="6" r:id="rId6"/>
    <sheet name="Nutrient Inputs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8" l="1"/>
  <c r="D7" i="8"/>
  <c r="E7" i="8"/>
  <c r="F7" i="8"/>
  <c r="G7" i="8"/>
  <c r="B7" i="8"/>
  <c r="C26" i="3" l="1"/>
  <c r="D26" i="3"/>
  <c r="E26" i="3"/>
  <c r="F26" i="3"/>
  <c r="G26" i="3"/>
  <c r="B26" i="3"/>
  <c r="D9" i="5"/>
  <c r="D20" i="5"/>
  <c r="E20" i="5"/>
  <c r="E9" i="5"/>
  <c r="D24" i="6" l="1"/>
  <c r="E24" i="6"/>
  <c r="F24" i="6"/>
  <c r="G24" i="6"/>
  <c r="H24" i="6"/>
  <c r="C24" i="6"/>
  <c r="E20" i="6"/>
  <c r="E21" i="6" s="1"/>
  <c r="D19" i="6"/>
  <c r="D20" i="6" s="1"/>
  <c r="D21" i="6" s="1"/>
  <c r="E19" i="6"/>
  <c r="F19" i="6"/>
  <c r="F20" i="6" s="1"/>
  <c r="F21" i="6" s="1"/>
  <c r="G19" i="6"/>
  <c r="G20" i="6" s="1"/>
  <c r="G21" i="6" s="1"/>
  <c r="H19" i="6"/>
  <c r="H20" i="6" s="1"/>
  <c r="H21" i="6" s="1"/>
  <c r="C19" i="6"/>
  <c r="C20" i="6" s="1"/>
  <c r="C21" i="6" s="1"/>
  <c r="G11" i="7"/>
  <c r="F11" i="7"/>
  <c r="D11" i="7"/>
  <c r="C11" i="7"/>
  <c r="H15" i="6"/>
  <c r="H16" i="6" s="1"/>
  <c r="H17" i="6" s="1"/>
  <c r="G15" i="6"/>
  <c r="G16" i="6" s="1"/>
  <c r="G17" i="6" s="1"/>
  <c r="F15" i="6"/>
  <c r="F16" i="6" s="1"/>
  <c r="F17" i="6" s="1"/>
  <c r="E15" i="6"/>
  <c r="E16" i="6" s="1"/>
  <c r="E17" i="6" s="1"/>
  <c r="D15" i="6"/>
  <c r="D16" i="6" s="1"/>
  <c r="D17" i="6" s="1"/>
  <c r="C15" i="6"/>
  <c r="C16" i="6" s="1"/>
  <c r="C17" i="6" s="1"/>
  <c r="H11" i="6"/>
  <c r="H12" i="6" s="1"/>
  <c r="H13" i="6" s="1"/>
  <c r="G11" i="6"/>
  <c r="G12" i="6" s="1"/>
  <c r="G13" i="6" s="1"/>
  <c r="F11" i="6"/>
  <c r="F12" i="6" s="1"/>
  <c r="F13" i="6" s="1"/>
  <c r="E11" i="6"/>
  <c r="E12" i="6" s="1"/>
  <c r="E13" i="6" s="1"/>
  <c r="D11" i="6"/>
  <c r="D12" i="6" s="1"/>
  <c r="D13" i="6" s="1"/>
  <c r="C11" i="6"/>
  <c r="C12" i="6" s="1"/>
  <c r="C13" i="6" s="1"/>
  <c r="E7" i="6"/>
  <c r="E8" i="6" s="1"/>
  <c r="H6" i="6"/>
  <c r="H7" i="6" s="1"/>
  <c r="H8" i="6" s="1"/>
  <c r="G6" i="6"/>
  <c r="G7" i="6" s="1"/>
  <c r="G8" i="6" s="1"/>
  <c r="F6" i="6"/>
  <c r="F7" i="6" s="1"/>
  <c r="F8" i="6" s="1"/>
  <c r="E6" i="6"/>
  <c r="D6" i="6"/>
  <c r="D7" i="6" s="1"/>
  <c r="D8" i="6" s="1"/>
  <c r="C6" i="6"/>
  <c r="C7" i="6" s="1"/>
  <c r="C8" i="6" s="1"/>
  <c r="D23" i="6" l="1"/>
  <c r="D25" i="6" s="1"/>
  <c r="D26" i="6" s="1"/>
  <c r="F23" i="6"/>
  <c r="F25" i="6" s="1"/>
  <c r="F26" i="6" s="1"/>
  <c r="G23" i="6"/>
  <c r="G25" i="6" s="1"/>
  <c r="G26" i="6" s="1"/>
  <c r="C23" i="6"/>
  <c r="C25" i="6" s="1"/>
  <c r="C26" i="6" s="1"/>
  <c r="E23" i="6"/>
  <c r="E25" i="6" s="1"/>
  <c r="E26" i="6" s="1"/>
  <c r="H23" i="6"/>
  <c r="H25" i="6" s="1"/>
  <c r="H26" i="6" s="1"/>
  <c r="G17" i="5" l="1"/>
  <c r="F17" i="5"/>
  <c r="F18" i="5" s="1"/>
  <c r="E17" i="5"/>
  <c r="D17" i="5"/>
  <c r="C17" i="5"/>
  <c r="B17" i="5"/>
  <c r="B18" i="5" s="1"/>
  <c r="F8" i="5"/>
  <c r="B8" i="5"/>
  <c r="G7" i="5"/>
  <c r="F7" i="5"/>
  <c r="E7" i="5"/>
  <c r="D7" i="5"/>
  <c r="C7" i="5"/>
  <c r="B7" i="5"/>
</calcChain>
</file>

<file path=xl/sharedStrings.xml><?xml version="1.0" encoding="utf-8"?>
<sst xmlns="http://schemas.openxmlformats.org/spreadsheetml/2006/main" count="544" uniqueCount="292">
  <si>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</si>
  <si>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</si>
  <si>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</si>
  <si>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</si>
  <si>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</si>
  <si>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</si>
  <si>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</si>
  <si>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</si>
  <si>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</si>
  <si>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</si>
  <si>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</si>
  <si>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</si>
  <si>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</si>
  <si>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</si>
  <si>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</si>
  <si>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</si>
  <si>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</si>
  <si>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</si>
  <si>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</si>
  <si>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</si>
  <si>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</si>
  <si>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</si>
  <si>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</si>
  <si>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</si>
  <si>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</si>
  <si>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</si>
  <si>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</si>
  <si>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>van Wyngaard PhD</t>
  </si>
  <si>
    <t>K:0</t>
  </si>
  <si>
    <t>K:4</t>
  </si>
  <si>
    <t>K:8</t>
  </si>
  <si>
    <t>R:0</t>
  </si>
  <si>
    <t>R:4</t>
  </si>
  <si>
    <t>R:8</t>
  </si>
  <si>
    <t xml:space="preserve">Lactating </t>
  </si>
  <si>
    <t xml:space="preserve">Jersey 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</si>
  <si>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</si>
  <si>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</si>
  <si>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</si>
  <si>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</si>
  <si>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</si>
  <si>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</si>
  <si>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</si>
  <si>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</si>
  <si>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</si>
  <si>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</si>
  <si>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</si>
  <si>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</si>
  <si>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</si>
  <si>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</si>
  <si>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</si>
  <si>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</si>
  <si>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</si>
  <si>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</si>
  <si>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</si>
  <si>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</si>
  <si>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</si>
  <si>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</si>
  <si>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</si>
  <si>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</si>
  <si>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</si>
  <si>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</si>
  <si>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</si>
  <si>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</si>
  <si>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</si>
  <si>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</si>
  <si>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</si>
  <si>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</si>
  <si>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</si>
  <si>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</si>
  <si>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</si>
  <si>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</si>
  <si>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</si>
  <si>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</si>
  <si>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</si>
  <si>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</si>
  <si>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</si>
  <si>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</si>
  <si>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</si>
  <si>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</si>
  <si>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</si>
  <si>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</si>
  <si>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</si>
  <si>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</si>
  <si>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</si>
  <si>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</si>
  <si>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</si>
  <si>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</si>
  <si>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</si>
  <si>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</si>
  <si>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</si>
  <si>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</si>
  <si>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</si>
  <si>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</si>
  <si>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</si>
  <si>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</si>
  <si>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</si>
  <si>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</si>
  <si>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</si>
  <si>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</si>
  <si>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</si>
  <si>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</si>
  <si>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</si>
  <si>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</si>
  <si>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</si>
  <si>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</si>
  <si>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</si>
  <si>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</si>
  <si>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</si>
  <si>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</si>
  <si>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</si>
  <si>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</si>
  <si>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</si>
  <si>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</si>
  <si>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</si>
  <si>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</si>
  <si>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</si>
  <si>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</si>
  <si>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</si>
  <si>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</si>
  <si>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</si>
  <si>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</si>
  <si>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</si>
  <si>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</si>
  <si>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</si>
  <si>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</si>
  <si>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</si>
  <si>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</si>
  <si>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</si>
  <si>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</si>
  <si>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</si>
  <si>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</si>
  <si>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</si>
  <si>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</si>
  <si>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</si>
  <si>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</si>
  <si>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</si>
  <si>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</si>
  <si>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</si>
  <si>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</si>
  <si>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</si>
  <si>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</si>
  <si>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</si>
  <si>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</si>
  <si>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</si>
  <si>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</si>
  <si>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</si>
  <si>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</si>
  <si>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</si>
  <si>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</si>
  <si>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</si>
  <si>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</si>
  <si>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</si>
  <si>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</si>
  <si>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</si>
  <si>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</si>
  <si>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</si>
  <si>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</si>
  <si>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</si>
  <si>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</si>
  <si>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</si>
  <si>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</si>
  <si>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</si>
  <si>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</si>
  <si>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</si>
  <si>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January </t>
  </si>
  <si>
    <t xml:space="preserve">Febraury </t>
  </si>
  <si>
    <t>March</t>
  </si>
  <si>
    <t xml:space="preserve">Average </t>
  </si>
  <si>
    <t xml:space="preserve">Kikuyu </t>
  </si>
  <si>
    <t xml:space="preserve">September </t>
  </si>
  <si>
    <t xml:space="preserve">October </t>
  </si>
  <si>
    <t>November</t>
  </si>
  <si>
    <t>Ryegrass</t>
  </si>
  <si>
    <t xml:space="preserve">R - Control </t>
  </si>
  <si>
    <t>R - low FM</t>
  </si>
  <si>
    <t>R- high FM</t>
  </si>
  <si>
    <t xml:space="preserve">K-Control </t>
  </si>
  <si>
    <t>K-Low FM</t>
  </si>
  <si>
    <t>K-High FM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</si>
  <si>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</si>
  <si>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</si>
  <si>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</si>
  <si>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</si>
  <si>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</si>
  <si>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</si>
  <si>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</si>
  <si>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</si>
  <si>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</si>
  <si>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</si>
  <si>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</si>
  <si>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</si>
  <si>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</si>
  <si>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</si>
  <si>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</si>
  <si>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</si>
  <si>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</si>
  <si>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</si>
  <si>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</si>
  <si>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</si>
  <si>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</si>
  <si>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 xml:space="preserve">Ingredient </t>
  </si>
  <si>
    <t xml:space="preserve">kg DM </t>
  </si>
  <si>
    <t>kg DM</t>
  </si>
  <si>
    <t>Maize</t>
  </si>
  <si>
    <t xml:space="preserve">Soybean Oilcake </t>
  </si>
  <si>
    <t xml:space="preserve">Limestone </t>
  </si>
  <si>
    <t>Sugarcane molasses</t>
  </si>
  <si>
    <t xml:space="preserve">Monocalcium phosphate </t>
  </si>
  <si>
    <t xml:space="preserve">salt </t>
  </si>
  <si>
    <t xml:space="preserve">Magnesium oxide </t>
  </si>
  <si>
    <t>Trace Min&amp;vit</t>
  </si>
  <si>
    <t>Pasture (%DM)</t>
  </si>
  <si>
    <t>DM (%)</t>
  </si>
  <si>
    <t xml:space="preserve">CP </t>
  </si>
  <si>
    <t>EE</t>
  </si>
  <si>
    <t>NDF</t>
  </si>
  <si>
    <t>ADF</t>
  </si>
  <si>
    <t>Ash</t>
  </si>
  <si>
    <t>IVOMD</t>
  </si>
  <si>
    <t>GE</t>
  </si>
  <si>
    <t>ME</t>
  </si>
  <si>
    <t xml:space="preserve">mineral Composition </t>
  </si>
  <si>
    <t xml:space="preserve">Ca (g/kg DM) </t>
  </si>
  <si>
    <t>P (g/kg DM)</t>
  </si>
  <si>
    <t>Mg (g/kg DM)</t>
  </si>
  <si>
    <t>K (g/kg DM)</t>
  </si>
  <si>
    <t>Na (g/kg DM)</t>
  </si>
  <si>
    <t>Mn (mg/kg DM)</t>
  </si>
  <si>
    <t>Cu (mg/kg DM)</t>
  </si>
  <si>
    <t>Fe (mg/kg DM)</t>
  </si>
  <si>
    <t>Zn (mg/kg DM)</t>
  </si>
  <si>
    <t xml:space="preserve">Premix </t>
  </si>
  <si>
    <t>Cu (mg/kg)</t>
  </si>
  <si>
    <t>Mn (mg/kg)</t>
  </si>
  <si>
    <t>Zn (mg/kg)</t>
  </si>
  <si>
    <t>I (mg/kg)</t>
  </si>
  <si>
    <t>Co (mg/kg)</t>
  </si>
  <si>
    <t>Se (mg/kg)</t>
  </si>
  <si>
    <t>Vit a (IU/kg)</t>
  </si>
  <si>
    <t>Vit D3 (IU/kg)</t>
  </si>
  <si>
    <t>Vit E (IU/kg)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</si>
  <si>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</si>
  <si>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</si>
  <si>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</si>
  <si>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</si>
  <si>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</si>
  <si>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</si>
  <si>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</si>
  <si>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</si>
  <si>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</si>
  <si>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</si>
  <si>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</si>
  <si>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</si>
  <si>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</si>
  <si>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</si>
  <si>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</si>
  <si>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</si>
  <si>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</si>
  <si>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</si>
  <si>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</si>
  <si>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</si>
  <si>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</si>
  <si>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</si>
  <si>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</si>
  <si>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</si>
  <si>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</si>
  <si>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</si>
  <si>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ADG</t>
  </si>
  <si>
    <t>Intake</t>
  </si>
  <si>
    <t xml:space="preserve">ME Concentrate </t>
  </si>
  <si>
    <t>ME pasture</t>
  </si>
  <si>
    <t>ME Concentrate</t>
  </si>
  <si>
    <t xml:space="preserve">ME Remaining </t>
  </si>
  <si>
    <t xml:space="preserve">Pasture Intake </t>
  </si>
  <si>
    <t xml:space="preserve">Comments </t>
  </si>
  <si>
    <t xml:space="preserve">R:0 </t>
  </si>
  <si>
    <t>Lactating</t>
  </si>
  <si>
    <t>Jersey</t>
  </si>
  <si>
    <t>NO</t>
  </si>
  <si>
    <t>Mild</t>
  </si>
  <si>
    <t>VanWyngaard TiO (Pasture intake)</t>
  </si>
  <si>
    <t xml:space="preserve">Using Model predicted DMI </t>
  </si>
  <si>
    <t xml:space="preserve">Using Titanium Oxide intakes </t>
  </si>
  <si>
    <t>DMI</t>
  </si>
  <si>
    <t xml:space="preserve">using model predicted DMI </t>
  </si>
  <si>
    <t xml:space="preserve">Using titanium oxide </t>
  </si>
  <si>
    <t xml:space="preserve">Using model predicted DMI </t>
  </si>
  <si>
    <t xml:space="preserve">Using titanium oxed </t>
  </si>
  <si>
    <t>&gt;305</t>
  </si>
  <si>
    <t>Using model predicted DMI (animal)</t>
  </si>
  <si>
    <t>Using model predicted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</si>
</sst>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0" fontId="3" fillId="0" borderId="0" xfId="0" applyFont="1"/>
    <xf numFmtId="3" fontId="0" fillId="0" borderId="0" xfId="0" applyNumberFormat="1" applyFill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J19" sqref="J19"/>
    </sheetView>
  </sheetViews>
  <sheetFormatPr defaultRowHeight="15" x14ac:dyDescent="0.25"/>
  <cols>
    <col min="1" max="1" width="39" customWidth="1"/>
  </cols>
  <sheetData>
    <row r="1" spans="1:7" x14ac:dyDescent="0.25">
      <c r="B1" s="10" t="s">
        <v>27</v>
      </c>
      <c r="C1" s="10"/>
      <c r="D1" s="10"/>
      <c r="E1" s="10"/>
      <c r="F1" s="10"/>
      <c r="G1" s="10"/>
    </row>
    <row r="2" spans="1:7" x14ac:dyDescent="0.25">
      <c r="A2" t="s">
        <v>0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</row>
    <row r="3" spans="1:7" x14ac:dyDescent="0.25">
      <c r="A3" s="1" t="s">
        <v>1</v>
      </c>
    </row>
    <row r="4" spans="1:7" x14ac:dyDescent="0.25">
      <c r="A4" t="s">
        <v>2</v>
      </c>
      <c r="B4" t="s">
        <v>34</v>
      </c>
      <c r="C4" t="s">
        <v>34</v>
      </c>
      <c r="D4" t="s">
        <v>34</v>
      </c>
      <c r="E4" t="s">
        <v>34</v>
      </c>
      <c r="F4" t="s">
        <v>34</v>
      </c>
      <c r="G4" t="s">
        <v>34</v>
      </c>
    </row>
    <row r="5" spans="1:7" x14ac:dyDescent="0.25">
      <c r="A5" t="s">
        <v>3</v>
      </c>
      <c r="B5">
        <v>65.53</v>
      </c>
      <c r="C5">
        <v>65.53</v>
      </c>
      <c r="D5">
        <v>65.53</v>
      </c>
      <c r="E5">
        <v>65.73</v>
      </c>
      <c r="F5">
        <v>65.73</v>
      </c>
      <c r="G5">
        <v>65.73</v>
      </c>
    </row>
    <row r="6" spans="1:7" x14ac:dyDescent="0.25">
      <c r="A6" t="s">
        <v>4</v>
      </c>
      <c r="B6">
        <v>385</v>
      </c>
      <c r="C6">
        <v>389</v>
      </c>
      <c r="D6">
        <v>388</v>
      </c>
      <c r="E6">
        <v>398</v>
      </c>
      <c r="F6">
        <v>398</v>
      </c>
      <c r="G6">
        <v>398</v>
      </c>
    </row>
    <row r="7" spans="1:7" x14ac:dyDescent="0.25">
      <c r="A7" t="s">
        <v>5</v>
      </c>
      <c r="B7">
        <v>8</v>
      </c>
      <c r="C7">
        <v>8</v>
      </c>
      <c r="D7">
        <v>8</v>
      </c>
      <c r="E7">
        <v>51</v>
      </c>
      <c r="F7">
        <v>51</v>
      </c>
      <c r="G7">
        <v>51</v>
      </c>
    </row>
    <row r="8" spans="1:7" x14ac:dyDescent="0.25">
      <c r="A8" t="s">
        <v>6</v>
      </c>
      <c r="B8">
        <v>2.02</v>
      </c>
      <c r="C8">
        <v>2.0299999999999998</v>
      </c>
      <c r="D8">
        <v>2.02</v>
      </c>
    </row>
    <row r="9" spans="1:7" x14ac:dyDescent="0.25">
      <c r="A9" t="s">
        <v>7</v>
      </c>
      <c r="B9">
        <v>99</v>
      </c>
      <c r="C9">
        <v>99</v>
      </c>
      <c r="D9">
        <v>99</v>
      </c>
      <c r="E9">
        <v>142</v>
      </c>
      <c r="F9">
        <v>142</v>
      </c>
      <c r="G9">
        <v>142</v>
      </c>
    </row>
    <row r="10" spans="1:7" x14ac:dyDescent="0.25">
      <c r="A10" t="s">
        <v>8</v>
      </c>
      <c r="B10">
        <v>4.0999999999999996</v>
      </c>
      <c r="C10">
        <v>4.0999999999999996</v>
      </c>
      <c r="D10">
        <v>4.0999999999999996</v>
      </c>
      <c r="E10">
        <v>4</v>
      </c>
      <c r="F10">
        <v>4</v>
      </c>
      <c r="G10">
        <v>4</v>
      </c>
    </row>
    <row r="11" spans="1:7" x14ac:dyDescent="0.25">
      <c r="A11" t="s">
        <v>9</v>
      </c>
      <c r="B11">
        <v>24</v>
      </c>
      <c r="C11">
        <v>24</v>
      </c>
      <c r="D11">
        <v>24</v>
      </c>
      <c r="E11">
        <v>24</v>
      </c>
      <c r="F11">
        <v>24</v>
      </c>
      <c r="G11">
        <v>24</v>
      </c>
    </row>
    <row r="12" spans="1:7" x14ac:dyDescent="0.25">
      <c r="A12" t="s">
        <v>10</v>
      </c>
      <c r="B12">
        <v>13</v>
      </c>
      <c r="C12">
        <v>13</v>
      </c>
      <c r="D12">
        <v>13</v>
      </c>
      <c r="E12">
        <v>13</v>
      </c>
      <c r="F12">
        <v>13</v>
      </c>
      <c r="G12">
        <v>13</v>
      </c>
    </row>
    <row r="14" spans="1:7" x14ac:dyDescent="0.25">
      <c r="A14" s="1" t="s">
        <v>11</v>
      </c>
    </row>
    <row r="15" spans="1:7" x14ac:dyDescent="0.25">
      <c r="A15" t="s">
        <v>12</v>
      </c>
      <c r="B15">
        <v>400</v>
      </c>
      <c r="C15">
        <v>400</v>
      </c>
      <c r="D15">
        <v>400</v>
      </c>
      <c r="E15">
        <v>400</v>
      </c>
      <c r="F15">
        <v>400</v>
      </c>
      <c r="G15">
        <v>400</v>
      </c>
    </row>
    <row r="16" spans="1:7" x14ac:dyDescent="0.25">
      <c r="A16" t="s">
        <v>13</v>
      </c>
      <c r="B16" t="s">
        <v>35</v>
      </c>
      <c r="C16" t="s">
        <v>35</v>
      </c>
      <c r="D16" t="s">
        <v>35</v>
      </c>
      <c r="E16" t="s">
        <v>35</v>
      </c>
      <c r="F16" t="s">
        <v>35</v>
      </c>
      <c r="G16" t="s">
        <v>35</v>
      </c>
    </row>
    <row r="17" spans="1:10" x14ac:dyDescent="0.25">
      <c r="A17" t="s">
        <v>14</v>
      </c>
      <c r="B17">
        <v>23</v>
      </c>
      <c r="C17">
        <v>23</v>
      </c>
      <c r="D17">
        <v>23</v>
      </c>
      <c r="E17">
        <v>23</v>
      </c>
      <c r="F17">
        <v>23</v>
      </c>
      <c r="G17">
        <v>23</v>
      </c>
    </row>
    <row r="18" spans="1:10" x14ac:dyDescent="0.25">
      <c r="A18" t="s">
        <v>15</v>
      </c>
      <c r="B18">
        <v>9.0299999999999994</v>
      </c>
      <c r="C18">
        <v>14</v>
      </c>
      <c r="D18">
        <v>17.7</v>
      </c>
      <c r="E18">
        <v>12.6</v>
      </c>
      <c r="F18">
        <v>17.100000000000001</v>
      </c>
      <c r="G18">
        <v>19.100000000000001</v>
      </c>
      <c r="J18">
        <v>12.6</v>
      </c>
    </row>
    <row r="19" spans="1:10" x14ac:dyDescent="0.25">
      <c r="A19" t="s">
        <v>16</v>
      </c>
      <c r="B19">
        <v>5.83</v>
      </c>
      <c r="C19">
        <v>5.66</v>
      </c>
      <c r="D19">
        <v>5.22</v>
      </c>
      <c r="E19">
        <v>4.75</v>
      </c>
      <c r="F19">
        <v>4.7699999999999996</v>
      </c>
      <c r="G19">
        <v>4.58</v>
      </c>
    </row>
    <row r="20" spans="1:10" x14ac:dyDescent="0.25">
      <c r="A20" t="s">
        <v>17</v>
      </c>
      <c r="B20">
        <v>3.8</v>
      </c>
      <c r="C20">
        <v>3.76</v>
      </c>
      <c r="D20">
        <v>3.73</v>
      </c>
      <c r="E20">
        <v>3.52</v>
      </c>
      <c r="F20">
        <v>3.63</v>
      </c>
      <c r="G20">
        <v>3.64</v>
      </c>
    </row>
    <row r="21" spans="1:10" x14ac:dyDescent="0.25">
      <c r="A21" t="s">
        <v>18</v>
      </c>
      <c r="B21">
        <v>4.46</v>
      </c>
      <c r="C21">
        <v>4.63</v>
      </c>
      <c r="D21">
        <v>4.6500000000000004</v>
      </c>
      <c r="E21">
        <v>4.63</v>
      </c>
      <c r="F21">
        <v>4.67</v>
      </c>
      <c r="G21">
        <v>4.6500000000000004</v>
      </c>
    </row>
    <row r="23" spans="1:10" x14ac:dyDescent="0.25">
      <c r="A23" s="1" t="s">
        <v>19</v>
      </c>
    </row>
    <row r="24" spans="1:10" x14ac:dyDescent="0.25">
      <c r="A24" s="2" t="s">
        <v>20</v>
      </c>
      <c r="B24" s="2">
        <v>19.568000000000001</v>
      </c>
      <c r="C24" s="2">
        <v>19.568000000000001</v>
      </c>
      <c r="D24" s="2">
        <v>19.568000000000001</v>
      </c>
      <c r="E24" s="2">
        <v>16.100000000000001</v>
      </c>
      <c r="F24" s="2">
        <v>16.100000000000001</v>
      </c>
      <c r="G24" s="2">
        <v>16.100000000000001</v>
      </c>
    </row>
    <row r="25" spans="1:10" x14ac:dyDescent="0.25">
      <c r="A25" t="s">
        <v>21</v>
      </c>
      <c r="B25" t="s">
        <v>36</v>
      </c>
      <c r="C25" t="s">
        <v>36</v>
      </c>
      <c r="D25" t="s">
        <v>36</v>
      </c>
      <c r="E25" t="s">
        <v>36</v>
      </c>
      <c r="F25" t="s">
        <v>36</v>
      </c>
      <c r="G25" t="s">
        <v>36</v>
      </c>
    </row>
    <row r="26" spans="1:10" x14ac:dyDescent="0.25">
      <c r="A26" t="s">
        <v>22</v>
      </c>
      <c r="B26" t="s">
        <v>37</v>
      </c>
      <c r="C26" t="s">
        <v>37</v>
      </c>
      <c r="D26" t="s">
        <v>37</v>
      </c>
      <c r="E26" t="s">
        <v>37</v>
      </c>
      <c r="F26" t="s">
        <v>37</v>
      </c>
      <c r="G26" t="s">
        <v>37</v>
      </c>
    </row>
    <row r="27" spans="1:10" x14ac:dyDescent="0.25">
      <c r="A27" t="s">
        <v>23</v>
      </c>
      <c r="B27" t="s">
        <v>38</v>
      </c>
      <c r="C27" t="s">
        <v>38</v>
      </c>
      <c r="D27" t="s">
        <v>38</v>
      </c>
      <c r="E27" t="s">
        <v>38</v>
      </c>
      <c r="F27" t="s">
        <v>38</v>
      </c>
      <c r="G27" t="s">
        <v>38</v>
      </c>
    </row>
    <row r="28" spans="1:10" x14ac:dyDescent="0.25">
      <c r="A28" t="s">
        <v>24</v>
      </c>
      <c r="B28">
        <v>4</v>
      </c>
      <c r="C28">
        <v>4</v>
      </c>
      <c r="D28">
        <v>4</v>
      </c>
      <c r="E28">
        <v>4</v>
      </c>
      <c r="F28">
        <v>4</v>
      </c>
      <c r="G28">
        <v>4</v>
      </c>
    </row>
    <row r="29" spans="1:10" x14ac:dyDescent="0.25">
      <c r="A29" t="s">
        <v>25</v>
      </c>
      <c r="B29" t="s">
        <v>39</v>
      </c>
      <c r="C29" t="s">
        <v>39</v>
      </c>
      <c r="D29" t="s">
        <v>39</v>
      </c>
      <c r="E29" t="s">
        <v>39</v>
      </c>
      <c r="F29" t="s">
        <v>39</v>
      </c>
      <c r="G29" t="s">
        <v>39</v>
      </c>
    </row>
    <row r="30" spans="1:10" x14ac:dyDescent="0.25">
      <c r="A30" t="s">
        <v>26</v>
      </c>
      <c r="B30" t="s">
        <v>40</v>
      </c>
      <c r="C30" t="s">
        <v>40</v>
      </c>
      <c r="D30" t="s">
        <v>40</v>
      </c>
      <c r="E30" t="s">
        <v>40</v>
      </c>
      <c r="F30" t="s">
        <v>40</v>
      </c>
      <c r="G30" t="s">
        <v>40</v>
      </c>
    </row>
  </sheetData>
  <mergeCells count="1">
    <mergeCell ref="B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4" workbookViewId="0">
      <selection activeCell="B7" sqref="B7:G7"/>
    </sheetView>
  </sheetViews>
  <sheetFormatPr defaultRowHeight="15" x14ac:dyDescent="0.25"/>
  <cols>
    <col min="1" max="1" width="26.28515625" customWidth="1"/>
  </cols>
  <sheetData>
    <row r="1" spans="1:7" x14ac:dyDescent="0.25">
      <c r="B1" s="10" t="s">
        <v>27</v>
      </c>
      <c r="C1" s="10"/>
      <c r="D1" s="10"/>
      <c r="E1" s="10"/>
      <c r="F1" s="10"/>
      <c r="G1" s="10"/>
    </row>
    <row r="2" spans="1:7" x14ac:dyDescent="0.25">
      <c r="A2" t="s">
        <v>41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</row>
    <row r="3" spans="1:7" x14ac:dyDescent="0.25">
      <c r="A3" s="1" t="s">
        <v>42</v>
      </c>
    </row>
    <row r="4" spans="1:7" x14ac:dyDescent="0.25">
      <c r="A4" t="s">
        <v>43</v>
      </c>
      <c r="B4" t="s">
        <v>34</v>
      </c>
      <c r="C4" t="s">
        <v>34</v>
      </c>
      <c r="D4" t="s">
        <v>34</v>
      </c>
      <c r="E4" t="s">
        <v>34</v>
      </c>
      <c r="F4" t="s">
        <v>34</v>
      </c>
      <c r="G4" t="s">
        <v>34</v>
      </c>
    </row>
    <row r="5" spans="1:7" x14ac:dyDescent="0.25">
      <c r="A5" s="2" t="s">
        <v>44</v>
      </c>
      <c r="B5" s="2"/>
      <c r="C5" s="2"/>
      <c r="D5" s="2"/>
      <c r="E5" s="2"/>
      <c r="F5" s="2"/>
      <c r="G5" s="2"/>
    </row>
    <row r="6" spans="1:7" x14ac:dyDescent="0.25">
      <c r="A6" t="s">
        <v>45</v>
      </c>
      <c r="B6">
        <v>4.0999999999999996</v>
      </c>
      <c r="C6">
        <v>4.0999999999999996</v>
      </c>
      <c r="D6">
        <v>4.0999999999999996</v>
      </c>
      <c r="E6">
        <v>4</v>
      </c>
      <c r="F6">
        <v>4</v>
      </c>
      <c r="G6">
        <v>4</v>
      </c>
    </row>
    <row r="7" spans="1:7" x14ac:dyDescent="0.25">
      <c r="A7" t="s">
        <v>46</v>
      </c>
      <c r="B7">
        <v>65.53</v>
      </c>
      <c r="C7">
        <v>65.53</v>
      </c>
      <c r="D7">
        <v>65.53</v>
      </c>
      <c r="E7">
        <v>65.73</v>
      </c>
      <c r="F7">
        <v>65.73</v>
      </c>
      <c r="G7">
        <v>65.73</v>
      </c>
    </row>
    <row r="8" spans="1:7" x14ac:dyDescent="0.25">
      <c r="A8" t="s">
        <v>47</v>
      </c>
      <c r="B8">
        <v>24</v>
      </c>
      <c r="C8">
        <v>24</v>
      </c>
      <c r="D8">
        <v>24</v>
      </c>
      <c r="E8">
        <v>24</v>
      </c>
      <c r="F8">
        <v>24</v>
      </c>
      <c r="G8">
        <v>24</v>
      </c>
    </row>
    <row r="9" spans="1:7" x14ac:dyDescent="0.25">
      <c r="A9" t="s">
        <v>48</v>
      </c>
      <c r="B9">
        <v>385</v>
      </c>
      <c r="C9">
        <v>389</v>
      </c>
      <c r="D9">
        <v>388</v>
      </c>
      <c r="E9">
        <v>398</v>
      </c>
      <c r="F9">
        <v>398</v>
      </c>
      <c r="G9">
        <v>398</v>
      </c>
    </row>
    <row r="10" spans="1:7" x14ac:dyDescent="0.25">
      <c r="A10" t="s">
        <v>49</v>
      </c>
      <c r="B10">
        <v>400</v>
      </c>
      <c r="C10">
        <v>400</v>
      </c>
      <c r="D10">
        <v>400</v>
      </c>
      <c r="E10">
        <v>400</v>
      </c>
      <c r="F10">
        <v>400</v>
      </c>
      <c r="G10">
        <v>400</v>
      </c>
    </row>
    <row r="11" spans="1:7" x14ac:dyDescent="0.25">
      <c r="A11" t="s">
        <v>14</v>
      </c>
      <c r="B11">
        <v>23</v>
      </c>
      <c r="C11">
        <v>23</v>
      </c>
      <c r="D11">
        <v>23</v>
      </c>
      <c r="E11">
        <v>23</v>
      </c>
      <c r="F11">
        <v>23</v>
      </c>
      <c r="G11">
        <v>23</v>
      </c>
    </row>
    <row r="12" spans="1:7" x14ac:dyDescent="0.25">
      <c r="A12" t="s">
        <v>50</v>
      </c>
      <c r="B12">
        <v>8</v>
      </c>
      <c r="C12">
        <v>8</v>
      </c>
      <c r="D12">
        <v>8</v>
      </c>
      <c r="E12">
        <v>51</v>
      </c>
      <c r="F12">
        <v>51</v>
      </c>
      <c r="G12">
        <v>51</v>
      </c>
    </row>
    <row r="13" spans="1:7" x14ac:dyDescent="0.25">
      <c r="A13" t="s">
        <v>51</v>
      </c>
      <c r="B13">
        <v>2.02</v>
      </c>
      <c r="C13">
        <v>2.0299999999999998</v>
      </c>
      <c r="D13">
        <v>2.02</v>
      </c>
      <c r="E13" s="8">
        <v>2.25</v>
      </c>
      <c r="F13" s="8">
        <v>2.25</v>
      </c>
      <c r="G13" s="8">
        <v>2.25</v>
      </c>
    </row>
    <row r="15" spans="1:7" x14ac:dyDescent="0.25">
      <c r="A15" s="1" t="s">
        <v>52</v>
      </c>
    </row>
    <row r="16" spans="1:7" x14ac:dyDescent="0.25">
      <c r="A16" t="s">
        <v>53</v>
      </c>
      <c r="B16">
        <v>9.0299999999999994</v>
      </c>
      <c r="C16">
        <v>14</v>
      </c>
      <c r="D16">
        <v>17.7</v>
      </c>
      <c r="E16">
        <v>12.6</v>
      </c>
      <c r="F16">
        <v>17.100000000000001</v>
      </c>
      <c r="G16">
        <v>19.100000000000001</v>
      </c>
    </row>
    <row r="17" spans="1:7" x14ac:dyDescent="0.25">
      <c r="A17" t="s">
        <v>54</v>
      </c>
    </row>
    <row r="18" spans="1:7" x14ac:dyDescent="0.25">
      <c r="A18" t="s">
        <v>55</v>
      </c>
      <c r="B18">
        <v>5.83</v>
      </c>
      <c r="C18">
        <v>5.66</v>
      </c>
      <c r="D18">
        <v>5.22</v>
      </c>
      <c r="E18">
        <v>4.75</v>
      </c>
      <c r="F18">
        <v>4.7699999999999996</v>
      </c>
      <c r="G18">
        <v>4.58</v>
      </c>
    </row>
    <row r="19" spans="1:7" x14ac:dyDescent="0.25">
      <c r="A19" t="s">
        <v>7</v>
      </c>
      <c r="B19">
        <v>99</v>
      </c>
      <c r="C19">
        <v>99</v>
      </c>
      <c r="D19">
        <v>99</v>
      </c>
      <c r="E19">
        <v>142</v>
      </c>
      <c r="F19">
        <v>142</v>
      </c>
      <c r="G19">
        <v>142</v>
      </c>
    </row>
    <row r="20" spans="1:7" x14ac:dyDescent="0.25">
      <c r="A20" t="s">
        <v>56</v>
      </c>
      <c r="B20">
        <v>3.8</v>
      </c>
      <c r="C20">
        <v>3.76</v>
      </c>
      <c r="D20">
        <v>3.73</v>
      </c>
      <c r="E20">
        <v>3.52</v>
      </c>
      <c r="F20">
        <v>3.63</v>
      </c>
      <c r="G20">
        <v>3.64</v>
      </c>
    </row>
    <row r="22" spans="1:7" x14ac:dyDescent="0.25">
      <c r="A22" s="1" t="s">
        <v>57</v>
      </c>
    </row>
    <row r="23" spans="1:7" x14ac:dyDescent="0.25">
      <c r="A23" t="s">
        <v>58</v>
      </c>
      <c r="B23">
        <v>19.57</v>
      </c>
      <c r="C23">
        <v>19.57</v>
      </c>
      <c r="D23">
        <v>19.57</v>
      </c>
      <c r="E23">
        <v>16.100000000000001</v>
      </c>
      <c r="F23">
        <v>16.100000000000001</v>
      </c>
      <c r="G23">
        <v>16.100000000000001</v>
      </c>
    </row>
    <row r="24" spans="1:7" x14ac:dyDescent="0.25">
      <c r="A24" t="s">
        <v>59</v>
      </c>
      <c r="B24">
        <v>75.27</v>
      </c>
      <c r="C24">
        <v>75.27</v>
      </c>
      <c r="D24">
        <v>75.27</v>
      </c>
      <c r="E24">
        <v>76.150000000000006</v>
      </c>
      <c r="F24">
        <v>76.150000000000006</v>
      </c>
      <c r="G24">
        <v>76.150000000000006</v>
      </c>
    </row>
    <row r="25" spans="1:7" x14ac:dyDescent="0.25">
      <c r="A25" t="s">
        <v>60</v>
      </c>
      <c r="B25">
        <v>19.57</v>
      </c>
      <c r="C25">
        <v>19.57</v>
      </c>
      <c r="D25">
        <v>19.57</v>
      </c>
      <c r="E25">
        <v>16.100000000000001</v>
      </c>
      <c r="F25">
        <v>16.100000000000001</v>
      </c>
      <c r="G25">
        <v>16.100000000000001</v>
      </c>
    </row>
    <row r="26" spans="1:7" x14ac:dyDescent="0.25">
      <c r="A26" t="s">
        <v>61</v>
      </c>
      <c r="B26">
        <v>75.27</v>
      </c>
      <c r="C26">
        <v>75.27</v>
      </c>
      <c r="D26">
        <v>75.27</v>
      </c>
      <c r="E26">
        <v>76.150000000000006</v>
      </c>
      <c r="F26">
        <v>76.150000000000006</v>
      </c>
      <c r="G26">
        <v>76.150000000000006</v>
      </c>
    </row>
    <row r="27" spans="1:7" x14ac:dyDescent="0.25">
      <c r="A27" t="s">
        <v>62</v>
      </c>
      <c r="B27">
        <v>4.63</v>
      </c>
      <c r="C27">
        <v>4.63</v>
      </c>
      <c r="D27">
        <v>4.63</v>
      </c>
      <c r="E27">
        <v>4.63</v>
      </c>
      <c r="F27">
        <v>4.63</v>
      </c>
      <c r="G27">
        <v>4.63</v>
      </c>
    </row>
    <row r="28" spans="1:7" x14ac:dyDescent="0.25">
      <c r="A28" t="s">
        <v>63</v>
      </c>
      <c r="B28">
        <v>12</v>
      </c>
      <c r="C28">
        <v>12</v>
      </c>
      <c r="D28">
        <v>12</v>
      </c>
      <c r="E28">
        <v>12</v>
      </c>
      <c r="F28">
        <v>12</v>
      </c>
      <c r="G28">
        <v>12</v>
      </c>
    </row>
    <row r="29" spans="1:7" x14ac:dyDescent="0.25">
      <c r="A29" t="s">
        <v>64</v>
      </c>
      <c r="B29" t="s">
        <v>77</v>
      </c>
      <c r="C29" t="s">
        <v>77</v>
      </c>
      <c r="D29" t="s">
        <v>77</v>
      </c>
      <c r="E29" t="s">
        <v>77</v>
      </c>
      <c r="F29" t="s">
        <v>77</v>
      </c>
      <c r="G29" t="s">
        <v>77</v>
      </c>
    </row>
    <row r="30" spans="1:7" x14ac:dyDescent="0.25">
      <c r="A30" t="s">
        <v>65</v>
      </c>
      <c r="B30">
        <v>14.3</v>
      </c>
      <c r="C30">
        <v>14.3</v>
      </c>
      <c r="D30">
        <v>14.3</v>
      </c>
      <c r="E30">
        <v>11.09</v>
      </c>
      <c r="F30">
        <v>11.09</v>
      </c>
      <c r="G30">
        <v>11.09</v>
      </c>
    </row>
    <row r="31" spans="1:7" x14ac:dyDescent="0.25">
      <c r="A31" t="s">
        <v>66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</row>
    <row r="32" spans="1:7" x14ac:dyDescent="0.25">
      <c r="A32" t="s">
        <v>67</v>
      </c>
      <c r="B32" s="3">
        <v>0.3</v>
      </c>
      <c r="C32" s="3">
        <v>0.3</v>
      </c>
      <c r="D32" s="3">
        <v>0.3</v>
      </c>
      <c r="E32" s="3">
        <v>0.3</v>
      </c>
      <c r="F32" s="3">
        <v>0.3</v>
      </c>
      <c r="G32" s="3">
        <v>0.3</v>
      </c>
    </row>
    <row r="33" spans="1:7" x14ac:dyDescent="0.25">
      <c r="A33" t="s">
        <v>68</v>
      </c>
      <c r="B33" s="3" t="s">
        <v>78</v>
      </c>
      <c r="C33" s="3" t="s">
        <v>78</v>
      </c>
      <c r="D33" s="3" t="s">
        <v>78</v>
      </c>
      <c r="E33" s="3" t="s">
        <v>78</v>
      </c>
      <c r="F33" s="3" t="s">
        <v>78</v>
      </c>
      <c r="G33" s="3" t="s">
        <v>78</v>
      </c>
    </row>
    <row r="34" spans="1:7" x14ac:dyDescent="0.25">
      <c r="A34" t="s">
        <v>69</v>
      </c>
      <c r="B34" s="3" t="s">
        <v>79</v>
      </c>
      <c r="C34" s="3" t="s">
        <v>79</v>
      </c>
      <c r="D34" s="3" t="s">
        <v>79</v>
      </c>
      <c r="E34" s="3" t="s">
        <v>79</v>
      </c>
      <c r="F34" s="3" t="s">
        <v>79</v>
      </c>
      <c r="G34" s="3" t="s">
        <v>79</v>
      </c>
    </row>
    <row r="36" spans="1:7" x14ac:dyDescent="0.25">
      <c r="A36" s="1" t="s">
        <v>70</v>
      </c>
    </row>
    <row r="37" spans="1:7" x14ac:dyDescent="0.25">
      <c r="A37" t="s">
        <v>71</v>
      </c>
      <c r="B37" s="3" t="s">
        <v>80</v>
      </c>
      <c r="C37" s="3" t="s">
        <v>80</v>
      </c>
      <c r="D37" s="3" t="s">
        <v>80</v>
      </c>
      <c r="E37" s="3" t="s">
        <v>80</v>
      </c>
      <c r="F37" s="3" t="s">
        <v>80</v>
      </c>
      <c r="G37" s="3" t="s">
        <v>80</v>
      </c>
    </row>
    <row r="38" spans="1:7" x14ac:dyDescent="0.25">
      <c r="A38" t="s">
        <v>72</v>
      </c>
      <c r="B38" s="3" t="s">
        <v>81</v>
      </c>
      <c r="C38" s="3" t="s">
        <v>81</v>
      </c>
      <c r="D38" s="3" t="s">
        <v>81</v>
      </c>
      <c r="E38" s="3" t="s">
        <v>81</v>
      </c>
      <c r="F38" s="3" t="s">
        <v>81</v>
      </c>
      <c r="G38" s="3" t="s">
        <v>81</v>
      </c>
    </row>
    <row r="39" spans="1:7" x14ac:dyDescent="0.25">
      <c r="A39" t="s">
        <v>73</v>
      </c>
      <c r="B39" s="3">
        <v>16</v>
      </c>
      <c r="C39" s="3">
        <v>16</v>
      </c>
      <c r="D39" s="3">
        <v>16</v>
      </c>
      <c r="E39" s="3">
        <v>16</v>
      </c>
      <c r="F39" s="3">
        <v>16</v>
      </c>
      <c r="G39" s="3">
        <v>16</v>
      </c>
    </row>
    <row r="40" spans="1:7" x14ac:dyDescent="0.25">
      <c r="A40" t="s">
        <v>74</v>
      </c>
      <c r="B40" s="3">
        <v>6</v>
      </c>
      <c r="C40" s="3">
        <v>6</v>
      </c>
      <c r="D40" s="3">
        <v>6</v>
      </c>
      <c r="E40" s="3">
        <v>6</v>
      </c>
      <c r="F40" s="3">
        <v>6</v>
      </c>
      <c r="G40" s="3">
        <v>6</v>
      </c>
    </row>
    <row r="41" spans="1:7" x14ac:dyDescent="0.25">
      <c r="A41" t="s">
        <v>75</v>
      </c>
      <c r="B41" s="3">
        <v>3281</v>
      </c>
      <c r="C41" s="3">
        <v>3281</v>
      </c>
      <c r="D41" s="3">
        <v>3281</v>
      </c>
      <c r="E41" s="3">
        <v>3281</v>
      </c>
      <c r="F41" s="3">
        <v>3281</v>
      </c>
      <c r="G41" s="3">
        <v>3281</v>
      </c>
    </row>
    <row r="42" spans="1:7" x14ac:dyDescent="0.25">
      <c r="A42" t="s">
        <v>76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</row>
  </sheetData>
  <mergeCells count="1">
    <mergeCell ref="B1:G1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G52" sqref="G52"/>
    </sheetView>
  </sheetViews>
  <sheetFormatPr defaultRowHeight="15" x14ac:dyDescent="0.25"/>
  <cols>
    <col min="1" max="1" width="30.7109375" customWidth="1"/>
  </cols>
  <sheetData>
    <row r="1" spans="1:7" x14ac:dyDescent="0.25">
      <c r="B1" s="10" t="s">
        <v>27</v>
      </c>
      <c r="C1" s="10"/>
      <c r="D1" s="10"/>
      <c r="E1" s="10"/>
      <c r="F1" s="10"/>
      <c r="G1" s="10"/>
    </row>
    <row r="2" spans="1:7" x14ac:dyDescent="0.25">
      <c r="A2" t="s">
        <v>82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</row>
    <row r="3" spans="1:7" x14ac:dyDescent="0.25">
      <c r="A3" s="1" t="s">
        <v>83</v>
      </c>
    </row>
    <row r="4" spans="1:7" x14ac:dyDescent="0.25">
      <c r="A4" t="s">
        <v>2</v>
      </c>
      <c r="B4" t="s">
        <v>34</v>
      </c>
      <c r="C4" t="s">
        <v>34</v>
      </c>
      <c r="D4" t="s">
        <v>34</v>
      </c>
      <c r="E4" t="s">
        <v>34</v>
      </c>
      <c r="F4" t="s">
        <v>34</v>
      </c>
      <c r="G4" t="s">
        <v>34</v>
      </c>
    </row>
    <row r="5" spans="1:7" x14ac:dyDescent="0.25">
      <c r="A5" t="s">
        <v>20</v>
      </c>
      <c r="B5">
        <v>19.568000000000001</v>
      </c>
      <c r="C5">
        <v>19.568000000000001</v>
      </c>
      <c r="D5">
        <v>19.568000000000001</v>
      </c>
      <c r="E5">
        <v>16.100000000000001</v>
      </c>
      <c r="F5">
        <v>16.100000000000001</v>
      </c>
      <c r="G5">
        <v>16.100000000000001</v>
      </c>
    </row>
    <row r="6" spans="1:7" x14ac:dyDescent="0.25">
      <c r="A6" t="s">
        <v>84</v>
      </c>
      <c r="B6">
        <v>19.568000000000001</v>
      </c>
      <c r="C6">
        <v>19.568000000000001</v>
      </c>
      <c r="D6">
        <v>19.568000000000001</v>
      </c>
      <c r="E6">
        <v>16.100000000000001</v>
      </c>
      <c r="F6">
        <v>16.100000000000001</v>
      </c>
      <c r="G6">
        <v>16.100000000000001</v>
      </c>
    </row>
    <row r="7" spans="1:7" x14ac:dyDescent="0.25">
      <c r="A7" t="s">
        <v>85</v>
      </c>
      <c r="B7">
        <v>75.265000000000001</v>
      </c>
      <c r="C7">
        <v>75.265000000000001</v>
      </c>
      <c r="D7">
        <v>75.265000000000001</v>
      </c>
      <c r="E7">
        <v>76.150000000000006</v>
      </c>
      <c r="F7">
        <v>76.150000000000006</v>
      </c>
      <c r="G7">
        <v>76.150000000000006</v>
      </c>
    </row>
    <row r="8" spans="1:7" x14ac:dyDescent="0.25">
      <c r="A8" t="s">
        <v>86</v>
      </c>
      <c r="B8">
        <v>75.265000000000001</v>
      </c>
      <c r="C8">
        <v>75.265000000000001</v>
      </c>
      <c r="D8">
        <v>75.265000000000001</v>
      </c>
      <c r="E8">
        <v>76.150000000000006</v>
      </c>
      <c r="F8">
        <v>76.150000000000006</v>
      </c>
      <c r="G8">
        <v>76.150000000000006</v>
      </c>
    </row>
    <row r="9" spans="1:7" x14ac:dyDescent="0.25">
      <c r="A9" t="s">
        <v>87</v>
      </c>
      <c r="B9">
        <v>4.6319999999999997</v>
      </c>
      <c r="C9">
        <v>4.6319999999999997</v>
      </c>
      <c r="D9">
        <v>4.6319999999999997</v>
      </c>
      <c r="E9">
        <v>4.6319999999999997</v>
      </c>
      <c r="F9">
        <v>4.6319999999999997</v>
      </c>
      <c r="G9">
        <v>4.6319999999999997</v>
      </c>
    </row>
    <row r="10" spans="1:7" x14ac:dyDescent="0.25">
      <c r="A10" t="s">
        <v>88</v>
      </c>
      <c r="B10">
        <v>4.6319999999999997</v>
      </c>
      <c r="C10">
        <v>4.6319999999999997</v>
      </c>
      <c r="D10">
        <v>4.6319999999999997</v>
      </c>
      <c r="E10">
        <v>4.6319999999999997</v>
      </c>
      <c r="F10">
        <v>4.6319999999999997</v>
      </c>
      <c r="G10">
        <v>4.6319999999999997</v>
      </c>
    </row>
    <row r="11" spans="1:7" x14ac:dyDescent="0.25">
      <c r="A11" t="s">
        <v>89</v>
      </c>
      <c r="B11" s="3">
        <v>12</v>
      </c>
      <c r="C11" s="3">
        <v>12</v>
      </c>
      <c r="D11" s="3">
        <v>12</v>
      </c>
      <c r="E11" s="3">
        <v>12</v>
      </c>
      <c r="F11" s="3">
        <v>12</v>
      </c>
      <c r="G11" s="3">
        <v>12</v>
      </c>
    </row>
    <row r="12" spans="1:7" x14ac:dyDescent="0.25">
      <c r="A12" t="s">
        <v>90</v>
      </c>
      <c r="B12" s="3">
        <v>12</v>
      </c>
      <c r="C12" s="3">
        <v>12</v>
      </c>
      <c r="D12" s="3">
        <v>12</v>
      </c>
      <c r="E12" s="3">
        <v>12</v>
      </c>
      <c r="F12" s="3">
        <v>12</v>
      </c>
      <c r="G12" s="3">
        <v>12</v>
      </c>
    </row>
    <row r="13" spans="1:7" x14ac:dyDescent="0.25">
      <c r="A13" t="s">
        <v>91</v>
      </c>
      <c r="B13" s="3" t="s">
        <v>77</v>
      </c>
      <c r="C13" s="3" t="s">
        <v>77</v>
      </c>
      <c r="D13" s="3" t="s">
        <v>77</v>
      </c>
      <c r="E13" s="3" t="s">
        <v>77</v>
      </c>
      <c r="F13" s="3" t="s">
        <v>77</v>
      </c>
      <c r="G13" s="3" t="s">
        <v>77</v>
      </c>
    </row>
    <row r="14" spans="1:7" x14ac:dyDescent="0.25">
      <c r="A14" t="s">
        <v>92</v>
      </c>
      <c r="B14" s="3" t="s">
        <v>77</v>
      </c>
      <c r="C14" s="3" t="s">
        <v>77</v>
      </c>
      <c r="D14" s="3" t="s">
        <v>77</v>
      </c>
      <c r="E14" s="3" t="s">
        <v>77</v>
      </c>
      <c r="F14" s="3" t="s">
        <v>77</v>
      </c>
      <c r="G14" s="3" t="s">
        <v>77</v>
      </c>
    </row>
    <row r="15" spans="1:7" x14ac:dyDescent="0.25">
      <c r="A15" s="4" t="s">
        <v>93</v>
      </c>
      <c r="B15" s="5">
        <v>14</v>
      </c>
      <c r="C15" s="5">
        <v>14</v>
      </c>
      <c r="D15" s="5">
        <v>14</v>
      </c>
      <c r="E15" s="5">
        <v>14</v>
      </c>
      <c r="F15" s="5">
        <v>14</v>
      </c>
      <c r="G15" s="5">
        <v>14</v>
      </c>
    </row>
    <row r="16" spans="1:7" x14ac:dyDescent="0.25">
      <c r="A16" s="4" t="s">
        <v>94</v>
      </c>
      <c r="B16" s="5">
        <v>6</v>
      </c>
      <c r="C16" s="5">
        <v>6</v>
      </c>
      <c r="D16" s="5">
        <v>6</v>
      </c>
      <c r="E16" s="5">
        <v>6</v>
      </c>
      <c r="F16" s="5">
        <v>6</v>
      </c>
      <c r="G16" s="5">
        <v>6</v>
      </c>
    </row>
    <row r="17" spans="1:7" x14ac:dyDescent="0.25">
      <c r="A17" s="4" t="s">
        <v>95</v>
      </c>
      <c r="B17" s="5">
        <v>5942</v>
      </c>
      <c r="C17" s="5">
        <v>5942</v>
      </c>
      <c r="D17" s="5">
        <v>5942</v>
      </c>
      <c r="E17" s="5">
        <v>5942</v>
      </c>
      <c r="F17" s="5">
        <v>5942</v>
      </c>
      <c r="G17" s="5">
        <v>5942</v>
      </c>
    </row>
    <row r="18" spans="1:7" x14ac:dyDescent="0.25">
      <c r="A18" t="s">
        <v>96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</row>
    <row r="19" spans="1:7" x14ac:dyDescent="0.25">
      <c r="A19" t="s">
        <v>97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</row>
    <row r="20" spans="1:7" x14ac:dyDescent="0.25">
      <c r="A20" t="s">
        <v>98</v>
      </c>
      <c r="B20" s="3">
        <v>126</v>
      </c>
      <c r="C20" s="3">
        <v>126</v>
      </c>
      <c r="D20" s="3">
        <v>126</v>
      </c>
      <c r="E20" s="3">
        <v>326</v>
      </c>
      <c r="F20" s="3">
        <v>326</v>
      </c>
      <c r="G20" s="3">
        <v>326</v>
      </c>
    </row>
    <row r="22" spans="1:7" x14ac:dyDescent="0.25">
      <c r="A22" s="1" t="s">
        <v>99</v>
      </c>
    </row>
    <row r="23" spans="1:7" x14ac:dyDescent="0.25">
      <c r="A23" t="s">
        <v>100</v>
      </c>
      <c r="B23" t="s">
        <v>34</v>
      </c>
      <c r="C23" t="s">
        <v>34</v>
      </c>
      <c r="D23" t="s">
        <v>34</v>
      </c>
      <c r="E23" t="s">
        <v>34</v>
      </c>
      <c r="F23" t="s">
        <v>34</v>
      </c>
      <c r="G23" t="s">
        <v>34</v>
      </c>
    </row>
    <row r="24" spans="1:7" x14ac:dyDescent="0.25">
      <c r="A24" t="s">
        <v>101</v>
      </c>
      <c r="B24">
        <v>20</v>
      </c>
      <c r="C24">
        <v>20</v>
      </c>
      <c r="D24">
        <v>20</v>
      </c>
      <c r="E24">
        <v>20</v>
      </c>
      <c r="F24">
        <v>20</v>
      </c>
      <c r="G24">
        <v>20</v>
      </c>
    </row>
    <row r="25" spans="1:7" x14ac:dyDescent="0.25">
      <c r="A25" t="s">
        <v>102</v>
      </c>
    </row>
    <row r="26" spans="1:7" x14ac:dyDescent="0.25">
      <c r="A26" t="s">
        <v>103</v>
      </c>
      <c r="B26">
        <f>((((B30-1)*370)+B28)/30)+24</f>
        <v>65.533333333333331</v>
      </c>
      <c r="C26">
        <f t="shared" ref="C26:G26" si="0">((((C30-1)*370)+C28)/30)+24</f>
        <v>65.533333333333331</v>
      </c>
      <c r="D26">
        <f t="shared" si="0"/>
        <v>65.533333333333331</v>
      </c>
      <c r="E26">
        <f t="shared" si="0"/>
        <v>65.733333333333334</v>
      </c>
      <c r="F26">
        <f t="shared" si="0"/>
        <v>65.733333333333334</v>
      </c>
      <c r="G26">
        <f t="shared" si="0"/>
        <v>65.733333333333334</v>
      </c>
    </row>
    <row r="27" spans="1:7" x14ac:dyDescent="0.25">
      <c r="A27" t="s">
        <v>104</v>
      </c>
      <c r="B27">
        <v>8</v>
      </c>
      <c r="C27">
        <v>8</v>
      </c>
      <c r="D27">
        <v>8</v>
      </c>
      <c r="E27">
        <v>51</v>
      </c>
      <c r="F27">
        <v>51</v>
      </c>
      <c r="G27">
        <v>51</v>
      </c>
    </row>
    <row r="28" spans="1:7" x14ac:dyDescent="0.25">
      <c r="A28" t="s">
        <v>105</v>
      </c>
      <c r="B28">
        <v>99</v>
      </c>
      <c r="C28">
        <v>99</v>
      </c>
      <c r="D28">
        <v>99</v>
      </c>
      <c r="E28">
        <v>142</v>
      </c>
      <c r="F28">
        <v>142</v>
      </c>
      <c r="G28">
        <v>142</v>
      </c>
    </row>
    <row r="29" spans="1:7" x14ac:dyDescent="0.25">
      <c r="A29" t="s">
        <v>106</v>
      </c>
      <c r="B29">
        <v>13</v>
      </c>
      <c r="C29">
        <v>13</v>
      </c>
      <c r="D29">
        <v>13</v>
      </c>
      <c r="E29">
        <v>13</v>
      </c>
      <c r="F29">
        <v>13</v>
      </c>
      <c r="G29">
        <v>13</v>
      </c>
    </row>
    <row r="30" spans="1:7" x14ac:dyDescent="0.25">
      <c r="A30" t="s">
        <v>8</v>
      </c>
      <c r="B30">
        <v>4.0999999999999996</v>
      </c>
      <c r="C30">
        <v>4.0999999999999996</v>
      </c>
      <c r="D30">
        <v>4.0999999999999996</v>
      </c>
      <c r="E30">
        <v>4</v>
      </c>
      <c r="F30">
        <v>4</v>
      </c>
      <c r="G30">
        <v>4</v>
      </c>
    </row>
    <row r="31" spans="1:7" x14ac:dyDescent="0.25">
      <c r="A31" t="s">
        <v>107</v>
      </c>
      <c r="B31">
        <v>23</v>
      </c>
      <c r="C31">
        <v>23</v>
      </c>
      <c r="D31">
        <v>23</v>
      </c>
      <c r="E31">
        <v>23</v>
      </c>
      <c r="F31">
        <v>23</v>
      </c>
      <c r="G31">
        <v>23</v>
      </c>
    </row>
    <row r="32" spans="1:7" x14ac:dyDescent="0.25">
      <c r="A32" t="s">
        <v>47</v>
      </c>
      <c r="B32">
        <v>24</v>
      </c>
      <c r="C32">
        <v>24</v>
      </c>
      <c r="D32">
        <v>24</v>
      </c>
      <c r="E32">
        <v>24</v>
      </c>
      <c r="F32">
        <v>24</v>
      </c>
      <c r="G32">
        <v>24</v>
      </c>
    </row>
    <row r="33" spans="1:7" x14ac:dyDescent="0.25">
      <c r="A33" t="s">
        <v>108</v>
      </c>
      <c r="B33">
        <v>9.0299999999999994</v>
      </c>
      <c r="C33">
        <v>14</v>
      </c>
      <c r="D33">
        <v>17.7</v>
      </c>
      <c r="E33">
        <v>12.6</v>
      </c>
      <c r="F33">
        <v>17.100000000000001</v>
      </c>
      <c r="G33">
        <v>19.100000000000001</v>
      </c>
    </row>
    <row r="34" spans="1:7" x14ac:dyDescent="0.25">
      <c r="A34" t="s">
        <v>16</v>
      </c>
      <c r="B34">
        <v>5.83</v>
      </c>
      <c r="C34">
        <v>5.66</v>
      </c>
      <c r="D34">
        <v>5.22</v>
      </c>
      <c r="E34">
        <v>4.75</v>
      </c>
      <c r="F34">
        <v>4.7699999999999996</v>
      </c>
      <c r="G34">
        <v>4.58</v>
      </c>
    </row>
    <row r="35" spans="1:7" x14ac:dyDescent="0.25">
      <c r="A35" t="s">
        <v>109</v>
      </c>
    </row>
    <row r="36" spans="1:7" x14ac:dyDescent="0.25">
      <c r="A36" t="s">
        <v>110</v>
      </c>
      <c r="B36">
        <v>3.8</v>
      </c>
      <c r="C36">
        <v>3.76</v>
      </c>
      <c r="D36">
        <v>3.73</v>
      </c>
      <c r="E36">
        <v>3.52</v>
      </c>
      <c r="F36">
        <v>3.63</v>
      </c>
      <c r="G36">
        <v>3.64</v>
      </c>
    </row>
    <row r="37" spans="1:7" x14ac:dyDescent="0.25">
      <c r="A37" t="s">
        <v>111</v>
      </c>
      <c r="B37">
        <v>4.46</v>
      </c>
      <c r="C37">
        <v>4.63</v>
      </c>
      <c r="D37">
        <v>4.6500000000000004</v>
      </c>
      <c r="E37">
        <v>4.63</v>
      </c>
      <c r="F37">
        <v>4.67</v>
      </c>
      <c r="G37">
        <v>4.6500000000000004</v>
      </c>
    </row>
    <row r="38" spans="1:7" x14ac:dyDescent="0.25">
      <c r="A38" t="s">
        <v>112</v>
      </c>
      <c r="B38" s="3" t="s">
        <v>128</v>
      </c>
      <c r="C38" s="3" t="s">
        <v>128</v>
      </c>
      <c r="D38" s="3" t="s">
        <v>128</v>
      </c>
      <c r="E38" s="3" t="s">
        <v>128</v>
      </c>
      <c r="F38" s="3" t="s">
        <v>128</v>
      </c>
      <c r="G38" s="3" t="s">
        <v>128</v>
      </c>
    </row>
    <row r="39" spans="1:7" x14ac:dyDescent="0.25">
      <c r="A39" t="s">
        <v>113</v>
      </c>
      <c r="B39">
        <v>2.02</v>
      </c>
      <c r="C39">
        <v>2.0299999999999998</v>
      </c>
      <c r="D39">
        <v>2.02</v>
      </c>
    </row>
    <row r="40" spans="1:7" x14ac:dyDescent="0.25">
      <c r="A40" t="s">
        <v>114</v>
      </c>
      <c r="B40">
        <v>2.25</v>
      </c>
      <c r="C40">
        <v>2.25</v>
      </c>
      <c r="D40">
        <v>2.25</v>
      </c>
      <c r="E40">
        <v>2.25</v>
      </c>
      <c r="F40">
        <v>2.25</v>
      </c>
      <c r="G40">
        <v>2.25</v>
      </c>
    </row>
    <row r="41" spans="1:7" x14ac:dyDescent="0.25">
      <c r="A41" t="s">
        <v>115</v>
      </c>
      <c r="B41" s="3">
        <v>100</v>
      </c>
      <c r="C41" s="3">
        <v>100</v>
      </c>
      <c r="D41" s="3">
        <v>100</v>
      </c>
      <c r="E41" s="3">
        <v>100</v>
      </c>
      <c r="F41" s="3">
        <v>100</v>
      </c>
      <c r="G41" s="3">
        <v>100</v>
      </c>
    </row>
    <row r="42" spans="1:7" x14ac:dyDescent="0.25">
      <c r="A42" t="s">
        <v>116</v>
      </c>
      <c r="B42" s="3" t="s">
        <v>129</v>
      </c>
      <c r="C42" s="3" t="s">
        <v>129</v>
      </c>
      <c r="D42" s="3" t="s">
        <v>129</v>
      </c>
      <c r="E42" s="3" t="s">
        <v>129</v>
      </c>
      <c r="F42" s="3" t="s">
        <v>129</v>
      </c>
      <c r="G42" s="3" t="s">
        <v>129</v>
      </c>
    </row>
    <row r="43" spans="1:7" x14ac:dyDescent="0.25">
      <c r="A43" t="s">
        <v>117</v>
      </c>
      <c r="B43" s="3" t="s">
        <v>130</v>
      </c>
      <c r="C43" s="3" t="s">
        <v>130</v>
      </c>
      <c r="D43" s="3" t="s">
        <v>130</v>
      </c>
      <c r="E43" s="3" t="s">
        <v>130</v>
      </c>
      <c r="F43" s="3" t="s">
        <v>130</v>
      </c>
      <c r="G43" s="3" t="s">
        <v>130</v>
      </c>
    </row>
    <row r="44" spans="1:7" x14ac:dyDescent="0.25">
      <c r="A44" t="s">
        <v>118</v>
      </c>
      <c r="B44" s="3" t="s">
        <v>35</v>
      </c>
      <c r="C44" s="3" t="s">
        <v>35</v>
      </c>
      <c r="D44" s="3" t="s">
        <v>35</v>
      </c>
      <c r="E44" s="3" t="s">
        <v>35</v>
      </c>
      <c r="F44" s="3" t="s">
        <v>35</v>
      </c>
      <c r="G44" s="3" t="s">
        <v>35</v>
      </c>
    </row>
    <row r="45" spans="1:7" x14ac:dyDescent="0.25">
      <c r="A45" t="s">
        <v>119</v>
      </c>
      <c r="B45" s="3" t="s">
        <v>40</v>
      </c>
      <c r="C45" s="3" t="s">
        <v>40</v>
      </c>
      <c r="D45" s="3" t="s">
        <v>40</v>
      </c>
      <c r="E45" s="3" t="s">
        <v>40</v>
      </c>
      <c r="F45" s="3" t="s">
        <v>40</v>
      </c>
      <c r="G45" s="3" t="s">
        <v>40</v>
      </c>
    </row>
    <row r="46" spans="1:7" x14ac:dyDescent="0.25">
      <c r="A46" t="s">
        <v>120</v>
      </c>
      <c r="B46" s="3">
        <v>0.6</v>
      </c>
      <c r="C46" s="3">
        <v>0.6</v>
      </c>
      <c r="D46" s="3">
        <v>0.6</v>
      </c>
      <c r="E46" s="3">
        <v>0.6</v>
      </c>
      <c r="F46" s="3">
        <v>0.6</v>
      </c>
      <c r="G46" s="3">
        <v>0.6</v>
      </c>
    </row>
    <row r="47" spans="1:7" x14ac:dyDescent="0.25">
      <c r="A47" t="s">
        <v>25</v>
      </c>
      <c r="B47" s="3" t="s">
        <v>131</v>
      </c>
      <c r="C47" s="3" t="s">
        <v>131</v>
      </c>
      <c r="D47" s="3" t="s">
        <v>131</v>
      </c>
      <c r="E47" s="3" t="s">
        <v>131</v>
      </c>
      <c r="F47" s="3" t="s">
        <v>131</v>
      </c>
      <c r="G47" s="3" t="s">
        <v>131</v>
      </c>
    </row>
    <row r="48" spans="1:7" x14ac:dyDescent="0.25">
      <c r="A48" t="s">
        <v>121</v>
      </c>
      <c r="B48" s="3" t="s">
        <v>40</v>
      </c>
      <c r="C48" s="3" t="s">
        <v>40</v>
      </c>
      <c r="D48" s="3" t="s">
        <v>40</v>
      </c>
      <c r="E48" s="3" t="s">
        <v>40</v>
      </c>
      <c r="F48" s="3" t="s">
        <v>40</v>
      </c>
      <c r="G48" s="3" t="s">
        <v>40</v>
      </c>
    </row>
    <row r="49" spans="1:7" x14ac:dyDescent="0.25">
      <c r="A49" t="s">
        <v>122</v>
      </c>
      <c r="B49" s="3" t="b">
        <v>1</v>
      </c>
      <c r="C49" s="3" t="b">
        <v>1</v>
      </c>
      <c r="D49" s="3" t="b">
        <v>1</v>
      </c>
      <c r="E49" s="3" t="b">
        <v>1</v>
      </c>
      <c r="F49" s="3" t="b">
        <v>1</v>
      </c>
      <c r="G49" s="3" t="b">
        <v>1</v>
      </c>
    </row>
    <row r="50" spans="1:7" x14ac:dyDescent="0.25">
      <c r="A50" t="s">
        <v>123</v>
      </c>
      <c r="B50" s="3" t="s">
        <v>132</v>
      </c>
      <c r="C50" s="3" t="s">
        <v>132</v>
      </c>
      <c r="D50" s="3" t="s">
        <v>132</v>
      </c>
      <c r="E50" s="3" t="s">
        <v>132</v>
      </c>
      <c r="F50" s="3" t="s">
        <v>132</v>
      </c>
      <c r="G50" s="3" t="s">
        <v>132</v>
      </c>
    </row>
    <row r="51" spans="1:7" x14ac:dyDescent="0.25">
      <c r="A51" t="s">
        <v>124</v>
      </c>
      <c r="B51">
        <v>385</v>
      </c>
      <c r="C51">
        <v>389</v>
      </c>
      <c r="D51">
        <v>388</v>
      </c>
      <c r="E51">
        <v>398</v>
      </c>
      <c r="F51">
        <v>398</v>
      </c>
      <c r="G51">
        <v>398</v>
      </c>
    </row>
    <row r="52" spans="1:7" x14ac:dyDescent="0.25">
      <c r="A52" t="s">
        <v>125</v>
      </c>
      <c r="B52">
        <v>385</v>
      </c>
      <c r="C52">
        <v>389</v>
      </c>
      <c r="D52">
        <v>388</v>
      </c>
      <c r="E52">
        <v>398</v>
      </c>
      <c r="F52">
        <v>398</v>
      </c>
      <c r="G52">
        <v>398</v>
      </c>
    </row>
    <row r="53" spans="1:7" x14ac:dyDescent="0.25">
      <c r="A53" t="s">
        <v>126</v>
      </c>
      <c r="B53">
        <v>4.4999999999999998E-2</v>
      </c>
      <c r="C53">
        <v>3.3000000000000002E-2</v>
      </c>
      <c r="D53">
        <v>3.5999999999999997E-2</v>
      </c>
      <c r="E53">
        <v>6.0000000000000001E-3</v>
      </c>
      <c r="F53">
        <v>6.0000000000000001E-3</v>
      </c>
      <c r="G53">
        <v>6.0000000000000001E-3</v>
      </c>
    </row>
    <row r="54" spans="1:7" x14ac:dyDescent="0.25">
      <c r="A54" t="s">
        <v>127</v>
      </c>
      <c r="B54" t="s">
        <v>80</v>
      </c>
      <c r="C54" t="s">
        <v>80</v>
      </c>
      <c r="D54" t="s">
        <v>80</v>
      </c>
      <c r="E54" t="s">
        <v>80</v>
      </c>
      <c r="F54" t="s">
        <v>80</v>
      </c>
      <c r="G54" t="s">
        <v>40</v>
      </c>
    </row>
  </sheetData>
  <mergeCells count="1">
    <mergeCell ref="B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F10" sqref="F10"/>
    </sheetView>
  </sheetViews>
  <sheetFormatPr defaultRowHeight="15" x14ac:dyDescent="0.25"/>
  <cols>
    <col min="1" max="1" width="45.7109375" bestFit="1" customWidth="1"/>
  </cols>
  <sheetData>
    <row r="1" spans="1:7" x14ac:dyDescent="0.25"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</row>
    <row r="2" spans="1:7" x14ac:dyDescent="0.25">
      <c r="A2" t="s">
        <v>133</v>
      </c>
    </row>
    <row r="3" spans="1:7" x14ac:dyDescent="0.25">
      <c r="A3" t="s">
        <v>134</v>
      </c>
      <c r="B3" t="s">
        <v>277</v>
      </c>
      <c r="C3" t="s">
        <v>277</v>
      </c>
      <c r="D3" t="s">
        <v>277</v>
      </c>
      <c r="E3" t="s">
        <v>277</v>
      </c>
      <c r="F3" t="s">
        <v>277</v>
      </c>
      <c r="G3" t="s">
        <v>277</v>
      </c>
    </row>
    <row r="4" spans="1:7" x14ac:dyDescent="0.25">
      <c r="A4" t="s">
        <v>135</v>
      </c>
      <c r="B4" t="s">
        <v>278</v>
      </c>
      <c r="C4" t="s">
        <v>278</v>
      </c>
      <c r="D4" t="s">
        <v>278</v>
      </c>
      <c r="E4" t="s">
        <v>278</v>
      </c>
      <c r="F4" t="s">
        <v>278</v>
      </c>
      <c r="G4" t="s">
        <v>278</v>
      </c>
    </row>
    <row r="5" spans="1:7" x14ac:dyDescent="0.25">
      <c r="A5" t="s">
        <v>12</v>
      </c>
      <c r="B5">
        <v>400</v>
      </c>
      <c r="C5">
        <v>400</v>
      </c>
      <c r="D5">
        <v>400</v>
      </c>
      <c r="E5">
        <v>400</v>
      </c>
      <c r="F5">
        <v>400</v>
      </c>
      <c r="G5">
        <v>400</v>
      </c>
    </row>
    <row r="6" spans="1:7" x14ac:dyDescent="0.25">
      <c r="A6" t="s">
        <v>136</v>
      </c>
      <c r="B6" t="s">
        <v>279</v>
      </c>
      <c r="C6" t="s">
        <v>279</v>
      </c>
      <c r="D6" t="s">
        <v>279</v>
      </c>
      <c r="E6" t="s">
        <v>279</v>
      </c>
      <c r="F6" t="s">
        <v>279</v>
      </c>
      <c r="G6" t="s">
        <v>279</v>
      </c>
    </row>
    <row r="7" spans="1:7" x14ac:dyDescent="0.25">
      <c r="A7" t="s">
        <v>103</v>
      </c>
      <c r="B7">
        <v>65.53</v>
      </c>
      <c r="C7">
        <v>65.53</v>
      </c>
      <c r="D7">
        <v>65.53</v>
      </c>
      <c r="E7">
        <v>65.73</v>
      </c>
      <c r="F7">
        <v>65.73</v>
      </c>
      <c r="G7">
        <v>65.73</v>
      </c>
    </row>
    <row r="8" spans="1:7" x14ac:dyDescent="0.25">
      <c r="A8" t="s">
        <v>137</v>
      </c>
      <c r="B8">
        <v>385</v>
      </c>
      <c r="C8">
        <v>389</v>
      </c>
      <c r="D8">
        <v>388</v>
      </c>
      <c r="E8">
        <v>398</v>
      </c>
      <c r="F8">
        <v>398</v>
      </c>
      <c r="G8">
        <v>398</v>
      </c>
    </row>
    <row r="9" spans="1:7" x14ac:dyDescent="0.25">
      <c r="A9" t="s">
        <v>138</v>
      </c>
      <c r="B9">
        <v>2.02</v>
      </c>
      <c r="C9">
        <v>2.0299999999999998</v>
      </c>
      <c r="D9">
        <v>2.02</v>
      </c>
    </row>
    <row r="10" spans="1:7" x14ac:dyDescent="0.25">
      <c r="A10" t="s">
        <v>139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140</v>
      </c>
      <c r="B11">
        <v>99</v>
      </c>
      <c r="C11">
        <v>99</v>
      </c>
      <c r="D11">
        <v>99</v>
      </c>
      <c r="E11">
        <v>142</v>
      </c>
      <c r="F11">
        <v>142</v>
      </c>
      <c r="G11">
        <v>142</v>
      </c>
    </row>
    <row r="12" spans="1:7" x14ac:dyDescent="0.25">
      <c r="A12" t="s">
        <v>141</v>
      </c>
      <c r="B12">
        <v>24</v>
      </c>
      <c r="C12">
        <v>24</v>
      </c>
      <c r="D12">
        <v>24</v>
      </c>
      <c r="E12">
        <v>24</v>
      </c>
      <c r="F12">
        <v>24</v>
      </c>
      <c r="G12">
        <v>24</v>
      </c>
    </row>
    <row r="13" spans="1:7" x14ac:dyDescent="0.25">
      <c r="A13" t="s">
        <v>142</v>
      </c>
      <c r="B13">
        <v>8</v>
      </c>
      <c r="C13">
        <v>8</v>
      </c>
      <c r="D13">
        <v>8</v>
      </c>
      <c r="E13">
        <v>51</v>
      </c>
      <c r="F13">
        <v>51</v>
      </c>
      <c r="G13">
        <v>51</v>
      </c>
    </row>
    <row r="14" spans="1:7" x14ac:dyDescent="0.25">
      <c r="A14" t="s">
        <v>20</v>
      </c>
      <c r="B14" s="2">
        <v>19.568000000000001</v>
      </c>
      <c r="C14" s="2">
        <v>19.568000000000001</v>
      </c>
      <c r="D14" s="2">
        <v>19.568000000000001</v>
      </c>
      <c r="E14" s="2">
        <v>16.100000000000001</v>
      </c>
      <c r="F14" s="2">
        <v>16.100000000000001</v>
      </c>
      <c r="G14" s="2">
        <v>16.100000000000001</v>
      </c>
    </row>
    <row r="16" spans="1:7" x14ac:dyDescent="0.25">
      <c r="A16" t="s">
        <v>21</v>
      </c>
      <c r="B16" t="s">
        <v>77</v>
      </c>
      <c r="C16" t="s">
        <v>77</v>
      </c>
      <c r="D16" t="s">
        <v>77</v>
      </c>
      <c r="E16" t="s">
        <v>77</v>
      </c>
      <c r="F16" t="s">
        <v>77</v>
      </c>
      <c r="G16" t="s">
        <v>77</v>
      </c>
    </row>
    <row r="17" spans="1:7" x14ac:dyDescent="0.25">
      <c r="A17" t="s">
        <v>143</v>
      </c>
    </row>
    <row r="18" spans="1:7" x14ac:dyDescent="0.25">
      <c r="A18" t="s">
        <v>22</v>
      </c>
      <c r="B18" t="s">
        <v>280</v>
      </c>
      <c r="C18" t="s">
        <v>280</v>
      </c>
      <c r="D18" t="s">
        <v>280</v>
      </c>
      <c r="E18" t="s">
        <v>280</v>
      </c>
      <c r="F18" t="s">
        <v>280</v>
      </c>
      <c r="G18" t="s">
        <v>280</v>
      </c>
    </row>
    <row r="19" spans="1:7" x14ac:dyDescent="0.25">
      <c r="A19" t="s">
        <v>144</v>
      </c>
      <c r="B19">
        <v>0.9</v>
      </c>
      <c r="C19">
        <v>0.9</v>
      </c>
      <c r="D19">
        <v>0.9</v>
      </c>
      <c r="E19">
        <v>0.9</v>
      </c>
      <c r="F19">
        <v>0.9</v>
      </c>
      <c r="G19">
        <v>0.9</v>
      </c>
    </row>
    <row r="20" spans="1:7" x14ac:dyDescent="0.25">
      <c r="A20" t="s">
        <v>145</v>
      </c>
      <c r="B20">
        <v>4</v>
      </c>
      <c r="C20">
        <v>4</v>
      </c>
      <c r="D20">
        <v>4</v>
      </c>
      <c r="E20">
        <v>4</v>
      </c>
      <c r="F20">
        <v>4</v>
      </c>
      <c r="G20">
        <v>4</v>
      </c>
    </row>
    <row r="22" spans="1:7" x14ac:dyDescent="0.25">
      <c r="A22" t="s">
        <v>146</v>
      </c>
      <c r="B22">
        <v>23</v>
      </c>
      <c r="C22">
        <v>23</v>
      </c>
      <c r="D22">
        <v>23</v>
      </c>
      <c r="E22">
        <v>23</v>
      </c>
      <c r="F22">
        <v>23</v>
      </c>
      <c r="G22">
        <v>23</v>
      </c>
    </row>
    <row r="23" spans="1:7" x14ac:dyDescent="0.25">
      <c r="A23" t="s">
        <v>147</v>
      </c>
      <c r="B23" t="s">
        <v>279</v>
      </c>
      <c r="C23" t="s">
        <v>279</v>
      </c>
      <c r="D23" t="s">
        <v>279</v>
      </c>
      <c r="E23" t="s">
        <v>279</v>
      </c>
      <c r="F23" t="s">
        <v>279</v>
      </c>
      <c r="G23" t="s">
        <v>279</v>
      </c>
    </row>
    <row r="24" spans="1:7" x14ac:dyDescent="0.25">
      <c r="A24" t="s">
        <v>148</v>
      </c>
      <c r="B24">
        <v>0.1</v>
      </c>
    </row>
    <row r="25" spans="1:7" x14ac:dyDescent="0.25">
      <c r="A25" t="s">
        <v>149</v>
      </c>
      <c r="B25">
        <v>0</v>
      </c>
    </row>
    <row r="26" spans="1:7" x14ac:dyDescent="0.25">
      <c r="A26" t="s">
        <v>150</v>
      </c>
      <c r="B26">
        <v>9.0299999999999994</v>
      </c>
      <c r="C26">
        <v>14</v>
      </c>
      <c r="D26">
        <v>17.7</v>
      </c>
      <c r="E26">
        <v>12.6</v>
      </c>
      <c r="F26">
        <v>17.100000000000001</v>
      </c>
      <c r="G26">
        <v>19.100000000000001</v>
      </c>
    </row>
    <row r="27" spans="1:7" x14ac:dyDescent="0.25">
      <c r="A27" t="s">
        <v>151</v>
      </c>
      <c r="B27">
        <v>2</v>
      </c>
      <c r="C27">
        <v>2</v>
      </c>
      <c r="D27">
        <v>2</v>
      </c>
      <c r="E27">
        <v>2</v>
      </c>
      <c r="F27">
        <v>2</v>
      </c>
      <c r="G27">
        <v>2</v>
      </c>
    </row>
    <row r="28" spans="1:7" x14ac:dyDescent="0.25">
      <c r="A28" t="s">
        <v>152</v>
      </c>
      <c r="B28" t="s">
        <v>279</v>
      </c>
      <c r="C28" t="s">
        <v>279</v>
      </c>
      <c r="D28" t="s">
        <v>279</v>
      </c>
      <c r="E28" t="s">
        <v>279</v>
      </c>
      <c r="F28" t="s">
        <v>279</v>
      </c>
      <c r="G28" t="s">
        <v>279</v>
      </c>
    </row>
    <row r="29" spans="1:7" x14ac:dyDescent="0.25">
      <c r="A29" t="s">
        <v>153</v>
      </c>
      <c r="B29">
        <v>5.83</v>
      </c>
      <c r="C29">
        <v>5.66</v>
      </c>
      <c r="D29">
        <v>5.22</v>
      </c>
      <c r="E29">
        <v>4.75</v>
      </c>
      <c r="F29">
        <v>4.7699999999999996</v>
      </c>
      <c r="G29">
        <v>4.58</v>
      </c>
    </row>
    <row r="30" spans="1:7" x14ac:dyDescent="0.25">
      <c r="A30" t="s">
        <v>154</v>
      </c>
      <c r="B30">
        <v>3.8</v>
      </c>
      <c r="C30">
        <v>3.76</v>
      </c>
      <c r="D30">
        <v>3.73</v>
      </c>
      <c r="E30">
        <v>3.52</v>
      </c>
      <c r="F30">
        <v>3.63</v>
      </c>
      <c r="G30">
        <v>3.64</v>
      </c>
    </row>
    <row r="31" spans="1:7" x14ac:dyDescent="0.25">
      <c r="A31" t="s">
        <v>111</v>
      </c>
      <c r="B31">
        <v>4.46</v>
      </c>
      <c r="C31">
        <v>4.63</v>
      </c>
      <c r="D31">
        <v>4.6500000000000004</v>
      </c>
      <c r="E31">
        <v>4.63</v>
      </c>
      <c r="F31">
        <v>4.67</v>
      </c>
      <c r="G31">
        <v>4.6500000000000004</v>
      </c>
    </row>
    <row r="32" spans="1:7" x14ac:dyDescent="0.25">
      <c r="A32" t="s">
        <v>155</v>
      </c>
    </row>
    <row r="33" spans="1:1" x14ac:dyDescent="0.25">
      <c r="A33" t="s">
        <v>156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E7" sqref="E7"/>
    </sheetView>
  </sheetViews>
  <sheetFormatPr defaultRowHeight="15" x14ac:dyDescent="0.25"/>
  <sheetData>
    <row r="1" spans="1:9" x14ac:dyDescent="0.25">
      <c r="B1" t="s">
        <v>157</v>
      </c>
      <c r="C1" t="s">
        <v>158</v>
      </c>
      <c r="D1" t="s">
        <v>159</v>
      </c>
      <c r="E1" t="s">
        <v>160</v>
      </c>
      <c r="F1" t="s">
        <v>161</v>
      </c>
      <c r="G1" t="s">
        <v>162</v>
      </c>
      <c r="H1" t="s">
        <v>163</v>
      </c>
      <c r="I1" t="s">
        <v>164</v>
      </c>
    </row>
    <row r="2" spans="1:9" x14ac:dyDescent="0.25">
      <c r="A2" t="s">
        <v>169</v>
      </c>
    </row>
    <row r="3" spans="1:9" x14ac:dyDescent="0.25">
      <c r="A3" s="11">
        <v>2017</v>
      </c>
      <c r="B3" s="11"/>
      <c r="C3" s="11"/>
      <c r="D3" s="11"/>
      <c r="E3" s="11"/>
      <c r="F3" s="11"/>
      <c r="G3" s="11"/>
    </row>
    <row r="4" spans="1:9" x14ac:dyDescent="0.25">
      <c r="A4" s="6" t="s">
        <v>165</v>
      </c>
      <c r="B4" s="6">
        <v>24.33</v>
      </c>
      <c r="C4" s="6">
        <v>14.56</v>
      </c>
      <c r="D4" s="6">
        <v>58.15</v>
      </c>
      <c r="E4" s="6">
        <v>1.56</v>
      </c>
      <c r="F4" s="6">
        <v>95.04</v>
      </c>
      <c r="G4" s="6">
        <v>56.28</v>
      </c>
    </row>
    <row r="5" spans="1:9" x14ac:dyDescent="0.25">
      <c r="A5" s="6" t="s">
        <v>166</v>
      </c>
      <c r="B5" s="6">
        <v>25.27</v>
      </c>
      <c r="C5" s="6">
        <v>14.84</v>
      </c>
      <c r="D5" s="6">
        <v>35.79</v>
      </c>
      <c r="E5" s="6">
        <v>1.18</v>
      </c>
      <c r="F5" s="6">
        <v>96.31</v>
      </c>
      <c r="G5" s="6">
        <v>58.65</v>
      </c>
    </row>
    <row r="6" spans="1:9" x14ac:dyDescent="0.25">
      <c r="A6" s="6" t="s">
        <v>167</v>
      </c>
      <c r="B6" s="6">
        <v>24.91</v>
      </c>
      <c r="C6" s="6">
        <v>13.5</v>
      </c>
      <c r="D6" s="6">
        <v>32.020000000000003</v>
      </c>
      <c r="E6" s="6">
        <v>1.1200000000000001</v>
      </c>
      <c r="F6" s="6">
        <v>94.57</v>
      </c>
      <c r="G6" s="6">
        <v>50.74</v>
      </c>
    </row>
    <row r="7" spans="1:9" x14ac:dyDescent="0.25">
      <c r="A7" s="6" t="s">
        <v>168</v>
      </c>
      <c r="B7" s="6">
        <f t="shared" ref="B7:G7" si="0">AVERAGE(B4:B6)</f>
        <v>24.836666666666662</v>
      </c>
      <c r="C7" s="6">
        <f t="shared" si="0"/>
        <v>14.299999999999999</v>
      </c>
      <c r="D7" s="6">
        <f t="shared" si="0"/>
        <v>41.986666666666672</v>
      </c>
      <c r="E7" s="6">
        <f t="shared" si="0"/>
        <v>1.2866666666666668</v>
      </c>
      <c r="F7" s="6">
        <f t="shared" si="0"/>
        <v>95.306666666666672</v>
      </c>
      <c r="G7" s="6">
        <f t="shared" si="0"/>
        <v>55.223333333333336</v>
      </c>
    </row>
    <row r="8" spans="1:9" x14ac:dyDescent="0.25">
      <c r="A8" s="6"/>
      <c r="B8" s="6">
        <f>AVERAGE(B7:C7)</f>
        <v>19.568333333333332</v>
      </c>
      <c r="C8" s="6"/>
      <c r="D8" s="6"/>
      <c r="E8" s="6"/>
      <c r="F8" s="6">
        <f>AVERAGE(F7:G7)</f>
        <v>75.265000000000001</v>
      </c>
      <c r="G8" s="6"/>
    </row>
    <row r="9" spans="1:9" x14ac:dyDescent="0.25">
      <c r="D9">
        <f>SUM(D4:D6)</f>
        <v>125.96000000000001</v>
      </c>
      <c r="E9">
        <f>(E7*3.6)</f>
        <v>4.6320000000000006</v>
      </c>
    </row>
    <row r="12" spans="1:9" x14ac:dyDescent="0.25">
      <c r="A12" t="s">
        <v>173</v>
      </c>
    </row>
    <row r="13" spans="1:9" x14ac:dyDescent="0.25">
      <c r="A13" s="11">
        <v>2015</v>
      </c>
      <c r="B13" s="11"/>
      <c r="C13" s="11"/>
      <c r="D13" s="11"/>
      <c r="E13" s="11"/>
      <c r="F13" s="11"/>
      <c r="G13" s="11"/>
    </row>
    <row r="14" spans="1:9" x14ac:dyDescent="0.25">
      <c r="A14" s="6" t="s">
        <v>170</v>
      </c>
      <c r="B14" s="6">
        <v>19.989999999999998</v>
      </c>
      <c r="C14" s="6">
        <v>9.4</v>
      </c>
      <c r="D14" s="6">
        <v>142.51</v>
      </c>
      <c r="E14" s="6">
        <v>1.4</v>
      </c>
      <c r="F14" s="6">
        <v>94.83</v>
      </c>
      <c r="G14" s="6">
        <v>55.48</v>
      </c>
    </row>
    <row r="15" spans="1:9" x14ac:dyDescent="0.25">
      <c r="A15" s="6" t="s">
        <v>171</v>
      </c>
      <c r="B15" s="6">
        <v>21.92</v>
      </c>
      <c r="C15" s="6">
        <v>11.94</v>
      </c>
      <c r="D15" s="6">
        <v>57.39</v>
      </c>
      <c r="E15" s="6">
        <v>1.1200000000000001</v>
      </c>
      <c r="F15" s="6">
        <v>96.6</v>
      </c>
      <c r="G15" s="6">
        <v>59.46</v>
      </c>
    </row>
    <row r="16" spans="1:9" x14ac:dyDescent="0.25">
      <c r="A16" s="6" t="s">
        <v>172</v>
      </c>
      <c r="B16" s="6">
        <v>21.44</v>
      </c>
      <c r="C16" s="6">
        <v>11.92</v>
      </c>
      <c r="D16" s="6">
        <v>126.24</v>
      </c>
      <c r="E16" s="6">
        <v>1.34</v>
      </c>
      <c r="F16" s="6">
        <v>94.85</v>
      </c>
      <c r="G16" s="6">
        <v>55.68</v>
      </c>
    </row>
    <row r="17" spans="1:7" x14ac:dyDescent="0.25">
      <c r="A17" s="6" t="s">
        <v>168</v>
      </c>
      <c r="B17" s="6">
        <f t="shared" ref="B17:G17" si="1">AVERAGE(B14:B16)</f>
        <v>21.116666666666664</v>
      </c>
      <c r="C17" s="6">
        <f t="shared" si="1"/>
        <v>11.086666666666666</v>
      </c>
      <c r="D17" s="6">
        <f t="shared" si="1"/>
        <v>108.71333333333332</v>
      </c>
      <c r="E17" s="6">
        <f t="shared" si="1"/>
        <v>1.2866666666666668</v>
      </c>
      <c r="F17" s="6">
        <f t="shared" si="1"/>
        <v>95.426666666666662</v>
      </c>
      <c r="G17" s="6">
        <f t="shared" si="1"/>
        <v>56.873333333333335</v>
      </c>
    </row>
    <row r="18" spans="1:7" x14ac:dyDescent="0.25">
      <c r="A18" s="6"/>
      <c r="B18" s="6">
        <f>AVERAGE(B17:C17)</f>
        <v>16.101666666666667</v>
      </c>
      <c r="C18" s="6"/>
      <c r="D18" s="6"/>
      <c r="E18" s="6"/>
      <c r="F18" s="6">
        <f>AVERAGE(F17:G17)</f>
        <v>76.150000000000006</v>
      </c>
      <c r="G18" s="6"/>
    </row>
    <row r="20" spans="1:7" x14ac:dyDescent="0.25">
      <c r="D20">
        <f>SUM(D14:D16)</f>
        <v>326.14</v>
      </c>
      <c r="E20">
        <f>(E17*3.6)</f>
        <v>4.6320000000000006</v>
      </c>
    </row>
  </sheetData>
  <mergeCells count="2">
    <mergeCell ref="A3:G3"/>
    <mergeCell ref="A13:G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L5" sqref="L5:Q5"/>
    </sheetView>
  </sheetViews>
  <sheetFormatPr defaultRowHeight="15" x14ac:dyDescent="0.25"/>
  <sheetData>
    <row r="1" spans="1:17" x14ac:dyDescent="0.25"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K1" t="s">
        <v>268</v>
      </c>
      <c r="L1">
        <v>0</v>
      </c>
      <c r="M1">
        <v>0</v>
      </c>
      <c r="N1">
        <v>0</v>
      </c>
      <c r="O1">
        <v>0</v>
      </c>
      <c r="P1">
        <v>0</v>
      </c>
      <c r="Q1">
        <v>0</v>
      </c>
    </row>
    <row r="2" spans="1:17" x14ac:dyDescent="0.25">
      <c r="A2" t="s">
        <v>180</v>
      </c>
      <c r="C2">
        <v>385</v>
      </c>
      <c r="D2">
        <v>389</v>
      </c>
      <c r="E2">
        <v>388</v>
      </c>
      <c r="F2">
        <v>398</v>
      </c>
      <c r="G2">
        <v>398</v>
      </c>
      <c r="H2">
        <v>398</v>
      </c>
      <c r="K2" t="s">
        <v>51</v>
      </c>
      <c r="L2">
        <v>4.7</v>
      </c>
      <c r="M2">
        <v>4.7</v>
      </c>
      <c r="N2">
        <v>4.7</v>
      </c>
      <c r="O2">
        <v>4.7</v>
      </c>
      <c r="P2">
        <v>4.7</v>
      </c>
      <c r="Q2">
        <v>4.7</v>
      </c>
    </row>
    <row r="3" spans="1:17" x14ac:dyDescent="0.25">
      <c r="A3" t="s">
        <v>181</v>
      </c>
      <c r="C3">
        <v>9.0299999999999994</v>
      </c>
      <c r="D3">
        <v>14</v>
      </c>
      <c r="E3">
        <v>17.7</v>
      </c>
      <c r="F3">
        <v>12.6</v>
      </c>
      <c r="G3">
        <v>17.100000000000001</v>
      </c>
      <c r="H3">
        <v>19.100000000000001</v>
      </c>
    </row>
    <row r="4" spans="1:17" x14ac:dyDescent="0.25">
      <c r="A4" t="s">
        <v>182</v>
      </c>
      <c r="C4">
        <v>5.83</v>
      </c>
      <c r="D4">
        <v>5.66</v>
      </c>
      <c r="E4">
        <v>5.22</v>
      </c>
      <c r="F4">
        <v>4.75</v>
      </c>
      <c r="G4">
        <v>4.7699999999999996</v>
      </c>
      <c r="H4">
        <v>4.58</v>
      </c>
      <c r="L4" t="s">
        <v>28</v>
      </c>
      <c r="M4" t="s">
        <v>29</v>
      </c>
      <c r="N4" t="s">
        <v>30</v>
      </c>
      <c r="O4" t="s">
        <v>31</v>
      </c>
      <c r="P4" t="s">
        <v>32</v>
      </c>
      <c r="Q4" t="s">
        <v>33</v>
      </c>
    </row>
    <row r="5" spans="1:17" x14ac:dyDescent="0.25">
      <c r="A5" t="s">
        <v>183</v>
      </c>
      <c r="C5" t="s">
        <v>174</v>
      </c>
      <c r="D5" t="s">
        <v>175</v>
      </c>
      <c r="E5" t="s">
        <v>176</v>
      </c>
      <c r="F5" t="s">
        <v>177</v>
      </c>
      <c r="G5" t="s">
        <v>178</v>
      </c>
      <c r="H5" t="s">
        <v>179</v>
      </c>
      <c r="K5" t="s">
        <v>269</v>
      </c>
      <c r="L5">
        <v>0</v>
      </c>
      <c r="M5">
        <v>3.5960000000000001</v>
      </c>
      <c r="N5">
        <v>7.1920000000000002</v>
      </c>
      <c r="O5">
        <v>0</v>
      </c>
      <c r="P5">
        <v>3.5960000000000001</v>
      </c>
      <c r="Q5">
        <v>7.1920000000000002</v>
      </c>
    </row>
    <row r="6" spans="1:17" x14ac:dyDescent="0.25">
      <c r="A6" t="s">
        <v>184</v>
      </c>
      <c r="C6">
        <f>(0.08*C2^0.75)</f>
        <v>6.9532130104390557</v>
      </c>
      <c r="D6">
        <f t="shared" ref="D6:H6" si="0">(0.08*D2^0.75)</f>
        <v>7.0073238291010611</v>
      </c>
      <c r="E6">
        <f t="shared" si="0"/>
        <v>6.9938092186476029</v>
      </c>
      <c r="F6">
        <f>(0.08*F2^0.75)</f>
        <v>7.1285679067223509</v>
      </c>
      <c r="G6">
        <f t="shared" si="0"/>
        <v>7.1285679067223509</v>
      </c>
      <c r="H6">
        <f t="shared" si="0"/>
        <v>7.1285679067223509</v>
      </c>
      <c r="K6" t="s">
        <v>270</v>
      </c>
      <c r="L6">
        <v>13.7</v>
      </c>
      <c r="M6">
        <v>13.7</v>
      </c>
      <c r="N6">
        <v>13.7</v>
      </c>
      <c r="O6">
        <v>13.6</v>
      </c>
      <c r="P6">
        <v>13.6</v>
      </c>
      <c r="Q6">
        <v>13.6</v>
      </c>
    </row>
    <row r="7" spans="1:17" x14ac:dyDescent="0.25">
      <c r="A7" t="s">
        <v>185</v>
      </c>
      <c r="C7">
        <f>(C6*4.184)</f>
        <v>29.09224323567701</v>
      </c>
      <c r="D7">
        <f t="shared" ref="D7:E7" si="1">(D6*4.184)</f>
        <v>29.318642900958842</v>
      </c>
      <c r="E7">
        <f t="shared" si="1"/>
        <v>29.262097770821573</v>
      </c>
      <c r="F7">
        <f>(F6*4.184)</f>
        <v>29.825928121726317</v>
      </c>
      <c r="G7">
        <f t="shared" ref="G7:H7" si="2">(G6*4.184)</f>
        <v>29.825928121726317</v>
      </c>
      <c r="H7">
        <f t="shared" si="2"/>
        <v>29.825928121726317</v>
      </c>
      <c r="K7" t="s">
        <v>271</v>
      </c>
      <c r="L7">
        <v>10.8</v>
      </c>
      <c r="M7">
        <v>10.8</v>
      </c>
      <c r="N7">
        <v>10.8</v>
      </c>
      <c r="O7">
        <v>12.5</v>
      </c>
      <c r="P7">
        <v>12.5</v>
      </c>
      <c r="Q7">
        <v>12.5</v>
      </c>
    </row>
    <row r="8" spans="1:17" x14ac:dyDescent="0.25">
      <c r="A8" t="s">
        <v>186</v>
      </c>
      <c r="C8">
        <f>(C7/0.68)</f>
        <v>42.782710640701481</v>
      </c>
      <c r="D8">
        <f t="shared" ref="D8:E8" si="3">(D7/0.68)</f>
        <v>43.115651324939471</v>
      </c>
      <c r="E8">
        <f t="shared" si="3"/>
        <v>43.032496721796427</v>
      </c>
      <c r="F8">
        <f>(F7/0.68)</f>
        <v>43.861659002538701</v>
      </c>
      <c r="G8">
        <f t="shared" ref="G8:H8" si="4">(G7/0.68)</f>
        <v>43.861659002538701</v>
      </c>
      <c r="H8">
        <f t="shared" si="4"/>
        <v>43.861659002538701</v>
      </c>
    </row>
    <row r="9" spans="1:17" x14ac:dyDescent="0.25">
      <c r="A9" t="s">
        <v>187</v>
      </c>
      <c r="L9">
        <v>0</v>
      </c>
      <c r="M9">
        <v>3.5960000000000001</v>
      </c>
      <c r="N9">
        <v>7.1920000000000002</v>
      </c>
      <c r="O9">
        <v>0</v>
      </c>
      <c r="P9">
        <v>3.5960000000000001</v>
      </c>
      <c r="Q9">
        <v>7.1920000000000002</v>
      </c>
    </row>
    <row r="10" spans="1:17" x14ac:dyDescent="0.25">
      <c r="A10" t="s">
        <v>150</v>
      </c>
      <c r="C10">
        <v>9.0299999999999994</v>
      </c>
      <c r="D10">
        <v>14</v>
      </c>
      <c r="E10">
        <v>17.7</v>
      </c>
      <c r="F10">
        <v>12.6</v>
      </c>
      <c r="G10">
        <v>17.100000000000001</v>
      </c>
      <c r="H10">
        <v>19.100000000000001</v>
      </c>
      <c r="L10">
        <v>13.6</v>
      </c>
      <c r="M10">
        <v>13.6</v>
      </c>
      <c r="N10">
        <v>13.6</v>
      </c>
      <c r="O10">
        <v>13.7</v>
      </c>
      <c r="P10">
        <v>13.7</v>
      </c>
      <c r="Q10">
        <v>13.7</v>
      </c>
    </row>
    <row r="11" spans="1:17" x14ac:dyDescent="0.25">
      <c r="A11" t="s">
        <v>188</v>
      </c>
      <c r="C11">
        <f>(0.36+(0.0969*C4))*C10</f>
        <v>8.3520908099999982</v>
      </c>
      <c r="D11">
        <f t="shared" ref="D11:H11" si="5">(0.36+(0.0969*D4))*D10</f>
        <v>12.718356</v>
      </c>
      <c r="E11">
        <f t="shared" si="5"/>
        <v>15.3249786</v>
      </c>
      <c r="F11">
        <f t="shared" si="5"/>
        <v>10.335464999999999</v>
      </c>
      <c r="G11">
        <f t="shared" si="5"/>
        <v>14.059842300000001</v>
      </c>
      <c r="H11">
        <f t="shared" si="5"/>
        <v>15.352618200000002</v>
      </c>
      <c r="L11">
        <v>12.5</v>
      </c>
      <c r="M11">
        <v>12.5</v>
      </c>
      <c r="N11">
        <v>12.5</v>
      </c>
      <c r="O11">
        <v>10.8</v>
      </c>
      <c r="P11">
        <v>10.8</v>
      </c>
      <c r="Q11">
        <v>10.8</v>
      </c>
    </row>
    <row r="12" spans="1:17" x14ac:dyDescent="0.25">
      <c r="A12" t="s">
        <v>189</v>
      </c>
      <c r="C12">
        <f>(C11*4.184)</f>
        <v>34.945147949039992</v>
      </c>
      <c r="D12">
        <f t="shared" ref="D12:H12" si="6">(D11*4.184)</f>
        <v>53.213601504000003</v>
      </c>
      <c r="E12">
        <f t="shared" si="6"/>
        <v>64.119710462400008</v>
      </c>
      <c r="F12">
        <f t="shared" si="6"/>
        <v>43.24358556</v>
      </c>
      <c r="G12">
        <f t="shared" si="6"/>
        <v>58.826380183200008</v>
      </c>
      <c r="H12">
        <f t="shared" si="6"/>
        <v>64.235354548800018</v>
      </c>
    </row>
    <row r="13" spans="1:17" x14ac:dyDescent="0.25">
      <c r="A13" t="s">
        <v>190</v>
      </c>
      <c r="C13">
        <f>(C12/0.64)</f>
        <v>54.601793670374988</v>
      </c>
      <c r="D13">
        <f t="shared" ref="D13:H13" si="7">(D12/0.64)</f>
        <v>83.146252349999997</v>
      </c>
      <c r="E13">
        <f t="shared" si="7"/>
        <v>100.18704759750001</v>
      </c>
      <c r="F13">
        <f t="shared" si="7"/>
        <v>67.568102437500002</v>
      </c>
      <c r="G13">
        <f t="shared" si="7"/>
        <v>91.916219036250013</v>
      </c>
      <c r="H13">
        <f t="shared" si="7"/>
        <v>100.36774148250002</v>
      </c>
    </row>
    <row r="14" spans="1:17" x14ac:dyDescent="0.25">
      <c r="A14" t="s">
        <v>191</v>
      </c>
    </row>
    <row r="15" spans="1:17" x14ac:dyDescent="0.25">
      <c r="A15" t="s">
        <v>192</v>
      </c>
      <c r="C15">
        <f>((0.00045*5)+(0.0012*C2))</f>
        <v>0.46424999999999994</v>
      </c>
      <c r="D15">
        <f t="shared" ref="D15:H15" si="8">((0.00045*5)+(0.0012*D2))</f>
        <v>0.46904999999999991</v>
      </c>
      <c r="E15">
        <f t="shared" si="8"/>
        <v>0.46784999999999993</v>
      </c>
      <c r="F15">
        <f t="shared" si="8"/>
        <v>0.47984999999999994</v>
      </c>
      <c r="G15">
        <f t="shared" si="8"/>
        <v>0.47984999999999994</v>
      </c>
      <c r="H15">
        <f t="shared" si="8"/>
        <v>0.47984999999999994</v>
      </c>
    </row>
    <row r="16" spans="1:17" x14ac:dyDescent="0.25">
      <c r="A16" t="s">
        <v>193</v>
      </c>
      <c r="C16">
        <f>(C15*4.184)</f>
        <v>1.9424219999999999</v>
      </c>
      <c r="D16">
        <f t="shared" ref="D16:H16" si="9">(D15*4.184)</f>
        <v>1.9625051999999996</v>
      </c>
      <c r="E16">
        <f t="shared" si="9"/>
        <v>1.9574843999999998</v>
      </c>
      <c r="F16">
        <f t="shared" si="9"/>
        <v>2.0076923999999998</v>
      </c>
      <c r="G16">
        <f t="shared" si="9"/>
        <v>2.0076923999999998</v>
      </c>
      <c r="H16">
        <f t="shared" si="9"/>
        <v>2.0076923999999998</v>
      </c>
    </row>
    <row r="17" spans="1:8" x14ac:dyDescent="0.25">
      <c r="A17" t="s">
        <v>194</v>
      </c>
      <c r="C17">
        <f>(C16/0.62)</f>
        <v>3.1329387096774193</v>
      </c>
      <c r="D17">
        <f t="shared" ref="D17:H17" si="10">(D16/0.62)</f>
        <v>3.165330967741935</v>
      </c>
      <c r="E17">
        <f t="shared" si="10"/>
        <v>3.1572329032258062</v>
      </c>
      <c r="F17">
        <f t="shared" si="10"/>
        <v>3.2382135483870966</v>
      </c>
      <c r="G17">
        <f t="shared" si="10"/>
        <v>3.2382135483870966</v>
      </c>
      <c r="H17">
        <f t="shared" si="10"/>
        <v>3.2382135483870966</v>
      </c>
    </row>
    <row r="18" spans="1:8" x14ac:dyDescent="0.25">
      <c r="A18" t="s">
        <v>195</v>
      </c>
    </row>
    <row r="19" spans="1:8" x14ac:dyDescent="0.25">
      <c r="A19" t="s">
        <v>196</v>
      </c>
      <c r="C19">
        <f>(L1*L2)</f>
        <v>0</v>
      </c>
      <c r="D19">
        <f t="shared" ref="D19:H19" si="11">(M1*M2)</f>
        <v>0</v>
      </c>
      <c r="E19">
        <f t="shared" si="11"/>
        <v>0</v>
      </c>
      <c r="F19">
        <f t="shared" si="11"/>
        <v>0</v>
      </c>
      <c r="G19">
        <f t="shared" si="11"/>
        <v>0</v>
      </c>
      <c r="H19">
        <f t="shared" si="11"/>
        <v>0</v>
      </c>
    </row>
    <row r="20" spans="1:8" x14ac:dyDescent="0.25">
      <c r="A20" t="s">
        <v>197</v>
      </c>
      <c r="C20">
        <f>(C19*4.184)</f>
        <v>0</v>
      </c>
      <c r="D20">
        <f t="shared" ref="D20:H20" si="12">(D19*4.184)</f>
        <v>0</v>
      </c>
      <c r="E20">
        <f t="shared" si="12"/>
        <v>0</v>
      </c>
      <c r="F20">
        <f t="shared" si="12"/>
        <v>0</v>
      </c>
      <c r="G20">
        <f t="shared" si="12"/>
        <v>0</v>
      </c>
      <c r="H20">
        <f t="shared" si="12"/>
        <v>0</v>
      </c>
    </row>
    <row r="21" spans="1:8" x14ac:dyDescent="0.25">
      <c r="A21" t="s">
        <v>198</v>
      </c>
      <c r="C21">
        <f>(C20/1.12)</f>
        <v>0</v>
      </c>
      <c r="D21">
        <f t="shared" ref="D21:H21" si="13">(D20/1.12)</f>
        <v>0</v>
      </c>
      <c r="E21">
        <f t="shared" si="13"/>
        <v>0</v>
      </c>
      <c r="F21">
        <f t="shared" si="13"/>
        <v>0</v>
      </c>
      <c r="G21">
        <f t="shared" si="13"/>
        <v>0</v>
      </c>
      <c r="H21">
        <f t="shared" si="13"/>
        <v>0</v>
      </c>
    </row>
    <row r="22" spans="1:8" x14ac:dyDescent="0.25">
      <c r="A22" t="s">
        <v>199</v>
      </c>
    </row>
    <row r="23" spans="1:8" x14ac:dyDescent="0.25">
      <c r="A23" t="s">
        <v>200</v>
      </c>
      <c r="C23">
        <f t="shared" ref="C23:G23" si="14">SUM(C8,C13,C17,C21)</f>
        <v>100.51744302075389</v>
      </c>
      <c r="D23">
        <f t="shared" si="14"/>
        <v>129.42723464268141</v>
      </c>
      <c r="E23">
        <f>SUM(E8,E13,E17,E21)</f>
        <v>146.37677722252224</v>
      </c>
      <c r="F23">
        <f t="shared" si="14"/>
        <v>114.6679749884258</v>
      </c>
      <c r="G23">
        <f t="shared" si="14"/>
        <v>139.01609158717582</v>
      </c>
      <c r="H23">
        <f>SUM(H8,H13,H17,H21)</f>
        <v>147.46761403342583</v>
      </c>
    </row>
    <row r="24" spans="1:8" x14ac:dyDescent="0.25">
      <c r="A24" t="s">
        <v>272</v>
      </c>
      <c r="C24">
        <f t="shared" ref="C24:H24" si="15">(L9*L10)</f>
        <v>0</v>
      </c>
      <c r="D24">
        <f t="shared" si="15"/>
        <v>48.9056</v>
      </c>
      <c r="E24">
        <f t="shared" si="15"/>
        <v>97.811199999999999</v>
      </c>
      <c r="F24">
        <f t="shared" si="15"/>
        <v>0</v>
      </c>
      <c r="G24">
        <f t="shared" si="15"/>
        <v>49.2652</v>
      </c>
      <c r="H24">
        <f t="shared" si="15"/>
        <v>98.5304</v>
      </c>
    </row>
    <row r="25" spans="1:8" x14ac:dyDescent="0.25">
      <c r="A25" t="s">
        <v>273</v>
      </c>
      <c r="C25">
        <f>(C23-C24)</f>
        <v>100.51744302075389</v>
      </c>
      <c r="D25">
        <f t="shared" ref="D25:H25" si="16">(D23-D24)</f>
        <v>80.52163464268142</v>
      </c>
      <c r="E25">
        <f t="shared" si="16"/>
        <v>48.565577222522236</v>
      </c>
      <c r="F25">
        <f t="shared" si="16"/>
        <v>114.6679749884258</v>
      </c>
      <c r="G25">
        <f t="shared" si="16"/>
        <v>89.750891587175829</v>
      </c>
      <c r="H25">
        <f t="shared" si="16"/>
        <v>48.937214033425832</v>
      </c>
    </row>
    <row r="26" spans="1:8" x14ac:dyDescent="0.25">
      <c r="A26" t="s">
        <v>274</v>
      </c>
      <c r="C26">
        <f t="shared" ref="C26:H26" si="17">(C25/L11)</f>
        <v>8.0413954416603115</v>
      </c>
      <c r="D26">
        <f t="shared" si="17"/>
        <v>6.4417307714145133</v>
      </c>
      <c r="E26">
        <f t="shared" si="17"/>
        <v>3.8852461778017791</v>
      </c>
      <c r="F26">
        <f t="shared" si="17"/>
        <v>10.617405091520906</v>
      </c>
      <c r="G26">
        <f t="shared" si="17"/>
        <v>8.3102677395533178</v>
      </c>
      <c r="H26">
        <f t="shared" si="17"/>
        <v>4.5312235216135024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" sqref="G4"/>
    </sheetView>
  </sheetViews>
  <sheetFormatPr defaultRowHeight="15" x14ac:dyDescent="0.25"/>
  <cols>
    <col min="1" max="1" width="23.5703125" bestFit="1" customWidth="1"/>
  </cols>
  <sheetData>
    <row r="1" spans="1:7" x14ac:dyDescent="0.25"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</row>
    <row r="2" spans="1:7" x14ac:dyDescent="0.25">
      <c r="A2" t="s">
        <v>201</v>
      </c>
      <c r="B2" t="s">
        <v>202</v>
      </c>
      <c r="C2" t="s">
        <v>203</v>
      </c>
      <c r="D2" t="s">
        <v>203</v>
      </c>
      <c r="E2" t="s">
        <v>202</v>
      </c>
      <c r="F2" t="s">
        <v>202</v>
      </c>
      <c r="G2" t="s">
        <v>203</v>
      </c>
    </row>
    <row r="3" spans="1:7" x14ac:dyDescent="0.25">
      <c r="A3" t="s">
        <v>204</v>
      </c>
      <c r="B3">
        <v>0</v>
      </c>
      <c r="C3">
        <v>2.6640000000000001</v>
      </c>
      <c r="D3">
        <v>5.3280000000000003</v>
      </c>
      <c r="E3">
        <v>0</v>
      </c>
      <c r="F3">
        <v>2.5019999999999998</v>
      </c>
      <c r="G3">
        <v>6.3170000000000002</v>
      </c>
    </row>
    <row r="4" spans="1:7" x14ac:dyDescent="0.25">
      <c r="A4" t="s">
        <v>205</v>
      </c>
      <c r="B4">
        <v>0</v>
      </c>
      <c r="C4">
        <v>0.63</v>
      </c>
      <c r="D4">
        <v>1.26</v>
      </c>
      <c r="E4">
        <v>0</v>
      </c>
      <c r="F4">
        <v>0.41760000000000003</v>
      </c>
      <c r="G4">
        <v>0.83520000000000005</v>
      </c>
    </row>
    <row r="5" spans="1:7" x14ac:dyDescent="0.25">
      <c r="A5" t="s">
        <v>206</v>
      </c>
      <c r="B5">
        <v>0</v>
      </c>
      <c r="C5">
        <v>0.18</v>
      </c>
      <c r="D5">
        <v>0.36</v>
      </c>
      <c r="E5">
        <v>0</v>
      </c>
      <c r="F5">
        <v>0.12239999999999999</v>
      </c>
      <c r="G5">
        <v>0.24479999999999999</v>
      </c>
    </row>
    <row r="6" spans="1:7" x14ac:dyDescent="0.25">
      <c r="A6" t="s">
        <v>207</v>
      </c>
      <c r="B6">
        <v>0</v>
      </c>
      <c r="C6">
        <v>7.9200000000000007E-2</v>
      </c>
      <c r="D6">
        <v>0.15840000000000001</v>
      </c>
      <c r="E6">
        <v>0</v>
      </c>
      <c r="F6">
        <v>7.1999999999999995E-2</v>
      </c>
      <c r="G6">
        <v>0.14399999999999999</v>
      </c>
    </row>
    <row r="7" spans="1:7" x14ac:dyDescent="0.25">
      <c r="A7" t="s">
        <v>208</v>
      </c>
      <c r="B7">
        <v>0</v>
      </c>
      <c r="C7">
        <v>1.0800000000000001E-2</v>
      </c>
      <c r="D7">
        <v>0.216</v>
      </c>
      <c r="E7">
        <v>0</v>
      </c>
      <c r="F7">
        <v>1.3299999999999999E-2</v>
      </c>
      <c r="G7">
        <v>2.2599999999999999E-2</v>
      </c>
    </row>
    <row r="8" spans="1:7" x14ac:dyDescent="0.25">
      <c r="A8" t="s">
        <v>209</v>
      </c>
      <c r="B8">
        <v>0</v>
      </c>
      <c r="C8">
        <v>2.1600000000000001E-2</v>
      </c>
      <c r="D8">
        <v>4.3200000000000002E-2</v>
      </c>
      <c r="E8">
        <v>0</v>
      </c>
      <c r="F8">
        <v>2.0199999999999999E-2</v>
      </c>
      <c r="G8">
        <v>4.0399999999999998E-2</v>
      </c>
    </row>
    <row r="9" spans="1:7" x14ac:dyDescent="0.25">
      <c r="A9" t="s">
        <v>210</v>
      </c>
      <c r="B9">
        <v>0</v>
      </c>
      <c r="C9">
        <v>1.0800000000000001E-2</v>
      </c>
      <c r="D9">
        <v>2.1600000000000001E-2</v>
      </c>
      <c r="E9">
        <v>0</v>
      </c>
      <c r="F9">
        <v>1.12E-2</v>
      </c>
      <c r="G9">
        <v>2.23E-2</v>
      </c>
    </row>
    <row r="10" spans="1:7" x14ac:dyDescent="0.25">
      <c r="A10" t="s">
        <v>211</v>
      </c>
      <c r="C10">
        <v>3.5999999999999999E-3</v>
      </c>
      <c r="D10">
        <v>7.1999999999999998E-3</v>
      </c>
      <c r="E10">
        <v>0</v>
      </c>
      <c r="F10">
        <v>3.5999999999999999E-3</v>
      </c>
      <c r="G10">
        <v>7.1999999999999998E-3</v>
      </c>
    </row>
    <row r="11" spans="1:7" x14ac:dyDescent="0.25">
      <c r="C11">
        <f>SUM(C3:C10)</f>
        <v>3.6000000000000005</v>
      </c>
      <c r="D11">
        <f>SUM(D3:D10)</f>
        <v>7.394400000000001</v>
      </c>
      <c r="F11">
        <f>SUM(F3:F10)</f>
        <v>3.1623000000000001</v>
      </c>
      <c r="G11">
        <f>SUM(G3:G10)</f>
        <v>7.6335000000000006</v>
      </c>
    </row>
    <row r="12" spans="1:7" x14ac:dyDescent="0.25">
      <c r="A12" t="s">
        <v>212</v>
      </c>
      <c r="B12" t="s">
        <v>169</v>
      </c>
      <c r="C12" t="s">
        <v>173</v>
      </c>
    </row>
    <row r="13" spans="1:7" x14ac:dyDescent="0.25">
      <c r="A13" t="s">
        <v>213</v>
      </c>
      <c r="B13">
        <v>17.8</v>
      </c>
      <c r="C13">
        <v>13.1</v>
      </c>
    </row>
    <row r="14" spans="1:7" x14ac:dyDescent="0.25">
      <c r="A14" t="s">
        <v>214</v>
      </c>
      <c r="B14">
        <v>20.8</v>
      </c>
      <c r="C14">
        <v>19.5</v>
      </c>
    </row>
    <row r="15" spans="1:7" x14ac:dyDescent="0.25">
      <c r="A15" t="s">
        <v>215</v>
      </c>
      <c r="B15">
        <v>3.01</v>
      </c>
    </row>
    <row r="16" spans="1:7" x14ac:dyDescent="0.25">
      <c r="A16" t="s">
        <v>216</v>
      </c>
      <c r="B16">
        <v>57.4</v>
      </c>
      <c r="C16">
        <v>49.3</v>
      </c>
    </row>
    <row r="17" spans="1:3" x14ac:dyDescent="0.25">
      <c r="A17" t="s">
        <v>217</v>
      </c>
      <c r="B17">
        <v>29.3</v>
      </c>
    </row>
    <row r="18" spans="1:3" x14ac:dyDescent="0.25">
      <c r="A18" t="s">
        <v>218</v>
      </c>
      <c r="B18">
        <v>10.4</v>
      </c>
      <c r="C18">
        <v>11</v>
      </c>
    </row>
    <row r="19" spans="1:3" x14ac:dyDescent="0.25">
      <c r="A19" t="s">
        <v>219</v>
      </c>
      <c r="B19">
        <v>74</v>
      </c>
      <c r="C19">
        <v>86.7</v>
      </c>
    </row>
    <row r="20" spans="1:3" x14ac:dyDescent="0.25">
      <c r="A20" t="s">
        <v>220</v>
      </c>
      <c r="B20">
        <v>18</v>
      </c>
      <c r="C20">
        <v>17.8</v>
      </c>
    </row>
    <row r="21" spans="1:3" x14ac:dyDescent="0.25">
      <c r="A21" t="s">
        <v>221</v>
      </c>
      <c r="B21">
        <v>10.8</v>
      </c>
      <c r="C21">
        <v>12.5</v>
      </c>
    </row>
    <row r="22" spans="1:3" x14ac:dyDescent="0.25">
      <c r="A22" t="s">
        <v>222</v>
      </c>
    </row>
    <row r="23" spans="1:3" x14ac:dyDescent="0.25">
      <c r="A23" t="s">
        <v>223</v>
      </c>
      <c r="B23">
        <v>4.6100000000000003</v>
      </c>
      <c r="C23">
        <v>4.9000000000000004</v>
      </c>
    </row>
    <row r="24" spans="1:3" x14ac:dyDescent="0.25">
      <c r="A24" t="s">
        <v>224</v>
      </c>
      <c r="B24">
        <v>4.2</v>
      </c>
      <c r="C24">
        <v>4.71</v>
      </c>
    </row>
    <row r="25" spans="1:3" x14ac:dyDescent="0.25">
      <c r="A25" t="s">
        <v>225</v>
      </c>
      <c r="B25">
        <v>4.97</v>
      </c>
      <c r="C25">
        <v>3.22</v>
      </c>
    </row>
    <row r="26" spans="1:3" x14ac:dyDescent="0.25">
      <c r="A26" t="s">
        <v>226</v>
      </c>
      <c r="B26">
        <v>26.1</v>
      </c>
      <c r="C26">
        <v>25.8</v>
      </c>
    </row>
    <row r="27" spans="1:3" x14ac:dyDescent="0.25">
      <c r="A27" t="s">
        <v>227</v>
      </c>
      <c r="B27">
        <v>8.25</v>
      </c>
      <c r="C27">
        <v>18.600000000000001</v>
      </c>
    </row>
    <row r="28" spans="1:3" x14ac:dyDescent="0.25">
      <c r="A28" t="s">
        <v>228</v>
      </c>
      <c r="B28">
        <v>34.700000000000003</v>
      </c>
      <c r="C28">
        <v>53.9</v>
      </c>
    </row>
    <row r="29" spans="1:3" x14ac:dyDescent="0.25">
      <c r="A29" t="s">
        <v>229</v>
      </c>
      <c r="B29">
        <v>7.85</v>
      </c>
      <c r="C29">
        <v>8.84</v>
      </c>
    </row>
    <row r="30" spans="1:3" x14ac:dyDescent="0.25">
      <c r="A30" t="s">
        <v>230</v>
      </c>
      <c r="B30">
        <v>95.7</v>
      </c>
      <c r="C30">
        <v>155</v>
      </c>
    </row>
    <row r="31" spans="1:3" x14ac:dyDescent="0.25">
      <c r="A31" t="s">
        <v>231</v>
      </c>
      <c r="B31">
        <v>54.9</v>
      </c>
      <c r="C31">
        <v>46.9</v>
      </c>
    </row>
    <row r="33" spans="1:3" x14ac:dyDescent="0.25">
      <c r="A33" t="s">
        <v>232</v>
      </c>
    </row>
    <row r="34" spans="1:3" x14ac:dyDescent="0.25">
      <c r="A34" t="s">
        <v>233</v>
      </c>
      <c r="B34">
        <v>4</v>
      </c>
      <c r="C34">
        <v>4</v>
      </c>
    </row>
    <row r="35" spans="1:3" x14ac:dyDescent="0.25">
      <c r="A35" t="s">
        <v>234</v>
      </c>
      <c r="B35">
        <v>10</v>
      </c>
      <c r="C35">
        <v>10</v>
      </c>
    </row>
    <row r="36" spans="1:3" x14ac:dyDescent="0.25">
      <c r="A36" t="s">
        <v>235</v>
      </c>
      <c r="B36">
        <v>20</v>
      </c>
      <c r="C36">
        <v>20</v>
      </c>
    </row>
    <row r="37" spans="1:3" x14ac:dyDescent="0.25">
      <c r="A37" t="s">
        <v>236</v>
      </c>
      <c r="B37">
        <v>0.34</v>
      </c>
      <c r="C37">
        <v>0.34</v>
      </c>
    </row>
    <row r="38" spans="1:3" x14ac:dyDescent="0.25">
      <c r="A38" t="s">
        <v>237</v>
      </c>
      <c r="B38">
        <v>0.2</v>
      </c>
      <c r="C38">
        <v>0.2</v>
      </c>
    </row>
    <row r="39" spans="1:3" x14ac:dyDescent="0.25">
      <c r="A39" t="s">
        <v>238</v>
      </c>
      <c r="B39">
        <v>0.06</v>
      </c>
      <c r="C39">
        <v>0.06</v>
      </c>
    </row>
    <row r="40" spans="1:3" x14ac:dyDescent="0.25">
      <c r="A40" t="s">
        <v>239</v>
      </c>
      <c r="B40" s="7">
        <v>6000000</v>
      </c>
      <c r="C40" s="7">
        <v>6000000</v>
      </c>
    </row>
    <row r="41" spans="1:3" x14ac:dyDescent="0.25">
      <c r="A41" t="s">
        <v>240</v>
      </c>
      <c r="B41" s="7">
        <v>1000000</v>
      </c>
      <c r="C41" s="7">
        <v>1000000</v>
      </c>
    </row>
    <row r="42" spans="1:3" x14ac:dyDescent="0.25">
      <c r="A42" t="s">
        <v>241</v>
      </c>
      <c r="B42">
        <v>8000</v>
      </c>
      <c r="C42">
        <v>8000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tabSelected="1" topLeftCell="G8" workbookViewId="0">
      <selection activeCell="A25" sqref="A25:XFD25"/>
    </sheetView>
  </sheetViews>
  <sheetFormatPr defaultRowHeight="15" x14ac:dyDescent="0.25"/>
  <cols>
    <col min="1" max="1" width="42.28515625" bestFit="1" customWidth="1"/>
  </cols>
  <sheetData>
    <row r="1" spans="1:21" x14ac:dyDescent="0.25">
      <c r="A1" t="s">
        <v>242</v>
      </c>
      <c r="B1" t="s">
        <v>28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I1" t="s">
        <v>276</v>
      </c>
      <c r="J1" t="s">
        <v>275</v>
      </c>
    </row>
    <row r="2" spans="1:21" x14ac:dyDescent="0.25">
      <c r="A2" t="s">
        <v>243</v>
      </c>
      <c r="B2">
        <v>9.0299999999999994</v>
      </c>
      <c r="C2">
        <v>14</v>
      </c>
      <c r="D2">
        <v>17.7</v>
      </c>
      <c r="E2">
        <v>12.6</v>
      </c>
      <c r="F2">
        <v>17.100000000000001</v>
      </c>
      <c r="G2">
        <v>19.100000000000001</v>
      </c>
    </row>
    <row r="3" spans="1:21" x14ac:dyDescent="0.25">
      <c r="A3" t="s">
        <v>244</v>
      </c>
      <c r="B3">
        <v>5.83</v>
      </c>
      <c r="C3">
        <v>5.66</v>
      </c>
      <c r="D3">
        <v>5.22</v>
      </c>
      <c r="E3">
        <v>4.75</v>
      </c>
      <c r="F3">
        <v>4.7699999999999996</v>
      </c>
      <c r="G3">
        <v>4.58</v>
      </c>
    </row>
    <row r="4" spans="1:21" x14ac:dyDescent="0.25">
      <c r="A4" t="s">
        <v>245</v>
      </c>
      <c r="B4">
        <v>3.8</v>
      </c>
      <c r="C4">
        <v>3.76</v>
      </c>
      <c r="D4">
        <v>3.73</v>
      </c>
      <c r="E4">
        <v>3.52</v>
      </c>
      <c r="F4">
        <v>3.63</v>
      </c>
      <c r="G4">
        <v>3.64</v>
      </c>
    </row>
    <row r="5" spans="1:21" x14ac:dyDescent="0.25">
      <c r="A5" t="s">
        <v>246</v>
      </c>
      <c r="B5">
        <v>4.46</v>
      </c>
      <c r="C5">
        <v>4.63</v>
      </c>
      <c r="D5">
        <v>4.6500000000000004</v>
      </c>
      <c r="E5">
        <v>4.63</v>
      </c>
      <c r="F5">
        <v>4.67</v>
      </c>
      <c r="G5">
        <v>4.6500000000000004</v>
      </c>
    </row>
    <row r="6" spans="1:21" x14ac:dyDescent="0.25">
      <c r="A6" t="s">
        <v>247</v>
      </c>
      <c r="B6">
        <v>15.5</v>
      </c>
      <c r="C6">
        <v>16.2</v>
      </c>
      <c r="D6">
        <v>13.6</v>
      </c>
      <c r="E6">
        <v>13.6</v>
      </c>
      <c r="F6">
        <v>11.6</v>
      </c>
      <c r="G6">
        <v>9.2100000000000009</v>
      </c>
    </row>
    <row r="7" spans="1:21" x14ac:dyDescent="0.25">
      <c r="A7" t="s">
        <v>248</v>
      </c>
      <c r="B7">
        <f t="shared" ref="B7:G7" si="0">(B8+I7)</f>
        <v>8.0399999999999991</v>
      </c>
      <c r="C7">
        <f t="shared" si="0"/>
        <v>10.036000000000001</v>
      </c>
      <c r="D7">
        <f t="shared" si="0"/>
        <v>11.082000000000001</v>
      </c>
      <c r="E7">
        <f t="shared" si="0"/>
        <v>10.62</v>
      </c>
      <c r="F7">
        <f t="shared" si="0"/>
        <v>11.906000000000001</v>
      </c>
      <c r="G7">
        <f t="shared" si="0"/>
        <v>11.722000000000001</v>
      </c>
      <c r="I7">
        <v>0</v>
      </c>
      <c r="J7">
        <v>3.5960000000000001</v>
      </c>
      <c r="K7">
        <v>7.1920000000000002</v>
      </c>
      <c r="L7">
        <v>0</v>
      </c>
      <c r="M7">
        <v>3.5960000000000001</v>
      </c>
      <c r="N7">
        <v>7.1920000000000002</v>
      </c>
    </row>
    <row r="8" spans="1:21" x14ac:dyDescent="0.25">
      <c r="A8" t="s">
        <v>249</v>
      </c>
      <c r="B8">
        <v>8.0399999999999991</v>
      </c>
      <c r="C8">
        <v>6.44</v>
      </c>
      <c r="D8">
        <v>3.89</v>
      </c>
      <c r="E8">
        <v>10.62</v>
      </c>
      <c r="F8">
        <v>8.31</v>
      </c>
      <c r="G8">
        <v>4.53</v>
      </c>
    </row>
    <row r="9" spans="1:21" x14ac:dyDescent="0.25">
      <c r="A9" t="s">
        <v>281</v>
      </c>
      <c r="B9">
        <v>11.2</v>
      </c>
      <c r="C9">
        <v>9.19</v>
      </c>
      <c r="D9">
        <v>8.6</v>
      </c>
      <c r="E9">
        <v>13.4</v>
      </c>
      <c r="F9">
        <v>12.8</v>
      </c>
      <c r="G9">
        <v>10.8</v>
      </c>
    </row>
    <row r="10" spans="1:21" x14ac:dyDescent="0.25">
      <c r="A10" s="10" t="s">
        <v>250</v>
      </c>
      <c r="B10" s="10"/>
      <c r="C10" s="10"/>
      <c r="D10" s="10"/>
      <c r="I10" t="s">
        <v>287</v>
      </c>
      <c r="P10" t="s">
        <v>288</v>
      </c>
    </row>
    <row r="11" spans="1:21" x14ac:dyDescent="0.25">
      <c r="A11" t="s">
        <v>251</v>
      </c>
      <c r="B11">
        <v>4.7</v>
      </c>
      <c r="C11">
        <v>8.6</v>
      </c>
      <c r="D11">
        <v>13</v>
      </c>
      <c r="E11">
        <v>10</v>
      </c>
      <c r="F11">
        <v>12.7</v>
      </c>
      <c r="G11">
        <v>15.7</v>
      </c>
      <c r="I11">
        <v>10.9</v>
      </c>
      <c r="J11">
        <v>14.4</v>
      </c>
      <c r="K11">
        <v>19</v>
      </c>
      <c r="L11">
        <v>14.8</v>
      </c>
      <c r="M11">
        <v>18.7</v>
      </c>
      <c r="N11">
        <v>21.3</v>
      </c>
      <c r="P11">
        <v>9.6999999999999993</v>
      </c>
      <c r="Q11">
        <v>12.7</v>
      </c>
      <c r="R11">
        <v>19.8</v>
      </c>
      <c r="S11">
        <v>14.8</v>
      </c>
      <c r="T11">
        <v>19.899999999999999</v>
      </c>
      <c r="U11">
        <v>24.9</v>
      </c>
    </row>
    <row r="12" spans="1:21" x14ac:dyDescent="0.25">
      <c r="A12" t="s">
        <v>252</v>
      </c>
      <c r="B12">
        <v>7.6</v>
      </c>
      <c r="C12">
        <v>11</v>
      </c>
      <c r="D12">
        <v>14.9</v>
      </c>
      <c r="E12">
        <v>11.3</v>
      </c>
      <c r="F12">
        <v>13.6</v>
      </c>
      <c r="G12">
        <v>16</v>
      </c>
      <c r="I12">
        <v>12.5</v>
      </c>
      <c r="J12">
        <v>17</v>
      </c>
      <c r="K12">
        <v>20.7</v>
      </c>
      <c r="L12">
        <v>15</v>
      </c>
      <c r="M12">
        <v>18.600000000000001</v>
      </c>
      <c r="N12">
        <v>20.9</v>
      </c>
      <c r="P12">
        <v>11.5</v>
      </c>
      <c r="Q12">
        <v>14.6</v>
      </c>
      <c r="R12">
        <v>21.5</v>
      </c>
      <c r="S12">
        <v>15</v>
      </c>
      <c r="T12">
        <v>19.5</v>
      </c>
      <c r="U12">
        <v>24.3</v>
      </c>
    </row>
    <row r="13" spans="1:21" x14ac:dyDescent="0.25">
      <c r="A13" t="s">
        <v>253</v>
      </c>
      <c r="B13">
        <v>55</v>
      </c>
      <c r="C13">
        <v>46</v>
      </c>
      <c r="D13">
        <v>55</v>
      </c>
      <c r="E13">
        <v>110</v>
      </c>
      <c r="F13">
        <v>65</v>
      </c>
      <c r="G13">
        <v>87</v>
      </c>
      <c r="I13">
        <v>167</v>
      </c>
      <c r="J13">
        <v>227</v>
      </c>
      <c r="K13">
        <v>258</v>
      </c>
      <c r="L13">
        <v>166</v>
      </c>
      <c r="M13">
        <v>224</v>
      </c>
      <c r="N13">
        <v>173</v>
      </c>
      <c r="P13" t="s">
        <v>289</v>
      </c>
      <c r="Q13">
        <v>191</v>
      </c>
      <c r="R13">
        <v>162</v>
      </c>
      <c r="S13">
        <v>168</v>
      </c>
      <c r="T13">
        <v>133</v>
      </c>
      <c r="U13">
        <v>65</v>
      </c>
    </row>
    <row r="14" spans="1:21" x14ac:dyDescent="0.25">
      <c r="A14" t="s">
        <v>254</v>
      </c>
      <c r="B14">
        <v>11.98</v>
      </c>
      <c r="C14">
        <v>14.19</v>
      </c>
      <c r="D14">
        <v>15.44</v>
      </c>
      <c r="E14">
        <v>13.41</v>
      </c>
      <c r="F14">
        <v>15.27</v>
      </c>
      <c r="G14">
        <v>15.89</v>
      </c>
      <c r="I14">
        <v>11.98</v>
      </c>
      <c r="J14">
        <v>14.19</v>
      </c>
      <c r="K14">
        <v>15.44</v>
      </c>
      <c r="L14">
        <v>13.41</v>
      </c>
      <c r="M14">
        <v>15.27</v>
      </c>
      <c r="N14">
        <v>15.89</v>
      </c>
      <c r="P14">
        <v>11.2</v>
      </c>
      <c r="Q14">
        <v>12.35</v>
      </c>
      <c r="R14">
        <v>15.99</v>
      </c>
      <c r="S14">
        <v>13.4</v>
      </c>
      <c r="T14">
        <v>15.99</v>
      </c>
      <c r="U14">
        <v>18.433</v>
      </c>
    </row>
    <row r="15" spans="1:21" x14ac:dyDescent="0.25">
      <c r="A15" s="10" t="s">
        <v>255</v>
      </c>
      <c r="B15" s="10"/>
      <c r="C15" s="10"/>
      <c r="D15" s="10"/>
      <c r="I15" t="s">
        <v>285</v>
      </c>
      <c r="P15" t="s">
        <v>286</v>
      </c>
    </row>
    <row r="16" spans="1:21" x14ac:dyDescent="0.25">
      <c r="A16" t="s">
        <v>256</v>
      </c>
      <c r="B16">
        <v>2.6</v>
      </c>
      <c r="C16">
        <v>9</v>
      </c>
      <c r="D16">
        <v>13.6</v>
      </c>
      <c r="E16">
        <v>7.3</v>
      </c>
      <c r="F16">
        <v>12.2</v>
      </c>
      <c r="G16">
        <v>18.2</v>
      </c>
      <c r="I16">
        <v>5.7</v>
      </c>
      <c r="J16">
        <v>12.1</v>
      </c>
      <c r="K16">
        <v>15.1</v>
      </c>
      <c r="L16">
        <v>8.8000000000000007</v>
      </c>
      <c r="M16">
        <v>14.6</v>
      </c>
      <c r="N16">
        <v>20.6</v>
      </c>
      <c r="P16">
        <v>6.5</v>
      </c>
      <c r="Q16">
        <v>11.3</v>
      </c>
      <c r="R16">
        <v>19.600000000000001</v>
      </c>
      <c r="S16">
        <v>11.4</v>
      </c>
      <c r="T16">
        <v>18.7</v>
      </c>
      <c r="U16">
        <v>27.8</v>
      </c>
    </row>
    <row r="17" spans="1:28" x14ac:dyDescent="0.25">
      <c r="A17" t="s">
        <v>257</v>
      </c>
      <c r="B17">
        <v>8.6</v>
      </c>
      <c r="C17">
        <v>13.2</v>
      </c>
      <c r="D17">
        <v>17.100000000000001</v>
      </c>
      <c r="E17">
        <v>14.4</v>
      </c>
      <c r="F17">
        <v>16.600000000000001</v>
      </c>
      <c r="G17">
        <v>20.100000000000001</v>
      </c>
      <c r="I17">
        <v>12.4</v>
      </c>
      <c r="J17">
        <v>16.7</v>
      </c>
      <c r="K17">
        <v>18.600000000000001</v>
      </c>
      <c r="L17">
        <v>16.100000000000001</v>
      </c>
      <c r="M17">
        <v>19.3</v>
      </c>
      <c r="N17">
        <v>22.8</v>
      </c>
      <c r="P17">
        <v>13.5</v>
      </c>
      <c r="Q17">
        <v>15.7</v>
      </c>
      <c r="R17">
        <v>23.9</v>
      </c>
      <c r="S17">
        <v>19</v>
      </c>
      <c r="T17">
        <v>24.4</v>
      </c>
      <c r="U17">
        <v>30.7</v>
      </c>
    </row>
    <row r="18" spans="1:28" x14ac:dyDescent="0.25">
      <c r="A18" t="s">
        <v>258</v>
      </c>
      <c r="B18">
        <v>38</v>
      </c>
      <c r="C18">
        <v>50</v>
      </c>
      <c r="D18">
        <v>681</v>
      </c>
      <c r="E18">
        <v>54</v>
      </c>
      <c r="F18">
        <v>58</v>
      </c>
      <c r="G18">
        <v>328</v>
      </c>
      <c r="I18">
        <v>73</v>
      </c>
      <c r="J18">
        <v>129</v>
      </c>
      <c r="K18">
        <v>301</v>
      </c>
      <c r="L18">
        <v>75</v>
      </c>
      <c r="M18">
        <v>114</v>
      </c>
      <c r="N18">
        <v>248</v>
      </c>
      <c r="P18">
        <v>98</v>
      </c>
      <c r="Q18">
        <v>92</v>
      </c>
      <c r="R18">
        <v>58</v>
      </c>
      <c r="S18">
        <v>244</v>
      </c>
      <c r="T18">
        <v>223</v>
      </c>
      <c r="U18">
        <v>43</v>
      </c>
    </row>
    <row r="19" spans="1:28" x14ac:dyDescent="0.25">
      <c r="A19" t="s">
        <v>259</v>
      </c>
      <c r="B19">
        <v>10.5</v>
      </c>
      <c r="C19">
        <v>12.4</v>
      </c>
      <c r="D19">
        <v>12.4</v>
      </c>
      <c r="E19">
        <v>11.6</v>
      </c>
      <c r="F19">
        <v>13.1</v>
      </c>
      <c r="G19">
        <v>13.7</v>
      </c>
      <c r="H19" t="s">
        <v>284</v>
      </c>
      <c r="I19">
        <v>10.5</v>
      </c>
      <c r="J19">
        <v>12.4</v>
      </c>
      <c r="K19">
        <v>6.45</v>
      </c>
      <c r="L19">
        <v>11.6</v>
      </c>
      <c r="M19">
        <v>13.1</v>
      </c>
      <c r="N19">
        <v>13.7</v>
      </c>
      <c r="O19" t="s">
        <v>284</v>
      </c>
      <c r="P19">
        <v>11.2</v>
      </c>
      <c r="Q19">
        <v>11.8</v>
      </c>
      <c r="R19">
        <v>16</v>
      </c>
      <c r="S19">
        <v>13.4</v>
      </c>
      <c r="T19">
        <v>16</v>
      </c>
      <c r="U19">
        <v>18.399999999999999</v>
      </c>
    </row>
    <row r="20" spans="1:28" x14ac:dyDescent="0.25">
      <c r="A20" t="s">
        <v>260</v>
      </c>
      <c r="B20">
        <v>11</v>
      </c>
      <c r="C20">
        <v>9</v>
      </c>
      <c r="D20">
        <v>7</v>
      </c>
      <c r="E20">
        <v>12</v>
      </c>
      <c r="F20">
        <v>10</v>
      </c>
      <c r="G20">
        <v>6</v>
      </c>
      <c r="I20">
        <v>14</v>
      </c>
      <c r="J20">
        <v>12</v>
      </c>
      <c r="K20">
        <v>8</v>
      </c>
      <c r="L20">
        <v>13</v>
      </c>
      <c r="M20">
        <v>11</v>
      </c>
      <c r="N20">
        <v>7</v>
      </c>
      <c r="P20">
        <v>15</v>
      </c>
      <c r="Q20">
        <v>11</v>
      </c>
      <c r="R20">
        <v>13</v>
      </c>
      <c r="S20">
        <v>15</v>
      </c>
      <c r="T20">
        <v>15</v>
      </c>
      <c r="U20">
        <v>12</v>
      </c>
    </row>
    <row r="21" spans="1:28" x14ac:dyDescent="0.25">
      <c r="A21" s="10" t="s">
        <v>261</v>
      </c>
      <c r="B21" s="10"/>
      <c r="C21" s="10"/>
      <c r="D21" s="10"/>
      <c r="I21" t="s">
        <v>282</v>
      </c>
      <c r="P21" t="s">
        <v>283</v>
      </c>
    </row>
    <row r="22" spans="1:28" x14ac:dyDescent="0.25">
      <c r="A22" t="s">
        <v>256</v>
      </c>
      <c r="B22">
        <v>0.8</v>
      </c>
      <c r="C22">
        <v>6.4</v>
      </c>
      <c r="D22">
        <v>10.9</v>
      </c>
      <c r="E22">
        <v>5.5</v>
      </c>
      <c r="F22">
        <v>9.9</v>
      </c>
      <c r="G22">
        <v>15.6</v>
      </c>
      <c r="I22">
        <v>4.0999999999999996</v>
      </c>
      <c r="J22">
        <v>9.4</v>
      </c>
      <c r="K22">
        <v>13.8</v>
      </c>
      <c r="L22">
        <v>7.1</v>
      </c>
      <c r="M22">
        <v>12.3</v>
      </c>
      <c r="N22">
        <v>17.8</v>
      </c>
      <c r="P22">
        <v>4.8</v>
      </c>
      <c r="Q22">
        <v>9.9</v>
      </c>
      <c r="R22">
        <v>16.899999999999999</v>
      </c>
      <c r="S22">
        <v>9.6999999999999993</v>
      </c>
      <c r="T22">
        <v>16.3</v>
      </c>
      <c r="U22">
        <v>24.4</v>
      </c>
    </row>
    <row r="23" spans="1:28" x14ac:dyDescent="0.25">
      <c r="A23" t="s">
        <v>257</v>
      </c>
      <c r="B23">
        <v>6.1</v>
      </c>
      <c r="C23">
        <v>10.4</v>
      </c>
      <c r="D23">
        <v>13.4</v>
      </c>
      <c r="E23">
        <v>10.7</v>
      </c>
      <c r="F23">
        <v>12.8</v>
      </c>
      <c r="G23">
        <v>15.6</v>
      </c>
      <c r="I23">
        <v>9.1999999999999993</v>
      </c>
      <c r="J23">
        <v>13.3</v>
      </c>
      <c r="K23">
        <v>16.5</v>
      </c>
      <c r="L23">
        <v>12.1</v>
      </c>
      <c r="M23">
        <v>15</v>
      </c>
      <c r="N23">
        <v>17.899999999999999</v>
      </c>
      <c r="P23">
        <v>10</v>
      </c>
      <c r="Q23">
        <v>13.8</v>
      </c>
      <c r="R23">
        <v>20.100000000000001</v>
      </c>
      <c r="S23">
        <v>14.8</v>
      </c>
      <c r="T23">
        <v>18.8</v>
      </c>
      <c r="U23">
        <v>24.4</v>
      </c>
    </row>
    <row r="24" spans="1:28" x14ac:dyDescent="0.25">
      <c r="A24" t="s">
        <v>259</v>
      </c>
      <c r="B24">
        <v>10.57</v>
      </c>
      <c r="C24">
        <v>12.47</v>
      </c>
      <c r="D24">
        <v>13.5</v>
      </c>
      <c r="E24">
        <v>11.63</v>
      </c>
      <c r="F24">
        <v>13.17</v>
      </c>
      <c r="G24">
        <v>13.69</v>
      </c>
      <c r="H24" t="s">
        <v>284</v>
      </c>
      <c r="I24">
        <v>10.6</v>
      </c>
      <c r="J24">
        <v>12.43</v>
      </c>
      <c r="K24">
        <v>13.49</v>
      </c>
      <c r="L24">
        <v>11.6</v>
      </c>
      <c r="M24">
        <v>13.16</v>
      </c>
      <c r="N24">
        <v>13.73</v>
      </c>
      <c r="O24" t="s">
        <v>284</v>
      </c>
      <c r="P24">
        <v>11.2</v>
      </c>
      <c r="Q24">
        <v>12.83</v>
      </c>
      <c r="R24">
        <v>15.99</v>
      </c>
      <c r="S24">
        <v>13.4</v>
      </c>
      <c r="T24">
        <v>15.96</v>
      </c>
      <c r="U24">
        <v>18.43</v>
      </c>
    </row>
    <row r="25" spans="1:28" x14ac:dyDescent="0.25">
      <c r="A25" t="s">
        <v>262</v>
      </c>
      <c r="B25">
        <v>6.4</v>
      </c>
      <c r="C25">
        <v>5.8</v>
      </c>
      <c r="D25">
        <v>4.4000000000000004</v>
      </c>
      <c r="E25">
        <v>9.6</v>
      </c>
      <c r="F25">
        <v>7.2</v>
      </c>
      <c r="G25">
        <v>4.0999999999999996</v>
      </c>
      <c r="I25">
        <v>10.1</v>
      </c>
      <c r="J25">
        <v>9.3000000000000007</v>
      </c>
      <c r="K25">
        <v>7.7</v>
      </c>
      <c r="L25">
        <v>11</v>
      </c>
      <c r="M25">
        <v>9.6999999999999993</v>
      </c>
      <c r="N25">
        <v>6.5</v>
      </c>
      <c r="P25">
        <v>11</v>
      </c>
      <c r="Q25">
        <v>9.9</v>
      </c>
      <c r="R25">
        <v>11.4</v>
      </c>
      <c r="S25">
        <v>13.7</v>
      </c>
      <c r="T25">
        <v>13.8</v>
      </c>
      <c r="U25">
        <v>13.5</v>
      </c>
    </row>
    <row r="26" spans="1:28" x14ac:dyDescent="0.25">
      <c r="A26" t="s">
        <v>263</v>
      </c>
      <c r="B26">
        <v>22</v>
      </c>
      <c r="C26">
        <v>24</v>
      </c>
      <c r="D26">
        <v>29</v>
      </c>
      <c r="E26">
        <v>29</v>
      </c>
      <c r="F26">
        <v>28</v>
      </c>
      <c r="G26">
        <v>59</v>
      </c>
      <c r="I26">
        <v>37</v>
      </c>
      <c r="J26">
        <v>42</v>
      </c>
      <c r="K26">
        <v>52</v>
      </c>
      <c r="L26">
        <v>37</v>
      </c>
      <c r="M26">
        <v>42</v>
      </c>
      <c r="N26">
        <v>163</v>
      </c>
      <c r="P26">
        <v>45</v>
      </c>
      <c r="Q26">
        <v>47</v>
      </c>
      <c r="R26">
        <v>643</v>
      </c>
      <c r="S26">
        <v>71</v>
      </c>
      <c r="T26">
        <v>263</v>
      </c>
      <c r="U26">
        <v>50</v>
      </c>
    </row>
    <row r="27" spans="1:28" x14ac:dyDescent="0.25">
      <c r="A27" s="10" t="s">
        <v>264</v>
      </c>
      <c r="B27" s="10"/>
      <c r="C27" s="10"/>
      <c r="D27" s="10"/>
      <c r="I27" t="s">
        <v>290</v>
      </c>
      <c r="P27" t="s">
        <v>291</v>
      </c>
      <c r="W27" t="s">
        <v>283</v>
      </c>
    </row>
    <row r="28" spans="1:28" x14ac:dyDescent="0.25">
      <c r="A28" t="s">
        <v>265</v>
      </c>
      <c r="B28">
        <v>4.4400000000000004</v>
      </c>
      <c r="C28" s="6">
        <v>10.35</v>
      </c>
      <c r="D28" s="6">
        <v>14.92</v>
      </c>
      <c r="E28" s="6">
        <v>11.59</v>
      </c>
      <c r="F28" s="6">
        <v>14.4</v>
      </c>
      <c r="G28" s="6">
        <v>18.649999999999999</v>
      </c>
      <c r="I28">
        <v>22.27</v>
      </c>
      <c r="J28">
        <v>25.87</v>
      </c>
      <c r="K28">
        <v>28.4</v>
      </c>
      <c r="L28">
        <v>24.74</v>
      </c>
      <c r="M28">
        <v>27.88</v>
      </c>
      <c r="N28">
        <v>30.46</v>
      </c>
      <c r="P28">
        <v>14.1</v>
      </c>
      <c r="Q28">
        <v>24.15</v>
      </c>
      <c r="R28">
        <v>32.21</v>
      </c>
      <c r="S28">
        <v>21.01</v>
      </c>
      <c r="T28">
        <v>29.06</v>
      </c>
      <c r="U28">
        <v>36.729999999999997</v>
      </c>
      <c r="W28">
        <v>12.38</v>
      </c>
      <c r="X28">
        <v>16.809999999999999</v>
      </c>
      <c r="Y28">
        <v>25.16</v>
      </c>
      <c r="Z28">
        <v>18.7</v>
      </c>
      <c r="AA28">
        <v>25.43</v>
      </c>
      <c r="AB28">
        <v>32.92</v>
      </c>
    </row>
    <row r="29" spans="1:28" x14ac:dyDescent="0.25">
      <c r="A29" t="s">
        <v>252</v>
      </c>
      <c r="B29">
        <v>10.34</v>
      </c>
      <c r="C29" s="6">
        <v>15.44</v>
      </c>
      <c r="D29" s="6">
        <v>17.07</v>
      </c>
      <c r="E29" s="6">
        <v>13.79</v>
      </c>
      <c r="F29" s="6">
        <v>16.98</v>
      </c>
      <c r="G29" s="6">
        <v>16.57</v>
      </c>
      <c r="I29">
        <v>18.29</v>
      </c>
      <c r="J29">
        <v>22.94</v>
      </c>
      <c r="K29">
        <v>24.95</v>
      </c>
      <c r="L29">
        <v>19.73</v>
      </c>
      <c r="M29">
        <v>23.19</v>
      </c>
      <c r="N29">
        <v>23.94</v>
      </c>
      <c r="P29">
        <v>14.68</v>
      </c>
      <c r="Q29">
        <v>22.14</v>
      </c>
      <c r="R29">
        <v>26.89</v>
      </c>
      <c r="S29">
        <v>18.05</v>
      </c>
      <c r="T29">
        <v>23.72</v>
      </c>
      <c r="U29">
        <v>27.3</v>
      </c>
      <c r="W29">
        <v>13.92</v>
      </c>
      <c r="X29">
        <v>18.670000000000002</v>
      </c>
      <c r="Y29">
        <v>23.26</v>
      </c>
      <c r="Z29">
        <v>17.02</v>
      </c>
      <c r="AA29">
        <v>22.09</v>
      </c>
      <c r="AB29">
        <v>25.34</v>
      </c>
    </row>
    <row r="30" spans="1:28" x14ac:dyDescent="0.25">
      <c r="A30" t="s">
        <v>266</v>
      </c>
      <c r="B30" s="7">
        <v>15225</v>
      </c>
      <c r="C30" s="9">
        <v>16642</v>
      </c>
      <c r="D30" s="9">
        <v>17452</v>
      </c>
      <c r="E30" s="9">
        <v>15794</v>
      </c>
      <c r="F30" s="9">
        <v>16965</v>
      </c>
      <c r="G30" s="9">
        <v>17366</v>
      </c>
      <c r="I30" s="7">
        <v>15225</v>
      </c>
      <c r="J30" s="7">
        <v>16642</v>
      </c>
      <c r="K30" s="7">
        <v>17452</v>
      </c>
      <c r="L30" s="7">
        <v>15794</v>
      </c>
      <c r="M30" s="7">
        <v>16965</v>
      </c>
      <c r="N30" s="7">
        <v>17366</v>
      </c>
      <c r="W30" s="7">
        <v>15225</v>
      </c>
      <c r="X30" s="7">
        <v>16642</v>
      </c>
      <c r="Y30" s="7">
        <v>17452</v>
      </c>
      <c r="Z30" s="7">
        <v>15794</v>
      </c>
      <c r="AA30" s="7">
        <v>16965</v>
      </c>
      <c r="AB30" s="7">
        <v>17366</v>
      </c>
    </row>
    <row r="31" spans="1:28" x14ac:dyDescent="0.25">
      <c r="A31" t="s">
        <v>267</v>
      </c>
      <c r="B31" s="7">
        <v>11829</v>
      </c>
      <c r="C31" s="9">
        <v>15910</v>
      </c>
      <c r="D31" s="9">
        <v>19162</v>
      </c>
      <c r="E31" s="9">
        <v>14310</v>
      </c>
      <c r="F31" s="9">
        <v>17448</v>
      </c>
      <c r="G31" s="9">
        <v>20081</v>
      </c>
      <c r="I31" s="7">
        <v>11892</v>
      </c>
      <c r="J31" s="7">
        <v>15022</v>
      </c>
      <c r="K31" s="7">
        <v>17694</v>
      </c>
      <c r="L31" s="7">
        <v>14310</v>
      </c>
      <c r="M31" s="7">
        <v>16973</v>
      </c>
      <c r="N31" s="7">
        <v>19070</v>
      </c>
      <c r="P31" s="7">
        <v>11892</v>
      </c>
      <c r="Q31" s="7">
        <v>15910</v>
      </c>
      <c r="R31" s="7">
        <v>19162</v>
      </c>
      <c r="S31" s="7">
        <v>14310</v>
      </c>
      <c r="T31" s="7">
        <v>17448</v>
      </c>
      <c r="U31" s="7">
        <v>20081</v>
      </c>
      <c r="W31" s="7">
        <v>11892</v>
      </c>
      <c r="X31" s="7">
        <v>15428</v>
      </c>
      <c r="Y31" s="7">
        <v>17937</v>
      </c>
      <c r="Z31" s="7">
        <v>14310</v>
      </c>
      <c r="AA31" s="7">
        <v>17036</v>
      </c>
      <c r="AB31" s="7">
        <v>18933</v>
      </c>
    </row>
  </sheetData>
  <mergeCells count="4">
    <mergeCell ref="A10:D10"/>
    <mergeCell ref="A15:D15"/>
    <mergeCell ref="A21:D21"/>
    <mergeCell ref="A27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</vt:lpstr>
      <vt:lpstr>Back-Calculation </vt:lpstr>
      <vt:lpstr>Nutrient Inputs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2022-02-07T06:10:33Z</dcterms:created>
  <dcterms:modified xsi:type="dcterms:W3CDTF">2022-03-09T13:27:50Z</dcterms:modified>
</cp:coreProperties>
</file>