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urt Macphail\Desktop\Model Inputs\"/>
    </mc:Choice>
  </mc:AlternateContent>
  <bookViews>
    <workbookView xWindow="0" yWindow="0" windowWidth="21600" windowHeight="9630" firstSheet="6" activeTab="7"/>
  </bookViews>
  <sheets>
    <sheet name="NRC" sheetId="1" r:id="rId1"/>
    <sheet name="CPM" sheetId="2" r:id="rId2"/>
    <sheet name="AMTS" sheetId="3" r:id="rId3"/>
    <sheet name="NASEM" sheetId="4" r:id="rId4"/>
    <sheet name="Weather Data" sheetId="5" r:id="rId5"/>
    <sheet name="Back-Calculation" sheetId="6" r:id="rId6"/>
    <sheet name="Nutrient Inputs " sheetId="7" r:id="rId7"/>
    <sheet name="Predictions 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8" l="1"/>
  <c r="D7" i="8"/>
  <c r="B7" i="8"/>
  <c r="C13" i="4" l="1"/>
  <c r="D13" i="4"/>
  <c r="B13" i="4"/>
  <c r="C26" i="3" l="1"/>
  <c r="D26" i="3"/>
  <c r="B26" i="3"/>
  <c r="E13" i="5" l="1"/>
  <c r="F12" i="5"/>
  <c r="B12" i="5"/>
  <c r="C11" i="5"/>
  <c r="D11" i="5"/>
  <c r="E11" i="5"/>
  <c r="F11" i="5"/>
  <c r="G11" i="5"/>
  <c r="B11" i="5"/>
  <c r="E24" i="6" l="1"/>
  <c r="D24" i="6"/>
  <c r="C24" i="6"/>
  <c r="E18" i="6"/>
  <c r="E19" i="6" s="1"/>
  <c r="E20" i="6" s="1"/>
  <c r="D18" i="6"/>
  <c r="D19" i="6" s="1"/>
  <c r="D20" i="6" s="1"/>
  <c r="C18" i="6"/>
  <c r="C19" i="6" s="1"/>
  <c r="C20" i="6" s="1"/>
  <c r="E14" i="6"/>
  <c r="E15" i="6" s="1"/>
  <c r="E16" i="6" s="1"/>
  <c r="D14" i="6"/>
  <c r="D15" i="6" s="1"/>
  <c r="D16" i="6" s="1"/>
  <c r="C14" i="6"/>
  <c r="C15" i="6" s="1"/>
  <c r="C16" i="6" s="1"/>
  <c r="E11" i="6"/>
  <c r="E12" i="6" s="1"/>
  <c r="E10" i="6"/>
  <c r="D10" i="6"/>
  <c r="D11" i="6" s="1"/>
  <c r="D12" i="6" s="1"/>
  <c r="C10" i="6"/>
  <c r="C11" i="6" s="1"/>
  <c r="C12" i="6" s="1"/>
  <c r="E5" i="6"/>
  <c r="E6" i="6" s="1"/>
  <c r="E7" i="6" s="1"/>
  <c r="D5" i="6"/>
  <c r="D6" i="6" s="1"/>
  <c r="D7" i="6" s="1"/>
  <c r="C5" i="6"/>
  <c r="C6" i="6" s="1"/>
  <c r="C7" i="6" s="1"/>
  <c r="D27" i="3"/>
  <c r="C27" i="3"/>
  <c r="B27" i="3"/>
  <c r="D12" i="2"/>
  <c r="C12" i="2"/>
  <c r="B12" i="2"/>
  <c r="D7" i="1"/>
  <c r="C7" i="1"/>
  <c r="B7" i="1"/>
  <c r="E22" i="6" l="1"/>
  <c r="E25" i="6" s="1"/>
  <c r="E26" i="6" s="1"/>
  <c r="D22" i="6"/>
  <c r="D25" i="6" s="1"/>
  <c r="D26" i="6" s="1"/>
  <c r="C22" i="6"/>
  <c r="C25" i="6" s="1"/>
  <c r="C26" i="6" s="1"/>
</calcChain>
</file>

<file path=xl/sharedStrings.xml><?xml version="1.0" encoding="utf-8"?>
<sst xmlns="http://schemas.openxmlformats.org/spreadsheetml/2006/main" count="407" uniqueCount="262">
  <si>
    <t>NRC Imputs</t>
  </si>
  <si>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</si>
  <si>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</si>
  <si>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</si>
  <si>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</si>
  <si>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</si>
  <si>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</si>
  <si>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</si>
  <si>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</si>
  <si>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</si>
  <si>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</si>
  <si>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</si>
  <si>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</si>
  <si>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</si>
  <si>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</si>
  <si>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</si>
  <si>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</si>
  <si>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</si>
  <si>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</si>
  <si>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</si>
  <si>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</si>
  <si>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</si>
  <si>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</si>
  <si>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</si>
  <si>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</si>
  <si>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</si>
  <si>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</si>
  <si>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Van der Vyver </t>
  </si>
  <si>
    <t>SHO</t>
  </si>
  <si>
    <t>SH15</t>
  </si>
  <si>
    <t>SH30</t>
  </si>
  <si>
    <t>Lactating</t>
  </si>
  <si>
    <t xml:space="preserve">Lactating </t>
  </si>
  <si>
    <t>Jersey</t>
  </si>
  <si>
    <t xml:space="preserve">Jersey </t>
  </si>
  <si>
    <t>Grazing</t>
  </si>
  <si>
    <t>Flat Terrain</t>
  </si>
  <si>
    <t xml:space="preserve">900m </t>
  </si>
  <si>
    <t>Clean/Dry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</si>
  <si>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</si>
  <si>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</si>
  <si>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</si>
  <si>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</si>
  <si>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</si>
  <si>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</si>
  <si>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</si>
  <si>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</si>
  <si>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</si>
  <si>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</si>
  <si>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</si>
  <si>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</si>
  <si>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</si>
  <si>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</si>
  <si>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</si>
  <si>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</si>
  <si>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</si>
  <si>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</si>
  <si>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</si>
  <si>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</si>
  <si>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</si>
  <si>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</si>
  <si>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</si>
  <si>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</si>
  <si>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</si>
  <si>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</si>
  <si>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</si>
  <si>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</si>
  <si>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</si>
  <si>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</si>
  <si>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</si>
  <si>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</si>
  <si>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</si>
  <si>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</si>
  <si>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</si>
  <si>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</si>
  <si>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</si>
  <si>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Yes</t>
  </si>
  <si>
    <t>No mud</t>
  </si>
  <si>
    <t xml:space="preserve">Thin 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</si>
  <si>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</si>
  <si>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</si>
  <si>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</si>
  <si>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</si>
  <si>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</si>
  <si>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</si>
  <si>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</si>
  <si>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</si>
  <si>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</si>
  <si>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</si>
  <si>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</si>
  <si>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</si>
  <si>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</si>
  <si>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</si>
  <si>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</si>
  <si>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</si>
  <si>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</si>
  <si>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</si>
  <si>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</si>
  <si>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</si>
  <si>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</si>
  <si>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</si>
  <si>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</si>
  <si>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</si>
  <si>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</si>
  <si>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</si>
  <si>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</si>
  <si>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</si>
  <si>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</si>
  <si>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</si>
  <si>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</si>
  <si>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</si>
  <si>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</si>
  <si>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</si>
  <si>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</si>
  <si>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</si>
  <si>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</si>
  <si>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</si>
  <si>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</si>
  <si>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</si>
  <si>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</si>
  <si>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</si>
  <si>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</si>
  <si>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</si>
  <si>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</si>
  <si>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</si>
  <si>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</si>
  <si>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</si>
  <si>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</si>
  <si>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</si>
  <si>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</si>
  <si>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>Clean &amp; Dry</t>
  </si>
  <si>
    <t>Use Inputted ADG</t>
  </si>
  <si>
    <t xml:space="preserve">Ingredient </t>
  </si>
  <si>
    <t>SH0</t>
  </si>
  <si>
    <t xml:space="preserve">Maize meal </t>
  </si>
  <si>
    <t xml:space="preserve">Wheat Bran </t>
  </si>
  <si>
    <t>Molasses</t>
  </si>
  <si>
    <t xml:space="preserve">Soybean Oilcake </t>
  </si>
  <si>
    <t>Soybean hull</t>
  </si>
  <si>
    <t>MonoCaP</t>
  </si>
  <si>
    <t xml:space="preserve">Feedlime </t>
  </si>
  <si>
    <t xml:space="preserve">Salt </t>
  </si>
  <si>
    <t>MgO</t>
  </si>
  <si>
    <t>Urea</t>
  </si>
  <si>
    <t>Premix</t>
  </si>
  <si>
    <t>Pasture (%DM)</t>
  </si>
  <si>
    <t>DM</t>
  </si>
  <si>
    <t>Ash</t>
  </si>
  <si>
    <t>ME</t>
  </si>
  <si>
    <t>CP</t>
  </si>
  <si>
    <t>ND</t>
  </si>
  <si>
    <t>NDIF</t>
  </si>
  <si>
    <t>ADF</t>
  </si>
  <si>
    <t>ADIF</t>
  </si>
  <si>
    <t>ADL</t>
  </si>
  <si>
    <t>Ca</t>
  </si>
  <si>
    <t>P</t>
  </si>
  <si>
    <t>Mg</t>
  </si>
  <si>
    <t>K</t>
  </si>
  <si>
    <t>Na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</si>
  <si>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</si>
  <si>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</si>
  <si>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</si>
  <si>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</si>
  <si>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</si>
  <si>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</si>
  <si>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</si>
  <si>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</si>
  <si>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</si>
  <si>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</si>
  <si>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</si>
  <si>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</si>
  <si>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</si>
  <si>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</si>
  <si>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</si>
  <si>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</si>
  <si>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</si>
  <si>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</si>
  <si>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</si>
  <si>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</si>
  <si>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</si>
  <si>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</si>
  <si>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</si>
  <si>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</si>
  <si>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 xml:space="preserve">Body Weight: </t>
  </si>
  <si>
    <t>ADG</t>
  </si>
  <si>
    <t xml:space="preserve">Milk Production: </t>
  </si>
  <si>
    <t>Fat %:</t>
  </si>
  <si>
    <t xml:space="preserve">Maintenance requirements: </t>
  </si>
  <si>
    <t xml:space="preserve">High Starch </t>
  </si>
  <si>
    <t xml:space="preserve">Medium Starch </t>
  </si>
  <si>
    <t>LC</t>
  </si>
  <si>
    <t>MC</t>
  </si>
  <si>
    <t>HC</t>
  </si>
  <si>
    <t>NE maintenance (Mcal/d)</t>
  </si>
  <si>
    <t>Intake</t>
  </si>
  <si>
    <t>NE maintenance (MJ/d)</t>
  </si>
  <si>
    <t xml:space="preserve">ME Concentrate </t>
  </si>
  <si>
    <t>ME Maintenance (MJ/d)</t>
  </si>
  <si>
    <t>ME pasture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</si>
  <si>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</si>
  <si>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</si>
  <si>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</si>
  <si>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</si>
  <si>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</si>
  <si>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</si>
  <si>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</si>
  <si>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</si>
  <si>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</si>
  <si>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</si>
  <si>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</si>
  <si>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</si>
  <si>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</si>
  <si>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</si>
  <si>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</si>
  <si>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ME Pasture intake </t>
  </si>
  <si>
    <t xml:space="preserve">Pasture DMI </t>
  </si>
  <si>
    <t xml:space="preserve">Composition of Concentrate (kg DM) 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</si>
  <si>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</si>
  <si>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</si>
  <si>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</si>
  <si>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</si>
  <si>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</si>
  <si>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</si>
  <si>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</si>
  <si>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</si>
  <si>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</si>
  <si>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</si>
  <si>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</si>
  <si>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</si>
  <si>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</si>
  <si>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</si>
  <si>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</si>
  <si>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</si>
  <si>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</si>
  <si>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</si>
  <si>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</si>
  <si>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</si>
  <si>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</si>
  <si>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</si>
  <si>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</si>
  <si>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</si>
  <si>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</si>
  <si>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</si>
  <si>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Tx</t>
  </si>
  <si>
    <t>Tn</t>
  </si>
  <si>
    <t>Rain</t>
  </si>
  <si>
    <t>U2 (m/s)</t>
  </si>
  <si>
    <t>RHx</t>
  </si>
  <si>
    <t>RHn</t>
  </si>
  <si>
    <t>AveT</t>
  </si>
  <si>
    <t>AveRH</t>
  </si>
  <si>
    <t xml:space="preserve">Average </t>
  </si>
  <si>
    <t xml:space="preserve">Weather data not available for 2017 - Use averages of previous years (September, October, November) </t>
  </si>
  <si>
    <t>NDF</t>
  </si>
  <si>
    <t>NO</t>
  </si>
  <si>
    <t>Mild</t>
  </si>
  <si>
    <t xml:space="preserve">Using Model predicted DMI </t>
  </si>
  <si>
    <t xml:space="preserve">Using model predicted DMI </t>
  </si>
  <si>
    <t>&gt;305</t>
  </si>
  <si>
    <t>Using model predicted DMI (animal)</t>
  </si>
  <si>
    <t>Using model predicted DMI (animal/fibre)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</si>
</sst>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3" fontId="0" fillId="0" borderId="0" xfId="0" applyNumberFormat="1"/>
    <xf numFmtId="3" fontId="0" fillId="0" borderId="0" xfId="0" applyNumberFormat="1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D16" sqref="D16"/>
    </sheetView>
  </sheetViews>
  <sheetFormatPr defaultRowHeight="15" x14ac:dyDescent="0.25"/>
  <cols>
    <col min="1" max="1" width="39" customWidth="1"/>
  </cols>
  <sheetData>
    <row r="1" spans="1:4" x14ac:dyDescent="0.25">
      <c r="B1" s="11" t="s">
        <v>27</v>
      </c>
      <c r="C1" s="11"/>
      <c r="D1" s="11"/>
    </row>
    <row r="2" spans="1:4" x14ac:dyDescent="0.25">
      <c r="A2" t="s">
        <v>0</v>
      </c>
      <c r="B2" t="s">
        <v>28</v>
      </c>
      <c r="C2" t="s">
        <v>29</v>
      </c>
      <c r="D2" t="s">
        <v>30</v>
      </c>
    </row>
    <row r="3" spans="1:4" x14ac:dyDescent="0.25">
      <c r="A3" s="1" t="s">
        <v>1</v>
      </c>
    </row>
    <row r="4" spans="1:4" x14ac:dyDescent="0.25">
      <c r="A4" t="s">
        <v>2</v>
      </c>
      <c r="B4" t="s">
        <v>31</v>
      </c>
      <c r="C4" t="s">
        <v>31</v>
      </c>
      <c r="D4" t="s">
        <v>32</v>
      </c>
    </row>
    <row r="5" spans="1:4" x14ac:dyDescent="0.25">
      <c r="A5" t="s">
        <v>3</v>
      </c>
      <c r="B5">
        <v>60.11</v>
      </c>
      <c r="C5">
        <v>72.643333333333331</v>
      </c>
      <c r="D5">
        <v>62.173333333333325</v>
      </c>
    </row>
    <row r="6" spans="1:4" x14ac:dyDescent="0.25">
      <c r="A6" t="s">
        <v>4</v>
      </c>
      <c r="B6">
        <v>386</v>
      </c>
      <c r="C6">
        <v>389</v>
      </c>
      <c r="D6">
        <v>389</v>
      </c>
    </row>
    <row r="7" spans="1:4" x14ac:dyDescent="0.25">
      <c r="A7" t="s">
        <v>5</v>
      </c>
      <c r="B7">
        <f t="shared" ref="B7:D7" si="0">(B9-91)</f>
        <v>34</v>
      </c>
      <c r="C7">
        <f t="shared" si="0"/>
        <v>40</v>
      </c>
      <c r="D7">
        <f t="shared" si="0"/>
        <v>33</v>
      </c>
    </row>
    <row r="8" spans="1:4" x14ac:dyDescent="0.25">
      <c r="A8" t="s">
        <v>6</v>
      </c>
      <c r="B8">
        <v>2.15</v>
      </c>
      <c r="C8">
        <v>2.09</v>
      </c>
      <c r="D8">
        <v>2.1800000000000002</v>
      </c>
    </row>
    <row r="9" spans="1:4" x14ac:dyDescent="0.25">
      <c r="A9" t="s">
        <v>7</v>
      </c>
      <c r="B9">
        <v>125</v>
      </c>
      <c r="C9">
        <v>131</v>
      </c>
      <c r="D9">
        <v>124</v>
      </c>
    </row>
    <row r="10" spans="1:4" x14ac:dyDescent="0.25">
      <c r="A10" t="s">
        <v>8</v>
      </c>
      <c r="B10">
        <v>3.59</v>
      </c>
      <c r="C10">
        <v>4.59</v>
      </c>
      <c r="D10">
        <v>3.76</v>
      </c>
    </row>
    <row r="11" spans="1:4" x14ac:dyDescent="0.25">
      <c r="A11" t="s">
        <v>9</v>
      </c>
      <c r="B11">
        <v>24</v>
      </c>
      <c r="C11">
        <v>24</v>
      </c>
      <c r="D11">
        <v>24</v>
      </c>
    </row>
    <row r="12" spans="1:4" x14ac:dyDescent="0.25">
      <c r="A12" t="s">
        <v>10</v>
      </c>
      <c r="B12">
        <v>13</v>
      </c>
      <c r="C12">
        <v>13</v>
      </c>
      <c r="D12">
        <v>13</v>
      </c>
    </row>
    <row r="14" spans="1:4" x14ac:dyDescent="0.25">
      <c r="A14" s="1" t="s">
        <v>11</v>
      </c>
    </row>
    <row r="15" spans="1:4" x14ac:dyDescent="0.25">
      <c r="A15" t="s">
        <v>12</v>
      </c>
      <c r="B15">
        <v>386</v>
      </c>
      <c r="C15">
        <v>389</v>
      </c>
      <c r="D15">
        <v>389</v>
      </c>
    </row>
    <row r="16" spans="1:4" x14ac:dyDescent="0.25">
      <c r="A16" t="s">
        <v>13</v>
      </c>
      <c r="B16" t="s">
        <v>33</v>
      </c>
      <c r="C16" t="s">
        <v>34</v>
      </c>
      <c r="D16" t="s">
        <v>33</v>
      </c>
    </row>
    <row r="17" spans="1:4" x14ac:dyDescent="0.25">
      <c r="A17" t="s">
        <v>14</v>
      </c>
      <c r="B17">
        <v>23</v>
      </c>
      <c r="C17">
        <v>23</v>
      </c>
      <c r="D17">
        <v>23</v>
      </c>
    </row>
    <row r="18" spans="1:4" x14ac:dyDescent="0.25">
      <c r="A18" t="s">
        <v>15</v>
      </c>
      <c r="B18">
        <v>19.3</v>
      </c>
      <c r="C18">
        <v>19.399999999999999</v>
      </c>
      <c r="D18">
        <v>19.2</v>
      </c>
    </row>
    <row r="19" spans="1:4" x14ac:dyDescent="0.25">
      <c r="A19" t="s">
        <v>16</v>
      </c>
      <c r="B19">
        <v>5.12</v>
      </c>
      <c r="C19">
        <v>5.48</v>
      </c>
      <c r="D19">
        <v>5.33</v>
      </c>
    </row>
    <row r="20" spans="1:4" x14ac:dyDescent="0.25">
      <c r="A20" t="s">
        <v>17</v>
      </c>
      <c r="B20">
        <v>3.67</v>
      </c>
      <c r="C20">
        <v>3.81</v>
      </c>
      <c r="D20">
        <v>3.82</v>
      </c>
    </row>
    <row r="21" spans="1:4" x14ac:dyDescent="0.25">
      <c r="A21" t="s">
        <v>18</v>
      </c>
      <c r="B21">
        <v>4.55</v>
      </c>
      <c r="C21">
        <v>4.74</v>
      </c>
      <c r="D21">
        <v>4.75</v>
      </c>
    </row>
    <row r="23" spans="1:4" x14ac:dyDescent="0.25">
      <c r="A23" s="1" t="s">
        <v>19</v>
      </c>
    </row>
    <row r="24" spans="1:4" x14ac:dyDescent="0.25">
      <c r="A24" s="2" t="s">
        <v>20</v>
      </c>
      <c r="B24" s="2">
        <v>15.58</v>
      </c>
      <c r="C24" s="2">
        <v>15.58</v>
      </c>
      <c r="D24" s="2">
        <v>15.58</v>
      </c>
    </row>
    <row r="25" spans="1:4" x14ac:dyDescent="0.25">
      <c r="A25" t="s">
        <v>21</v>
      </c>
      <c r="B25" t="s">
        <v>35</v>
      </c>
      <c r="C25" t="s">
        <v>35</v>
      </c>
      <c r="D25" t="s">
        <v>35</v>
      </c>
    </row>
    <row r="26" spans="1:4" x14ac:dyDescent="0.25">
      <c r="A26" t="s">
        <v>22</v>
      </c>
      <c r="B26" t="s">
        <v>36</v>
      </c>
      <c r="C26" t="s">
        <v>36</v>
      </c>
      <c r="D26" t="s">
        <v>36</v>
      </c>
    </row>
    <row r="27" spans="1:4" x14ac:dyDescent="0.25">
      <c r="A27" t="s">
        <v>23</v>
      </c>
      <c r="B27" t="s">
        <v>37</v>
      </c>
      <c r="C27" t="s">
        <v>37</v>
      </c>
      <c r="D27" t="s">
        <v>37</v>
      </c>
    </row>
    <row r="28" spans="1:4" x14ac:dyDescent="0.25">
      <c r="A28" t="s">
        <v>24</v>
      </c>
      <c r="B28">
        <v>4</v>
      </c>
      <c r="C28">
        <v>4</v>
      </c>
      <c r="D28">
        <v>4</v>
      </c>
    </row>
    <row r="29" spans="1:4" x14ac:dyDescent="0.25">
      <c r="A29" t="s">
        <v>25</v>
      </c>
      <c r="B29" t="s">
        <v>38</v>
      </c>
      <c r="C29" t="s">
        <v>38</v>
      </c>
      <c r="D29" t="s">
        <v>38</v>
      </c>
    </row>
    <row r="30" spans="1:4" x14ac:dyDescent="0.25">
      <c r="A30" t="s">
        <v>26</v>
      </c>
      <c r="B30" t="s">
        <v>39</v>
      </c>
      <c r="C30" t="s">
        <v>39</v>
      </c>
      <c r="D30" t="s">
        <v>39</v>
      </c>
    </row>
  </sheetData>
  <mergeCells count="1">
    <mergeCell ref="B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opLeftCell="A4" workbookViewId="0">
      <selection activeCell="B7" sqref="B7:D7"/>
    </sheetView>
  </sheetViews>
  <sheetFormatPr defaultRowHeight="15" x14ac:dyDescent="0.25"/>
  <cols>
    <col min="1" max="1" width="26.28515625" customWidth="1"/>
  </cols>
  <sheetData>
    <row r="1" spans="1:4" x14ac:dyDescent="0.25">
      <c r="B1" s="11" t="s">
        <v>27</v>
      </c>
      <c r="C1" s="11"/>
      <c r="D1" s="11"/>
    </row>
    <row r="2" spans="1:4" x14ac:dyDescent="0.25">
      <c r="A2" t="s">
        <v>40</v>
      </c>
      <c r="B2" t="s">
        <v>28</v>
      </c>
      <c r="C2" t="s">
        <v>29</v>
      </c>
      <c r="D2" t="s">
        <v>30</v>
      </c>
    </row>
    <row r="3" spans="1:4" x14ac:dyDescent="0.25">
      <c r="A3" s="1" t="s">
        <v>41</v>
      </c>
    </row>
    <row r="4" spans="1:4" x14ac:dyDescent="0.25">
      <c r="A4" t="s">
        <v>42</v>
      </c>
      <c r="B4" t="s">
        <v>32</v>
      </c>
      <c r="C4" t="s">
        <v>32</v>
      </c>
      <c r="D4" t="s">
        <v>32</v>
      </c>
    </row>
    <row r="5" spans="1:4" x14ac:dyDescent="0.25">
      <c r="A5" s="2" t="s">
        <v>43</v>
      </c>
      <c r="B5" s="2"/>
      <c r="C5" s="2"/>
      <c r="D5" s="2"/>
    </row>
    <row r="6" spans="1:4" x14ac:dyDescent="0.25">
      <c r="A6" t="s">
        <v>44</v>
      </c>
      <c r="B6">
        <v>3.59</v>
      </c>
      <c r="C6">
        <v>4.59</v>
      </c>
      <c r="D6">
        <v>3.76</v>
      </c>
    </row>
    <row r="7" spans="1:4" x14ac:dyDescent="0.25">
      <c r="A7" t="s">
        <v>45</v>
      </c>
      <c r="B7">
        <v>60.11</v>
      </c>
      <c r="C7">
        <v>72.643333333333331</v>
      </c>
      <c r="D7">
        <v>62.173333333333325</v>
      </c>
    </row>
    <row r="8" spans="1:4" x14ac:dyDescent="0.25">
      <c r="A8" t="s">
        <v>46</v>
      </c>
      <c r="B8">
        <v>24</v>
      </c>
      <c r="C8">
        <v>24</v>
      </c>
      <c r="D8">
        <v>24</v>
      </c>
    </row>
    <row r="9" spans="1:4" x14ac:dyDescent="0.25">
      <c r="A9" t="s">
        <v>47</v>
      </c>
      <c r="B9">
        <v>386</v>
      </c>
      <c r="C9">
        <v>389</v>
      </c>
      <c r="D9">
        <v>389</v>
      </c>
    </row>
    <row r="10" spans="1:4" x14ac:dyDescent="0.25">
      <c r="A10" t="s">
        <v>48</v>
      </c>
      <c r="B10">
        <v>450</v>
      </c>
      <c r="C10">
        <v>450</v>
      </c>
      <c r="D10">
        <v>450</v>
      </c>
    </row>
    <row r="11" spans="1:4" x14ac:dyDescent="0.25">
      <c r="A11" t="s">
        <v>14</v>
      </c>
      <c r="B11">
        <v>23</v>
      </c>
      <c r="C11">
        <v>23</v>
      </c>
      <c r="D11">
        <v>23</v>
      </c>
    </row>
    <row r="12" spans="1:4" x14ac:dyDescent="0.25">
      <c r="A12" t="s">
        <v>49</v>
      </c>
      <c r="B12">
        <f t="shared" ref="B12:D12" si="0">(B19-91)</f>
        <v>34</v>
      </c>
      <c r="C12">
        <f t="shared" si="0"/>
        <v>40</v>
      </c>
      <c r="D12">
        <f t="shared" si="0"/>
        <v>33</v>
      </c>
    </row>
    <row r="13" spans="1:4" x14ac:dyDescent="0.25">
      <c r="A13" t="s">
        <v>50</v>
      </c>
      <c r="B13">
        <v>2.15</v>
      </c>
      <c r="C13">
        <v>2.09</v>
      </c>
      <c r="D13">
        <v>2.1800000000000002</v>
      </c>
    </row>
    <row r="15" spans="1:4" x14ac:dyDescent="0.25">
      <c r="A15" s="1" t="s">
        <v>51</v>
      </c>
    </row>
    <row r="16" spans="1:4" x14ac:dyDescent="0.25">
      <c r="A16" t="s">
        <v>52</v>
      </c>
      <c r="B16">
        <v>19.3</v>
      </c>
      <c r="C16">
        <v>19.399999999999999</v>
      </c>
      <c r="D16">
        <v>19.2</v>
      </c>
    </row>
    <row r="17" spans="1:4" x14ac:dyDescent="0.25">
      <c r="A17" t="s">
        <v>53</v>
      </c>
    </row>
    <row r="18" spans="1:4" x14ac:dyDescent="0.25">
      <c r="A18" t="s">
        <v>54</v>
      </c>
      <c r="B18">
        <v>5.12</v>
      </c>
      <c r="C18">
        <v>5.48</v>
      </c>
      <c r="D18">
        <v>5.33</v>
      </c>
    </row>
    <row r="19" spans="1:4" x14ac:dyDescent="0.25">
      <c r="A19" t="s">
        <v>7</v>
      </c>
      <c r="B19">
        <v>125</v>
      </c>
      <c r="C19">
        <v>131</v>
      </c>
      <c r="D19">
        <v>124</v>
      </c>
    </row>
    <row r="20" spans="1:4" x14ac:dyDescent="0.25">
      <c r="A20" t="s">
        <v>55</v>
      </c>
      <c r="B20">
        <v>3.67</v>
      </c>
      <c r="C20">
        <v>3.81</v>
      </c>
      <c r="D20">
        <v>3.82</v>
      </c>
    </row>
    <row r="22" spans="1:4" x14ac:dyDescent="0.25">
      <c r="A22" s="1" t="s">
        <v>56</v>
      </c>
    </row>
    <row r="23" spans="1:4" x14ac:dyDescent="0.25">
      <c r="A23" t="s">
        <v>57</v>
      </c>
      <c r="B23">
        <v>15.58</v>
      </c>
      <c r="C23">
        <v>15.58</v>
      </c>
      <c r="D23">
        <v>15.58</v>
      </c>
    </row>
    <row r="24" spans="1:4" x14ac:dyDescent="0.25">
      <c r="A24" t="s">
        <v>58</v>
      </c>
      <c r="B24">
        <v>72.06</v>
      </c>
      <c r="C24">
        <v>72.06</v>
      </c>
      <c r="D24">
        <v>72.06</v>
      </c>
    </row>
    <row r="25" spans="1:4" x14ac:dyDescent="0.25">
      <c r="A25" t="s">
        <v>59</v>
      </c>
      <c r="B25">
        <v>15.58</v>
      </c>
      <c r="C25">
        <v>15.58</v>
      </c>
      <c r="D25">
        <v>15.58</v>
      </c>
    </row>
    <row r="26" spans="1:4" x14ac:dyDescent="0.25">
      <c r="A26" t="s">
        <v>60</v>
      </c>
      <c r="B26">
        <v>72.06</v>
      </c>
      <c r="C26">
        <v>72.06</v>
      </c>
      <c r="D26">
        <v>72.06</v>
      </c>
    </row>
    <row r="27" spans="1:4" x14ac:dyDescent="0.25">
      <c r="A27" t="s">
        <v>61</v>
      </c>
      <c r="B27">
        <v>5.29</v>
      </c>
      <c r="C27">
        <v>5.29</v>
      </c>
      <c r="D27">
        <v>5.29</v>
      </c>
    </row>
    <row r="28" spans="1:4" x14ac:dyDescent="0.25">
      <c r="A28" t="s">
        <v>62</v>
      </c>
      <c r="B28">
        <v>12</v>
      </c>
      <c r="C28">
        <v>12</v>
      </c>
      <c r="D28">
        <v>12</v>
      </c>
    </row>
    <row r="29" spans="1:4" x14ac:dyDescent="0.25">
      <c r="A29" t="s">
        <v>63</v>
      </c>
      <c r="B29" t="s">
        <v>76</v>
      </c>
      <c r="C29" t="s">
        <v>76</v>
      </c>
      <c r="D29" t="s">
        <v>76</v>
      </c>
    </row>
    <row r="30" spans="1:4" x14ac:dyDescent="0.25">
      <c r="A30" t="s">
        <v>64</v>
      </c>
      <c r="B30">
        <v>10.27</v>
      </c>
    </row>
    <row r="31" spans="1:4" x14ac:dyDescent="0.25">
      <c r="A31" t="s">
        <v>65</v>
      </c>
      <c r="B31" s="3">
        <v>0</v>
      </c>
      <c r="C31" s="3">
        <v>0</v>
      </c>
      <c r="D31" s="3">
        <v>0</v>
      </c>
    </row>
    <row r="32" spans="1:4" x14ac:dyDescent="0.25">
      <c r="A32" t="s">
        <v>66</v>
      </c>
      <c r="B32" s="3">
        <v>0.3</v>
      </c>
      <c r="C32" s="3">
        <v>0.3</v>
      </c>
      <c r="D32" s="3">
        <v>0.3</v>
      </c>
    </row>
    <row r="33" spans="1:4" x14ac:dyDescent="0.25">
      <c r="A33" t="s">
        <v>67</v>
      </c>
      <c r="B33" s="3" t="s">
        <v>77</v>
      </c>
      <c r="C33" s="3" t="s">
        <v>77</v>
      </c>
      <c r="D33" s="3" t="s">
        <v>77</v>
      </c>
    </row>
    <row r="34" spans="1:4" x14ac:dyDescent="0.25">
      <c r="A34" t="s">
        <v>68</v>
      </c>
      <c r="B34" s="3" t="s">
        <v>78</v>
      </c>
      <c r="C34" s="3" t="s">
        <v>78</v>
      </c>
      <c r="D34" s="3" t="s">
        <v>78</v>
      </c>
    </row>
    <row r="36" spans="1:4" x14ac:dyDescent="0.25">
      <c r="A36" s="1" t="s">
        <v>69</v>
      </c>
    </row>
    <row r="37" spans="1:4" x14ac:dyDescent="0.25">
      <c r="A37" t="s">
        <v>70</v>
      </c>
      <c r="B37" s="3" t="s">
        <v>79</v>
      </c>
      <c r="C37" s="3" t="s">
        <v>79</v>
      </c>
      <c r="D37" s="3" t="s">
        <v>79</v>
      </c>
    </row>
    <row r="38" spans="1:4" x14ac:dyDescent="0.25">
      <c r="A38" t="s">
        <v>71</v>
      </c>
      <c r="B38" s="3" t="s">
        <v>80</v>
      </c>
      <c r="C38" s="3" t="s">
        <v>80</v>
      </c>
      <c r="D38" s="3" t="s">
        <v>80</v>
      </c>
    </row>
    <row r="39" spans="1:4" x14ac:dyDescent="0.25">
      <c r="A39" t="s">
        <v>72</v>
      </c>
      <c r="B39" s="3">
        <v>16</v>
      </c>
      <c r="C39" s="3">
        <v>16</v>
      </c>
      <c r="D39" s="3">
        <v>16</v>
      </c>
    </row>
    <row r="40" spans="1:4" x14ac:dyDescent="0.25">
      <c r="A40" t="s">
        <v>73</v>
      </c>
      <c r="B40" s="3">
        <v>6</v>
      </c>
      <c r="C40" s="3">
        <v>6</v>
      </c>
      <c r="D40" s="3">
        <v>6</v>
      </c>
    </row>
    <row r="41" spans="1:4" x14ac:dyDescent="0.25">
      <c r="A41" t="s">
        <v>74</v>
      </c>
      <c r="B41" s="3">
        <v>5942</v>
      </c>
      <c r="C41" s="3">
        <v>5942</v>
      </c>
      <c r="D41" s="3">
        <v>5942</v>
      </c>
    </row>
    <row r="42" spans="1:4" x14ac:dyDescent="0.25">
      <c r="A42" t="s">
        <v>75</v>
      </c>
      <c r="B42" s="3">
        <v>0</v>
      </c>
      <c r="C42" s="3">
        <v>0</v>
      </c>
      <c r="D42" s="3">
        <v>0</v>
      </c>
    </row>
  </sheetData>
  <mergeCells count="1">
    <mergeCell ref="B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6"/>
  <sheetViews>
    <sheetView topLeftCell="A11" workbookViewId="0">
      <selection activeCell="B26" sqref="B26:D26"/>
    </sheetView>
  </sheetViews>
  <sheetFormatPr defaultRowHeight="15" x14ac:dyDescent="0.25"/>
  <cols>
    <col min="1" max="1" width="30.7109375" customWidth="1"/>
  </cols>
  <sheetData>
    <row r="1" spans="1:4" x14ac:dyDescent="0.25">
      <c r="B1" s="11" t="s">
        <v>27</v>
      </c>
      <c r="C1" s="11"/>
      <c r="D1" s="11"/>
    </row>
    <row r="2" spans="1:4" x14ac:dyDescent="0.25">
      <c r="A2" t="s">
        <v>81</v>
      </c>
      <c r="B2" t="s">
        <v>28</v>
      </c>
      <c r="C2" t="s">
        <v>29</v>
      </c>
      <c r="D2" t="s">
        <v>30</v>
      </c>
    </row>
    <row r="3" spans="1:4" x14ac:dyDescent="0.25">
      <c r="A3" s="1" t="s">
        <v>82</v>
      </c>
    </row>
    <row r="4" spans="1:4" x14ac:dyDescent="0.25">
      <c r="A4" t="s">
        <v>2</v>
      </c>
      <c r="B4" t="s">
        <v>32</v>
      </c>
      <c r="C4" t="s">
        <v>32</v>
      </c>
      <c r="D4" t="s">
        <v>32</v>
      </c>
    </row>
    <row r="5" spans="1:4" x14ac:dyDescent="0.25">
      <c r="A5" t="s">
        <v>20</v>
      </c>
      <c r="B5">
        <v>15.58</v>
      </c>
      <c r="C5">
        <v>15.58</v>
      </c>
      <c r="D5">
        <v>15.58</v>
      </c>
    </row>
    <row r="6" spans="1:4" x14ac:dyDescent="0.25">
      <c r="A6" t="s">
        <v>83</v>
      </c>
      <c r="B6">
        <v>15.58</v>
      </c>
      <c r="C6">
        <v>15.58</v>
      </c>
      <c r="D6">
        <v>15.58</v>
      </c>
    </row>
    <row r="7" spans="1:4" x14ac:dyDescent="0.25">
      <c r="A7" t="s">
        <v>84</v>
      </c>
      <c r="B7">
        <v>72.06</v>
      </c>
      <c r="C7">
        <v>72.06</v>
      </c>
      <c r="D7">
        <v>72.06</v>
      </c>
    </row>
    <row r="8" spans="1:4" x14ac:dyDescent="0.25">
      <c r="A8" t="s">
        <v>85</v>
      </c>
      <c r="B8">
        <v>72.06</v>
      </c>
      <c r="C8">
        <v>72.06</v>
      </c>
      <c r="D8">
        <v>72.06</v>
      </c>
    </row>
    <row r="9" spans="1:4" x14ac:dyDescent="0.25">
      <c r="A9" t="s">
        <v>86</v>
      </c>
      <c r="B9">
        <v>5.29</v>
      </c>
      <c r="C9">
        <v>5.29</v>
      </c>
      <c r="D9">
        <v>5.29</v>
      </c>
    </row>
    <row r="10" spans="1:4" x14ac:dyDescent="0.25">
      <c r="A10" t="s">
        <v>87</v>
      </c>
      <c r="B10">
        <v>5.29</v>
      </c>
      <c r="C10">
        <v>5.29</v>
      </c>
      <c r="D10">
        <v>5.29</v>
      </c>
    </row>
    <row r="11" spans="1:4" x14ac:dyDescent="0.25">
      <c r="A11" t="s">
        <v>88</v>
      </c>
      <c r="B11" s="3">
        <v>12</v>
      </c>
      <c r="C11" s="3">
        <v>12</v>
      </c>
      <c r="D11" s="3">
        <v>12</v>
      </c>
    </row>
    <row r="12" spans="1:4" x14ac:dyDescent="0.25">
      <c r="A12" t="s">
        <v>89</v>
      </c>
      <c r="B12" s="3">
        <v>12</v>
      </c>
      <c r="C12" s="3">
        <v>12</v>
      </c>
      <c r="D12" s="3">
        <v>12</v>
      </c>
    </row>
    <row r="13" spans="1:4" x14ac:dyDescent="0.25">
      <c r="A13" t="s">
        <v>90</v>
      </c>
      <c r="B13" s="3" t="s">
        <v>76</v>
      </c>
      <c r="C13" s="3" t="s">
        <v>76</v>
      </c>
      <c r="D13" s="3" t="s">
        <v>76</v>
      </c>
    </row>
    <row r="14" spans="1:4" x14ac:dyDescent="0.25">
      <c r="A14" t="s">
        <v>91</v>
      </c>
      <c r="B14" s="3" t="s">
        <v>76</v>
      </c>
      <c r="C14" s="3" t="s">
        <v>76</v>
      </c>
      <c r="D14" s="3" t="s">
        <v>76</v>
      </c>
    </row>
    <row r="15" spans="1:4" x14ac:dyDescent="0.25">
      <c r="A15" s="4" t="s">
        <v>92</v>
      </c>
      <c r="B15" s="5">
        <v>14</v>
      </c>
      <c r="C15" s="5">
        <v>14</v>
      </c>
      <c r="D15" s="5">
        <v>14</v>
      </c>
    </row>
    <row r="16" spans="1:4" x14ac:dyDescent="0.25">
      <c r="A16" s="4" t="s">
        <v>93</v>
      </c>
      <c r="B16" s="5">
        <v>6</v>
      </c>
      <c r="C16" s="5">
        <v>6</v>
      </c>
      <c r="D16" s="5">
        <v>6</v>
      </c>
    </row>
    <row r="17" spans="1:4" x14ac:dyDescent="0.25">
      <c r="A17" s="4" t="s">
        <v>94</v>
      </c>
      <c r="B17" s="5">
        <v>5942</v>
      </c>
      <c r="C17" s="5">
        <v>5942</v>
      </c>
      <c r="D17" s="5">
        <v>5942</v>
      </c>
    </row>
    <row r="18" spans="1:4" x14ac:dyDescent="0.25">
      <c r="A18" t="s">
        <v>95</v>
      </c>
      <c r="B18" s="3">
        <v>0</v>
      </c>
      <c r="C18" s="3">
        <v>0</v>
      </c>
      <c r="D18" s="3">
        <v>0</v>
      </c>
    </row>
    <row r="19" spans="1:4" x14ac:dyDescent="0.25">
      <c r="A19" t="s">
        <v>96</v>
      </c>
      <c r="B19" s="3">
        <v>0</v>
      </c>
      <c r="C19" s="3">
        <v>0</v>
      </c>
      <c r="D19" s="3">
        <v>0</v>
      </c>
    </row>
    <row r="20" spans="1:4" x14ac:dyDescent="0.25">
      <c r="A20" t="s">
        <v>97</v>
      </c>
      <c r="B20" s="3">
        <v>154.24</v>
      </c>
      <c r="C20" s="3">
        <v>154.24</v>
      </c>
      <c r="D20" s="3">
        <v>154.24</v>
      </c>
    </row>
    <row r="22" spans="1:4" x14ac:dyDescent="0.25">
      <c r="A22" s="1" t="s">
        <v>98</v>
      </c>
    </row>
    <row r="23" spans="1:4" x14ac:dyDescent="0.25">
      <c r="A23" t="s">
        <v>99</v>
      </c>
      <c r="B23" t="s">
        <v>32</v>
      </c>
      <c r="C23" t="s">
        <v>32</v>
      </c>
      <c r="D23" t="s">
        <v>32</v>
      </c>
    </row>
    <row r="24" spans="1:4" x14ac:dyDescent="0.25">
      <c r="A24" t="s">
        <v>100</v>
      </c>
    </row>
    <row r="25" spans="1:4" x14ac:dyDescent="0.25">
      <c r="A25" t="s">
        <v>101</v>
      </c>
    </row>
    <row r="26" spans="1:4" x14ac:dyDescent="0.25">
      <c r="A26" t="s">
        <v>102</v>
      </c>
      <c r="B26">
        <f>((((B30-1)*370)+B28)/30)+24</f>
        <v>60.11</v>
      </c>
      <c r="C26">
        <f t="shared" ref="C26:D26" si="0">((((C30-1)*370)+C28)/30)+24</f>
        <v>72.643333333333331</v>
      </c>
      <c r="D26">
        <f t="shared" si="0"/>
        <v>62.173333333333325</v>
      </c>
    </row>
    <row r="27" spans="1:4" x14ac:dyDescent="0.25">
      <c r="A27" t="s">
        <v>103</v>
      </c>
      <c r="B27">
        <f>(B28-91)</f>
        <v>34</v>
      </c>
      <c r="C27">
        <f t="shared" ref="C27:D27" si="1">(C28-91)</f>
        <v>40</v>
      </c>
      <c r="D27">
        <f t="shared" si="1"/>
        <v>33</v>
      </c>
    </row>
    <row r="28" spans="1:4" x14ac:dyDescent="0.25">
      <c r="A28" t="s">
        <v>104</v>
      </c>
      <c r="B28">
        <v>125</v>
      </c>
      <c r="C28">
        <v>131</v>
      </c>
      <c r="D28">
        <v>124</v>
      </c>
    </row>
    <row r="29" spans="1:4" x14ac:dyDescent="0.25">
      <c r="A29" t="s">
        <v>105</v>
      </c>
      <c r="B29">
        <v>13</v>
      </c>
      <c r="C29">
        <v>13</v>
      </c>
      <c r="D29">
        <v>13</v>
      </c>
    </row>
    <row r="30" spans="1:4" x14ac:dyDescent="0.25">
      <c r="A30" t="s">
        <v>8</v>
      </c>
      <c r="B30">
        <v>3.59</v>
      </c>
      <c r="C30">
        <v>4.59</v>
      </c>
      <c r="D30">
        <v>3.76</v>
      </c>
    </row>
    <row r="31" spans="1:4" x14ac:dyDescent="0.25">
      <c r="A31" t="s">
        <v>106</v>
      </c>
      <c r="B31">
        <v>23</v>
      </c>
      <c r="C31">
        <v>23</v>
      </c>
      <c r="D31">
        <v>23</v>
      </c>
    </row>
    <row r="32" spans="1:4" x14ac:dyDescent="0.25">
      <c r="A32" t="s">
        <v>46</v>
      </c>
      <c r="B32">
        <v>24</v>
      </c>
      <c r="C32">
        <v>24</v>
      </c>
      <c r="D32">
        <v>24</v>
      </c>
    </row>
    <row r="33" spans="1:4" x14ac:dyDescent="0.25">
      <c r="A33" t="s">
        <v>107</v>
      </c>
      <c r="B33">
        <v>19.3</v>
      </c>
      <c r="C33">
        <v>19.399999999999999</v>
      </c>
      <c r="D33">
        <v>19.2</v>
      </c>
    </row>
    <row r="34" spans="1:4" x14ac:dyDescent="0.25">
      <c r="A34" t="s">
        <v>16</v>
      </c>
      <c r="B34">
        <v>5.12</v>
      </c>
      <c r="C34">
        <v>5.48</v>
      </c>
      <c r="D34">
        <v>5.33</v>
      </c>
    </row>
    <row r="35" spans="1:4" x14ac:dyDescent="0.25">
      <c r="A35" t="s">
        <v>108</v>
      </c>
    </row>
    <row r="36" spans="1:4" x14ac:dyDescent="0.25">
      <c r="A36" t="s">
        <v>109</v>
      </c>
      <c r="B36">
        <v>3.67</v>
      </c>
      <c r="C36">
        <v>3.81</v>
      </c>
      <c r="D36">
        <v>3.82</v>
      </c>
    </row>
    <row r="37" spans="1:4" x14ac:dyDescent="0.25">
      <c r="A37" t="s">
        <v>110</v>
      </c>
      <c r="B37">
        <v>4.55</v>
      </c>
      <c r="C37">
        <v>4.74</v>
      </c>
      <c r="D37">
        <v>4.75</v>
      </c>
    </row>
    <row r="38" spans="1:4" x14ac:dyDescent="0.25">
      <c r="A38" t="s">
        <v>111</v>
      </c>
      <c r="B38" s="3" t="s">
        <v>127</v>
      </c>
      <c r="C38" s="3" t="s">
        <v>127</v>
      </c>
      <c r="D38" s="3" t="s">
        <v>127</v>
      </c>
    </row>
    <row r="39" spans="1:4" x14ac:dyDescent="0.25">
      <c r="A39" t="s">
        <v>112</v>
      </c>
      <c r="B39">
        <v>2.15</v>
      </c>
      <c r="C39">
        <v>2.09</v>
      </c>
      <c r="D39">
        <v>2.1800000000000002</v>
      </c>
    </row>
    <row r="40" spans="1:4" x14ac:dyDescent="0.25">
      <c r="A40" t="s">
        <v>113</v>
      </c>
      <c r="B40">
        <v>2.25</v>
      </c>
      <c r="C40">
        <v>2.25</v>
      </c>
      <c r="D40">
        <v>2.25</v>
      </c>
    </row>
    <row r="41" spans="1:4" x14ac:dyDescent="0.25">
      <c r="A41" t="s">
        <v>114</v>
      </c>
    </row>
    <row r="42" spans="1:4" x14ac:dyDescent="0.25">
      <c r="A42" t="s">
        <v>115</v>
      </c>
      <c r="B42" s="3" t="s">
        <v>128</v>
      </c>
      <c r="C42" s="3" t="s">
        <v>128</v>
      </c>
      <c r="D42" s="3" t="s">
        <v>128</v>
      </c>
    </row>
    <row r="43" spans="1:4" x14ac:dyDescent="0.25">
      <c r="A43" t="s">
        <v>116</v>
      </c>
      <c r="B43" s="3" t="s">
        <v>129</v>
      </c>
      <c r="C43" s="3" t="s">
        <v>129</v>
      </c>
      <c r="D43" s="3" t="s">
        <v>129</v>
      </c>
    </row>
    <row r="44" spans="1:4" x14ac:dyDescent="0.25">
      <c r="A44" t="s">
        <v>117</v>
      </c>
      <c r="B44" s="3" t="s">
        <v>34</v>
      </c>
      <c r="C44" s="3" t="s">
        <v>34</v>
      </c>
      <c r="D44" s="3" t="s">
        <v>34</v>
      </c>
    </row>
    <row r="45" spans="1:4" x14ac:dyDescent="0.25">
      <c r="A45" t="s">
        <v>118</v>
      </c>
      <c r="B45" s="3" t="s">
        <v>39</v>
      </c>
      <c r="C45" s="3" t="s">
        <v>39</v>
      </c>
      <c r="D45" s="3" t="s">
        <v>39</v>
      </c>
    </row>
    <row r="46" spans="1:4" x14ac:dyDescent="0.25">
      <c r="A46" t="s">
        <v>119</v>
      </c>
      <c r="B46" s="3">
        <v>0.6</v>
      </c>
      <c r="C46" s="3">
        <v>0.6</v>
      </c>
      <c r="D46" s="3">
        <v>0.6</v>
      </c>
    </row>
    <row r="47" spans="1:4" x14ac:dyDescent="0.25">
      <c r="A47" t="s">
        <v>25</v>
      </c>
      <c r="B47" s="3" t="s">
        <v>130</v>
      </c>
      <c r="C47" s="3" t="s">
        <v>130</v>
      </c>
      <c r="D47" s="3" t="s">
        <v>130</v>
      </c>
    </row>
    <row r="48" spans="1:4" x14ac:dyDescent="0.25">
      <c r="A48" t="s">
        <v>120</v>
      </c>
      <c r="B48" s="3" t="s">
        <v>39</v>
      </c>
      <c r="C48" s="3" t="s">
        <v>39</v>
      </c>
      <c r="D48" s="3" t="s">
        <v>39</v>
      </c>
    </row>
    <row r="49" spans="1:4" x14ac:dyDescent="0.25">
      <c r="A49" t="s">
        <v>121</v>
      </c>
      <c r="B49" s="3" t="b">
        <v>1</v>
      </c>
      <c r="C49" s="3" t="b">
        <v>1</v>
      </c>
      <c r="D49" s="3" t="b">
        <v>1</v>
      </c>
    </row>
    <row r="50" spans="1:4" x14ac:dyDescent="0.25">
      <c r="A50" t="s">
        <v>122</v>
      </c>
      <c r="B50" s="3" t="s">
        <v>131</v>
      </c>
      <c r="C50" s="3" t="s">
        <v>131</v>
      </c>
      <c r="D50" s="3" t="s">
        <v>131</v>
      </c>
    </row>
    <row r="51" spans="1:4" x14ac:dyDescent="0.25">
      <c r="A51" t="s">
        <v>123</v>
      </c>
      <c r="B51">
        <v>386</v>
      </c>
      <c r="C51">
        <v>389</v>
      </c>
      <c r="D51">
        <v>389</v>
      </c>
    </row>
    <row r="52" spans="1:4" x14ac:dyDescent="0.25">
      <c r="A52" t="s">
        <v>124</v>
      </c>
      <c r="B52">
        <v>400</v>
      </c>
      <c r="C52">
        <v>400</v>
      </c>
      <c r="D52">
        <v>400</v>
      </c>
    </row>
    <row r="53" spans="1:4" x14ac:dyDescent="0.25">
      <c r="A53" t="s">
        <v>125</v>
      </c>
      <c r="B53">
        <v>0.153</v>
      </c>
      <c r="C53">
        <v>0.104</v>
      </c>
      <c r="D53">
        <v>0.42199999999999999</v>
      </c>
    </row>
    <row r="54" spans="1:4" x14ac:dyDescent="0.25">
      <c r="A54" t="s">
        <v>126</v>
      </c>
      <c r="B54" t="s">
        <v>79</v>
      </c>
      <c r="C54" t="s">
        <v>79</v>
      </c>
      <c r="D54" t="s">
        <v>79</v>
      </c>
    </row>
    <row r="58" spans="1:4" x14ac:dyDescent="0.25">
      <c r="B58" t="s">
        <v>132</v>
      </c>
      <c r="C58" t="s">
        <v>133</v>
      </c>
      <c r="D58" t="s">
        <v>29</v>
      </c>
    </row>
    <row r="59" spans="1:4" x14ac:dyDescent="0.25">
      <c r="B59" t="s">
        <v>134</v>
      </c>
      <c r="C59">
        <v>4.4000000000000004</v>
      </c>
      <c r="D59">
        <v>3.5750000000000002</v>
      </c>
    </row>
    <row r="60" spans="1:4" x14ac:dyDescent="0.25">
      <c r="B60" t="s">
        <v>135</v>
      </c>
      <c r="C60">
        <v>0.29975000000000002</v>
      </c>
      <c r="D60">
        <v>0.3256</v>
      </c>
    </row>
    <row r="61" spans="1:4" x14ac:dyDescent="0.25">
      <c r="B61" t="s">
        <v>136</v>
      </c>
      <c r="C61">
        <v>0.33</v>
      </c>
      <c r="D61">
        <v>0.33</v>
      </c>
    </row>
    <row r="62" spans="1:4" x14ac:dyDescent="0.25">
      <c r="B62" t="s">
        <v>137</v>
      </c>
      <c r="C62">
        <v>0.27500000000000002</v>
      </c>
      <c r="D62">
        <v>0.27500000000000002</v>
      </c>
    </row>
    <row r="63" spans="1:4" x14ac:dyDescent="0.25">
      <c r="B63" t="s">
        <v>138</v>
      </c>
      <c r="C63">
        <v>0</v>
      </c>
      <c r="D63">
        <v>0.82499999999999996</v>
      </c>
    </row>
    <row r="64" spans="1:4" x14ac:dyDescent="0.25">
      <c r="B64" t="s">
        <v>139</v>
      </c>
      <c r="C64">
        <v>2.1999999999999999E-2</v>
      </c>
      <c r="D64">
        <v>2.75E-2</v>
      </c>
    </row>
    <row r="65" spans="2:4" x14ac:dyDescent="0.25">
      <c r="B65" t="s">
        <v>140</v>
      </c>
      <c r="C65">
        <v>9.9000000000000005E-2</v>
      </c>
      <c r="D65">
        <v>8.2500000000000004E-2</v>
      </c>
    </row>
    <row r="66" spans="2:4" x14ac:dyDescent="0.25">
      <c r="B66" t="s">
        <v>141</v>
      </c>
      <c r="C66">
        <v>2.75E-2</v>
      </c>
      <c r="D66">
        <v>2.75E-2</v>
      </c>
    </row>
    <row r="67" spans="2:4" x14ac:dyDescent="0.25">
      <c r="B67" t="s">
        <v>142</v>
      </c>
      <c r="C67">
        <v>1.6500000000000001E-2</v>
      </c>
      <c r="D67">
        <v>1.375E-2</v>
      </c>
    </row>
    <row r="68" spans="2:4" x14ac:dyDescent="0.25">
      <c r="B68" t="s">
        <v>143</v>
      </c>
      <c r="C68">
        <v>2.4750000000000001E-2</v>
      </c>
      <c r="D68">
        <v>1.265E-2</v>
      </c>
    </row>
    <row r="69" spans="2:4" x14ac:dyDescent="0.25">
      <c r="B69" t="s">
        <v>144</v>
      </c>
      <c r="C69">
        <v>5.4999999999999997E-3</v>
      </c>
      <c r="D69">
        <v>5.4999999999999997E-3</v>
      </c>
    </row>
    <row r="82" spans="2:3" x14ac:dyDescent="0.25">
      <c r="B82" s="11" t="s">
        <v>145</v>
      </c>
      <c r="C82" s="11"/>
    </row>
    <row r="83" spans="2:3" x14ac:dyDescent="0.25">
      <c r="B83" t="s">
        <v>146</v>
      </c>
      <c r="C83">
        <v>16.399999999999999</v>
      </c>
    </row>
    <row r="84" spans="2:3" x14ac:dyDescent="0.25">
      <c r="B84" t="s">
        <v>147</v>
      </c>
      <c r="C84">
        <v>10.3</v>
      </c>
    </row>
    <row r="85" spans="2:3" x14ac:dyDescent="0.25">
      <c r="B85" t="s">
        <v>148</v>
      </c>
      <c r="C85">
        <v>13.9</v>
      </c>
    </row>
    <row r="86" spans="2:3" x14ac:dyDescent="0.25">
      <c r="B86" t="s">
        <v>149</v>
      </c>
      <c r="C86">
        <v>19.399999999999999</v>
      </c>
    </row>
    <row r="87" spans="2:3" x14ac:dyDescent="0.25">
      <c r="B87" t="s">
        <v>150</v>
      </c>
      <c r="C87">
        <v>43.7</v>
      </c>
    </row>
    <row r="88" spans="2:3" x14ac:dyDescent="0.25">
      <c r="B88" t="s">
        <v>151</v>
      </c>
      <c r="C88">
        <v>1.93</v>
      </c>
    </row>
    <row r="89" spans="2:3" x14ac:dyDescent="0.25">
      <c r="B89" t="s">
        <v>152</v>
      </c>
      <c r="C89">
        <v>27.6</v>
      </c>
    </row>
    <row r="90" spans="2:3" x14ac:dyDescent="0.25">
      <c r="B90" t="s">
        <v>153</v>
      </c>
      <c r="C90">
        <v>0.98</v>
      </c>
    </row>
    <row r="91" spans="2:3" x14ac:dyDescent="0.25">
      <c r="B91" t="s">
        <v>154</v>
      </c>
      <c r="C91">
        <v>5.39</v>
      </c>
    </row>
    <row r="92" spans="2:3" x14ac:dyDescent="0.25">
      <c r="B92" t="s">
        <v>155</v>
      </c>
      <c r="C92">
        <v>0.45500000000000002</v>
      </c>
    </row>
    <row r="93" spans="2:3" x14ac:dyDescent="0.25">
      <c r="B93" t="s">
        <v>156</v>
      </c>
      <c r="C93">
        <v>0.40600000000000003</v>
      </c>
    </row>
    <row r="94" spans="2:3" x14ac:dyDescent="0.25">
      <c r="B94" t="s">
        <v>157</v>
      </c>
      <c r="C94">
        <v>0.39900000000000002</v>
      </c>
    </row>
    <row r="95" spans="2:3" x14ac:dyDescent="0.25">
      <c r="B95" t="s">
        <v>158</v>
      </c>
      <c r="C95">
        <v>2.2400000000000002</v>
      </c>
    </row>
    <row r="96" spans="2:3" x14ac:dyDescent="0.25">
      <c r="B96" t="s">
        <v>159</v>
      </c>
      <c r="C96">
        <v>1.8</v>
      </c>
    </row>
  </sheetData>
  <mergeCells count="2">
    <mergeCell ref="B1:D1"/>
    <mergeCell ref="B82:C8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B34" sqref="B34"/>
    </sheetView>
  </sheetViews>
  <sheetFormatPr defaultRowHeight="15" x14ac:dyDescent="0.25"/>
  <cols>
    <col min="1" max="1" width="45.7109375" bestFit="1" customWidth="1"/>
  </cols>
  <sheetData>
    <row r="1" spans="1:4" x14ac:dyDescent="0.25">
      <c r="B1" t="s">
        <v>133</v>
      </c>
      <c r="C1" t="s">
        <v>29</v>
      </c>
      <c r="D1" t="s">
        <v>30</v>
      </c>
    </row>
    <row r="2" spans="1:4" x14ac:dyDescent="0.25">
      <c r="A2" t="s">
        <v>160</v>
      </c>
    </row>
    <row r="3" spans="1:4" x14ac:dyDescent="0.25">
      <c r="A3" t="s">
        <v>161</v>
      </c>
      <c r="B3" t="s">
        <v>31</v>
      </c>
      <c r="C3" t="s">
        <v>31</v>
      </c>
      <c r="D3" t="s">
        <v>31</v>
      </c>
    </row>
    <row r="4" spans="1:4" x14ac:dyDescent="0.25">
      <c r="A4" t="s">
        <v>162</v>
      </c>
      <c r="B4" t="s">
        <v>33</v>
      </c>
      <c r="C4" t="s">
        <v>33</v>
      </c>
      <c r="D4" t="s">
        <v>33</v>
      </c>
    </row>
    <row r="5" spans="1:4" x14ac:dyDescent="0.25">
      <c r="A5" t="s">
        <v>12</v>
      </c>
      <c r="B5">
        <v>400</v>
      </c>
      <c r="C5">
        <v>400</v>
      </c>
      <c r="D5">
        <v>400</v>
      </c>
    </row>
    <row r="6" spans="1:4" x14ac:dyDescent="0.25">
      <c r="A6" t="s">
        <v>163</v>
      </c>
      <c r="B6" t="s">
        <v>255</v>
      </c>
      <c r="C6" t="s">
        <v>255</v>
      </c>
      <c r="D6" t="s">
        <v>255</v>
      </c>
    </row>
    <row r="7" spans="1:4" x14ac:dyDescent="0.25">
      <c r="A7" t="s">
        <v>102</v>
      </c>
      <c r="B7">
        <v>60.11</v>
      </c>
      <c r="C7">
        <v>72.643333333333331</v>
      </c>
      <c r="D7">
        <v>62.173333333333325</v>
      </c>
    </row>
    <row r="8" spans="1:4" x14ac:dyDescent="0.25">
      <c r="A8" t="s">
        <v>164</v>
      </c>
      <c r="B8">
        <v>386</v>
      </c>
      <c r="C8">
        <v>389</v>
      </c>
      <c r="D8">
        <v>389</v>
      </c>
    </row>
    <row r="9" spans="1:4" x14ac:dyDescent="0.25">
      <c r="A9" t="s">
        <v>165</v>
      </c>
      <c r="B9">
        <v>2.15</v>
      </c>
      <c r="C9">
        <v>2.09</v>
      </c>
      <c r="D9">
        <v>2.1800000000000002</v>
      </c>
    </row>
    <row r="10" spans="1:4" x14ac:dyDescent="0.25">
      <c r="A10" t="s">
        <v>166</v>
      </c>
      <c r="B10">
        <v>0</v>
      </c>
      <c r="C10">
        <v>0</v>
      </c>
      <c r="D10">
        <v>0</v>
      </c>
    </row>
    <row r="11" spans="1:4" x14ac:dyDescent="0.25">
      <c r="A11" t="s">
        <v>167</v>
      </c>
      <c r="B11">
        <v>125</v>
      </c>
      <c r="C11">
        <v>131</v>
      </c>
      <c r="D11">
        <v>124</v>
      </c>
    </row>
    <row r="12" spans="1:4" x14ac:dyDescent="0.25">
      <c r="A12" t="s">
        <v>168</v>
      </c>
      <c r="B12">
        <v>24</v>
      </c>
      <c r="C12">
        <v>24</v>
      </c>
      <c r="D12">
        <v>24</v>
      </c>
    </row>
    <row r="13" spans="1:4" x14ac:dyDescent="0.25">
      <c r="A13" t="s">
        <v>169</v>
      </c>
      <c r="B13">
        <f>(B11-91)</f>
        <v>34</v>
      </c>
      <c r="C13">
        <f t="shared" ref="C13:D13" si="0">(C11-91)</f>
        <v>40</v>
      </c>
      <c r="D13">
        <f t="shared" si="0"/>
        <v>33</v>
      </c>
    </row>
    <row r="14" spans="1:4" x14ac:dyDescent="0.25">
      <c r="A14" t="s">
        <v>20</v>
      </c>
      <c r="B14">
        <v>15.58</v>
      </c>
      <c r="C14">
        <v>15.58</v>
      </c>
      <c r="D14">
        <v>15.58</v>
      </c>
    </row>
    <row r="16" spans="1:4" x14ac:dyDescent="0.25">
      <c r="A16" t="s">
        <v>21</v>
      </c>
      <c r="B16" t="s">
        <v>76</v>
      </c>
      <c r="C16" t="s">
        <v>76</v>
      </c>
      <c r="D16" t="s">
        <v>76</v>
      </c>
    </row>
    <row r="17" spans="1:4" x14ac:dyDescent="0.25">
      <c r="A17" t="s">
        <v>170</v>
      </c>
    </row>
    <row r="18" spans="1:4" x14ac:dyDescent="0.25">
      <c r="A18" t="s">
        <v>22</v>
      </c>
      <c r="B18" t="s">
        <v>256</v>
      </c>
      <c r="C18" t="s">
        <v>256</v>
      </c>
      <c r="D18" t="s">
        <v>256</v>
      </c>
    </row>
    <row r="19" spans="1:4" x14ac:dyDescent="0.25">
      <c r="A19" t="s">
        <v>171</v>
      </c>
      <c r="B19">
        <v>0.9</v>
      </c>
      <c r="C19">
        <v>0.9</v>
      </c>
      <c r="D19">
        <v>0.9</v>
      </c>
    </row>
    <row r="20" spans="1:4" x14ac:dyDescent="0.25">
      <c r="A20" t="s">
        <v>172</v>
      </c>
      <c r="B20">
        <v>4</v>
      </c>
      <c r="C20">
        <v>4</v>
      </c>
      <c r="D20">
        <v>4</v>
      </c>
    </row>
    <row r="22" spans="1:4" x14ac:dyDescent="0.25">
      <c r="A22" t="s">
        <v>173</v>
      </c>
      <c r="B22">
        <v>23</v>
      </c>
      <c r="C22">
        <v>23</v>
      </c>
      <c r="D22">
        <v>23</v>
      </c>
    </row>
    <row r="23" spans="1:4" x14ac:dyDescent="0.25">
      <c r="A23" t="s">
        <v>174</v>
      </c>
      <c r="B23" t="s">
        <v>255</v>
      </c>
      <c r="C23" t="s">
        <v>255</v>
      </c>
      <c r="D23" t="s">
        <v>255</v>
      </c>
    </row>
    <row r="24" spans="1:4" x14ac:dyDescent="0.25">
      <c r="A24" t="s">
        <v>175</v>
      </c>
    </row>
    <row r="25" spans="1:4" x14ac:dyDescent="0.25">
      <c r="A25" t="s">
        <v>176</v>
      </c>
    </row>
    <row r="26" spans="1:4" x14ac:dyDescent="0.25">
      <c r="A26" t="s">
        <v>177</v>
      </c>
      <c r="B26">
        <v>19.3</v>
      </c>
      <c r="C26">
        <v>19.399999999999999</v>
      </c>
      <c r="D26">
        <v>19.2</v>
      </c>
    </row>
    <row r="27" spans="1:4" x14ac:dyDescent="0.25">
      <c r="A27" t="s">
        <v>178</v>
      </c>
      <c r="B27">
        <v>2</v>
      </c>
      <c r="C27">
        <v>2</v>
      </c>
      <c r="D27">
        <v>2</v>
      </c>
    </row>
    <row r="28" spans="1:4" x14ac:dyDescent="0.25">
      <c r="A28" t="s">
        <v>179</v>
      </c>
      <c r="B28" t="s">
        <v>255</v>
      </c>
      <c r="C28" t="s">
        <v>255</v>
      </c>
      <c r="D28" t="s">
        <v>255</v>
      </c>
    </row>
    <row r="29" spans="1:4" x14ac:dyDescent="0.25">
      <c r="A29" t="s">
        <v>180</v>
      </c>
      <c r="B29">
        <v>5.12</v>
      </c>
      <c r="C29">
        <v>5.48</v>
      </c>
      <c r="D29">
        <v>5.33</v>
      </c>
    </row>
    <row r="30" spans="1:4" x14ac:dyDescent="0.25">
      <c r="A30" t="s">
        <v>181</v>
      </c>
      <c r="B30">
        <v>3.67</v>
      </c>
      <c r="C30">
        <v>3.81</v>
      </c>
      <c r="D30">
        <v>3.82</v>
      </c>
    </row>
    <row r="31" spans="1:4" x14ac:dyDescent="0.25">
      <c r="A31" t="s">
        <v>110</v>
      </c>
      <c r="B31">
        <v>4.55</v>
      </c>
      <c r="C31">
        <v>4.74</v>
      </c>
      <c r="D31">
        <v>4.75</v>
      </c>
    </row>
    <row r="32" spans="1:4" x14ac:dyDescent="0.25">
      <c r="A32" t="s">
        <v>182</v>
      </c>
    </row>
    <row r="33" spans="1:1" x14ac:dyDescent="0.25">
      <c r="A33" t="s">
        <v>183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I19" sqref="I19"/>
    </sheetView>
  </sheetViews>
  <sheetFormatPr defaultRowHeight="15" x14ac:dyDescent="0.25"/>
  <sheetData>
    <row r="1" spans="1:9" x14ac:dyDescent="0.25">
      <c r="A1" t="s">
        <v>253</v>
      </c>
    </row>
    <row r="2" spans="1:9" x14ac:dyDescent="0.25">
      <c r="B2" t="s">
        <v>244</v>
      </c>
      <c r="C2" t="s">
        <v>245</v>
      </c>
      <c r="D2" t="s">
        <v>246</v>
      </c>
      <c r="E2" t="s">
        <v>247</v>
      </c>
      <c r="F2" t="s">
        <v>248</v>
      </c>
      <c r="G2" t="s">
        <v>249</v>
      </c>
      <c r="H2" t="s">
        <v>250</v>
      </c>
      <c r="I2" t="s">
        <v>251</v>
      </c>
    </row>
    <row r="3" spans="1:9" x14ac:dyDescent="0.25">
      <c r="A3">
        <v>2005</v>
      </c>
      <c r="B3">
        <v>21.43</v>
      </c>
      <c r="C3">
        <v>10.73</v>
      </c>
      <c r="D3">
        <v>121</v>
      </c>
      <c r="F3">
        <v>85.6</v>
      </c>
      <c r="G3">
        <v>36.299999999999997</v>
      </c>
    </row>
    <row r="4" spans="1:9" x14ac:dyDescent="0.25">
      <c r="A4">
        <v>2009</v>
      </c>
      <c r="B4">
        <v>20.73</v>
      </c>
      <c r="C4">
        <v>10.26</v>
      </c>
      <c r="D4">
        <v>144.79</v>
      </c>
      <c r="E4">
        <v>1.77</v>
      </c>
      <c r="F4">
        <v>93.99</v>
      </c>
      <c r="G4">
        <v>52.253</v>
      </c>
    </row>
    <row r="5" spans="1:9" x14ac:dyDescent="0.25">
      <c r="A5">
        <v>2010</v>
      </c>
      <c r="B5">
        <v>20.03</v>
      </c>
      <c r="C5">
        <v>8.91</v>
      </c>
      <c r="D5">
        <v>195.58</v>
      </c>
      <c r="E5">
        <v>1.54</v>
      </c>
      <c r="F5">
        <v>94.05</v>
      </c>
      <c r="G5">
        <v>50.37</v>
      </c>
    </row>
    <row r="6" spans="1:9" x14ac:dyDescent="0.25">
      <c r="A6">
        <v>2011</v>
      </c>
      <c r="B6">
        <v>20.52</v>
      </c>
      <c r="C6">
        <v>10.07</v>
      </c>
      <c r="D6">
        <v>235.44</v>
      </c>
      <c r="E6">
        <v>1.64</v>
      </c>
      <c r="F6">
        <v>94.88</v>
      </c>
      <c r="G6">
        <v>51.982999999999997</v>
      </c>
    </row>
    <row r="7" spans="1:9" x14ac:dyDescent="0.25">
      <c r="A7">
        <v>2013</v>
      </c>
      <c r="B7">
        <v>20.81</v>
      </c>
      <c r="C7">
        <v>9.9450000000000003</v>
      </c>
      <c r="D7">
        <v>120.14</v>
      </c>
      <c r="E7">
        <v>1.5149999999999999</v>
      </c>
      <c r="F7">
        <v>93.254999999999995</v>
      </c>
      <c r="G7">
        <v>53.24</v>
      </c>
    </row>
    <row r="8" spans="1:9" x14ac:dyDescent="0.25">
      <c r="A8">
        <v>2014</v>
      </c>
      <c r="B8">
        <v>20.58</v>
      </c>
      <c r="C8">
        <v>10.355</v>
      </c>
      <c r="D8">
        <v>90.8</v>
      </c>
      <c r="E8">
        <v>1.07</v>
      </c>
      <c r="F8">
        <v>94.3</v>
      </c>
      <c r="G8">
        <v>55.314999999999998</v>
      </c>
    </row>
    <row r="9" spans="1:9" x14ac:dyDescent="0.25">
      <c r="A9">
        <v>2015</v>
      </c>
      <c r="B9">
        <v>21.116700000000002</v>
      </c>
      <c r="C9">
        <v>11.09</v>
      </c>
      <c r="D9">
        <v>326.14</v>
      </c>
      <c r="E9">
        <v>1.2869999999999999</v>
      </c>
      <c r="F9">
        <v>95.427000000000007</v>
      </c>
      <c r="G9">
        <v>56.872999999999998</v>
      </c>
    </row>
    <row r="10" spans="1:9" x14ac:dyDescent="0.25">
      <c r="A10">
        <v>2019</v>
      </c>
      <c r="B10">
        <v>21.93</v>
      </c>
      <c r="C10">
        <v>10.84</v>
      </c>
      <c r="D10">
        <v>0</v>
      </c>
      <c r="E10">
        <v>1.4650000000000001</v>
      </c>
      <c r="F10">
        <v>93.915000000000006</v>
      </c>
      <c r="G10">
        <v>51.15</v>
      </c>
    </row>
    <row r="11" spans="1:9" x14ac:dyDescent="0.25">
      <c r="A11" t="s">
        <v>252</v>
      </c>
      <c r="B11">
        <f>AVERAGE(B3:B10)</f>
        <v>20.893337500000001</v>
      </c>
      <c r="C11">
        <f t="shared" ref="C11:G11" si="0">AVERAGE(C3:C10)</f>
        <v>10.275</v>
      </c>
      <c r="D11">
        <f t="shared" si="0"/>
        <v>154.23624999999998</v>
      </c>
      <c r="E11">
        <f t="shared" si="0"/>
        <v>1.4695714285714285</v>
      </c>
      <c r="F11">
        <f t="shared" si="0"/>
        <v>93.17712499999999</v>
      </c>
      <c r="G11">
        <f t="shared" si="0"/>
        <v>50.935499999999998</v>
      </c>
    </row>
    <row r="12" spans="1:9" x14ac:dyDescent="0.25">
      <c r="B12">
        <f>AVERAGE(B11:C11)</f>
        <v>15.58416875</v>
      </c>
      <c r="F12">
        <f>AVERAGE(F11:G11)</f>
        <v>72.05631249999999</v>
      </c>
    </row>
    <row r="13" spans="1:9" x14ac:dyDescent="0.25">
      <c r="E13">
        <f>(E11*3.6)</f>
        <v>5.290457142857143</v>
      </c>
    </row>
  </sheetData>
  <sortState ref="A3:I10">
    <sortCondition ref="A3:A10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H5" sqref="H5:J5"/>
    </sheetView>
  </sheetViews>
  <sheetFormatPr defaultRowHeight="15" x14ac:dyDescent="0.25"/>
  <sheetData>
    <row r="1" spans="1:10" x14ac:dyDescent="0.25">
      <c r="A1" t="s">
        <v>184</v>
      </c>
      <c r="C1">
        <v>386</v>
      </c>
      <c r="D1">
        <v>389</v>
      </c>
      <c r="E1">
        <v>389</v>
      </c>
      <c r="G1" t="s">
        <v>185</v>
      </c>
      <c r="H1">
        <v>0</v>
      </c>
      <c r="I1">
        <v>0</v>
      </c>
      <c r="J1">
        <v>0</v>
      </c>
    </row>
    <row r="2" spans="1:10" x14ac:dyDescent="0.25">
      <c r="A2" t="s">
        <v>186</v>
      </c>
      <c r="C2">
        <v>19.3</v>
      </c>
      <c r="D2">
        <v>19.399999999999999</v>
      </c>
      <c r="E2">
        <v>19.2</v>
      </c>
      <c r="G2" t="s">
        <v>50</v>
      </c>
      <c r="H2">
        <v>4.7</v>
      </c>
      <c r="I2">
        <v>4.7</v>
      </c>
      <c r="J2">
        <v>4.7</v>
      </c>
    </row>
    <row r="3" spans="1:10" x14ac:dyDescent="0.25">
      <c r="A3" t="s">
        <v>187</v>
      </c>
      <c r="C3">
        <v>5.12</v>
      </c>
      <c r="D3">
        <v>5.48</v>
      </c>
      <c r="E3">
        <v>5.33</v>
      </c>
    </row>
    <row r="4" spans="1:10" x14ac:dyDescent="0.25">
      <c r="A4" t="s">
        <v>188</v>
      </c>
      <c r="C4" t="s">
        <v>189</v>
      </c>
      <c r="D4" t="s">
        <v>190</v>
      </c>
      <c r="H4" t="s">
        <v>191</v>
      </c>
      <c r="I4" t="s">
        <v>192</v>
      </c>
      <c r="J4" t="s">
        <v>193</v>
      </c>
    </row>
    <row r="5" spans="1:10" x14ac:dyDescent="0.25">
      <c r="A5" t="s">
        <v>194</v>
      </c>
      <c r="C5">
        <f>(0.08*C1^0.75)</f>
        <v>6.9667538375430889</v>
      </c>
      <c r="D5">
        <f>(0.08*D1^0.75)</f>
        <v>7.0073238291010611</v>
      </c>
      <c r="E5">
        <f>(0.08*E1^0.75)</f>
        <v>7.0073238291010611</v>
      </c>
      <c r="G5" t="s">
        <v>195</v>
      </c>
      <c r="H5">
        <v>5.53</v>
      </c>
      <c r="I5">
        <v>5.51</v>
      </c>
      <c r="J5">
        <v>5.5</v>
      </c>
    </row>
    <row r="6" spans="1:10" x14ac:dyDescent="0.25">
      <c r="A6" t="s">
        <v>196</v>
      </c>
      <c r="C6">
        <f>(C5*4.184)</f>
        <v>29.148898056280284</v>
      </c>
      <c r="D6">
        <f>(D5*4.184)</f>
        <v>29.318642900958842</v>
      </c>
      <c r="E6">
        <f>(E5*4.184)</f>
        <v>29.318642900958842</v>
      </c>
      <c r="G6" t="s">
        <v>197</v>
      </c>
      <c r="H6">
        <v>13.5</v>
      </c>
      <c r="I6">
        <v>13.4</v>
      </c>
      <c r="J6">
        <v>13.3</v>
      </c>
    </row>
    <row r="7" spans="1:10" x14ac:dyDescent="0.25">
      <c r="A7" t="s">
        <v>198</v>
      </c>
      <c r="C7">
        <f>(C6/0.68)</f>
        <v>42.866026553353358</v>
      </c>
      <c r="D7">
        <f>(D6/0.68)</f>
        <v>43.115651324939471</v>
      </c>
      <c r="E7">
        <f>(E6/0.68)</f>
        <v>43.115651324939471</v>
      </c>
      <c r="G7" t="s">
        <v>199</v>
      </c>
      <c r="H7">
        <v>13.9</v>
      </c>
      <c r="I7">
        <v>13.9</v>
      </c>
      <c r="J7">
        <v>13.9</v>
      </c>
    </row>
    <row r="8" spans="1:10" x14ac:dyDescent="0.25">
      <c r="A8" t="s">
        <v>200</v>
      </c>
    </row>
    <row r="9" spans="1:10" x14ac:dyDescent="0.25">
      <c r="A9" t="s">
        <v>177</v>
      </c>
      <c r="C9">
        <v>19.3</v>
      </c>
      <c r="D9">
        <v>19.399999999999999</v>
      </c>
      <c r="E9">
        <v>19.2</v>
      </c>
    </row>
    <row r="10" spans="1:10" x14ac:dyDescent="0.25">
      <c r="A10" t="s">
        <v>201</v>
      </c>
      <c r="C10">
        <f>(0.36+(0.0969*C3))*C9</f>
        <v>16.523270400000001</v>
      </c>
      <c r="D10">
        <f>(0.36+(0.0969*D3))*D9</f>
        <v>17.285632799999998</v>
      </c>
      <c r="E10">
        <f>(0.36+(0.0969*E3))*E9</f>
        <v>16.828358399999999</v>
      </c>
    </row>
    <row r="11" spans="1:10" x14ac:dyDescent="0.25">
      <c r="A11" t="s">
        <v>202</v>
      </c>
      <c r="C11">
        <f>(C10*4.184)</f>
        <v>69.133363353600004</v>
      </c>
      <c r="D11">
        <f>(D10*4.184)</f>
        <v>72.323087635199997</v>
      </c>
      <c r="E11">
        <f>(E10*4.184)</f>
        <v>70.409851545600006</v>
      </c>
    </row>
    <row r="12" spans="1:10" x14ac:dyDescent="0.25">
      <c r="A12" t="s">
        <v>203</v>
      </c>
      <c r="C12">
        <f>(C11/0.64)</f>
        <v>108.02088024</v>
      </c>
      <c r="D12">
        <f>(D11/0.64)</f>
        <v>113.00482443</v>
      </c>
      <c r="E12">
        <f>(E11/0.64)</f>
        <v>110.01539304000001</v>
      </c>
    </row>
    <row r="13" spans="1:10" x14ac:dyDescent="0.25">
      <c r="A13" t="s">
        <v>204</v>
      </c>
    </row>
    <row r="14" spans="1:10" x14ac:dyDescent="0.25">
      <c r="A14" t="s">
        <v>205</v>
      </c>
      <c r="C14">
        <f>((0.00045*5)+(0.0012*C1))</f>
        <v>0.46544999999999992</v>
      </c>
      <c r="D14">
        <f>((0.00045*5)+(0.0012*D1))</f>
        <v>0.46904999999999991</v>
      </c>
      <c r="E14">
        <f>((0.00045*5)+(0.0012*E1))</f>
        <v>0.46904999999999991</v>
      </c>
    </row>
    <row r="15" spans="1:10" x14ac:dyDescent="0.25">
      <c r="A15" t="s">
        <v>206</v>
      </c>
      <c r="C15">
        <f>(C14*4.184)</f>
        <v>1.9474427999999997</v>
      </c>
      <c r="D15">
        <f>(D14*4.184)</f>
        <v>1.9625051999999996</v>
      </c>
      <c r="E15">
        <f>(E14*4.184)</f>
        <v>1.9625051999999996</v>
      </c>
    </row>
    <row r="16" spans="1:10" x14ac:dyDescent="0.25">
      <c r="A16" t="s">
        <v>207</v>
      </c>
      <c r="C16">
        <f>(C15/0.62)</f>
        <v>3.1410367741935481</v>
      </c>
      <c r="D16">
        <f>(D15/0.62)</f>
        <v>3.165330967741935</v>
      </c>
      <c r="E16">
        <f>(E15/0.62)</f>
        <v>3.165330967741935</v>
      </c>
    </row>
    <row r="17" spans="1:5" x14ac:dyDescent="0.25">
      <c r="A17" t="s">
        <v>208</v>
      </c>
    </row>
    <row r="18" spans="1:5" x14ac:dyDescent="0.25">
      <c r="A18" t="s">
        <v>209</v>
      </c>
      <c r="C18">
        <f>(H1*H2)</f>
        <v>0</v>
      </c>
      <c r="D18">
        <f>(I1*I2)</f>
        <v>0</v>
      </c>
      <c r="E18">
        <f>(J1*J2)</f>
        <v>0</v>
      </c>
    </row>
    <row r="19" spans="1:5" x14ac:dyDescent="0.25">
      <c r="A19" t="s">
        <v>210</v>
      </c>
      <c r="C19">
        <f>(C18*4.184)</f>
        <v>0</v>
      </c>
      <c r="D19">
        <f>(D18*4.184)</f>
        <v>0</v>
      </c>
      <c r="E19">
        <f>(E18*4.184)</f>
        <v>0</v>
      </c>
    </row>
    <row r="20" spans="1:5" x14ac:dyDescent="0.25">
      <c r="A20" t="s">
        <v>211</v>
      </c>
      <c r="C20">
        <f>(C19/1.12)</f>
        <v>0</v>
      </c>
      <c r="D20">
        <f>(D19/1.12)</f>
        <v>0</v>
      </c>
      <c r="E20">
        <f>(E19/1.12)</f>
        <v>0</v>
      </c>
    </row>
    <row r="21" spans="1:5" x14ac:dyDescent="0.25">
      <c r="A21" t="s">
        <v>212</v>
      </c>
    </row>
    <row r="22" spans="1:5" x14ac:dyDescent="0.25">
      <c r="A22" t="s">
        <v>213</v>
      </c>
      <c r="C22">
        <f>SUM(C7,C12,C16,C20)</f>
        <v>154.02794356754688</v>
      </c>
      <c r="D22">
        <f>SUM(D7,D12,D16,D20)</f>
        <v>159.2858067226814</v>
      </c>
      <c r="E22">
        <f>SUM(E7,E12,E16,E20)</f>
        <v>156.29637533268141</v>
      </c>
    </row>
    <row r="24" spans="1:5" x14ac:dyDescent="0.25">
      <c r="A24" t="s">
        <v>214</v>
      </c>
      <c r="C24">
        <f>(H5*H6)</f>
        <v>74.655000000000001</v>
      </c>
      <c r="D24">
        <f t="shared" ref="D24:E24" si="0">(I5*I6)</f>
        <v>73.834000000000003</v>
      </c>
      <c r="E24">
        <f t="shared" si="0"/>
        <v>73.150000000000006</v>
      </c>
    </row>
    <row r="25" spans="1:5" x14ac:dyDescent="0.25">
      <c r="A25" t="s">
        <v>215</v>
      </c>
      <c r="C25">
        <f>(C22-C24)</f>
        <v>79.372943567546884</v>
      </c>
      <c r="D25">
        <f t="shared" ref="D25:E25" si="1">(D22-D24)</f>
        <v>85.451806722681397</v>
      </c>
      <c r="E25">
        <f t="shared" si="1"/>
        <v>83.146375332681401</v>
      </c>
    </row>
    <row r="26" spans="1:5" x14ac:dyDescent="0.25">
      <c r="A26" t="s">
        <v>216</v>
      </c>
      <c r="C26">
        <f>(C25/H7)</f>
        <v>5.7102837098954593</v>
      </c>
      <c r="D26">
        <f t="shared" ref="D26:E26" si="2">(D25/I7)</f>
        <v>6.1476119944375105</v>
      </c>
      <c r="E26">
        <f t="shared" si="2"/>
        <v>5.9817536210562157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A21" sqref="A21"/>
    </sheetView>
  </sheetViews>
  <sheetFormatPr defaultRowHeight="15" x14ac:dyDescent="0.25"/>
  <cols>
    <col min="1" max="1" width="16.140625" bestFit="1" customWidth="1"/>
  </cols>
  <sheetData>
    <row r="1" spans="1:4" x14ac:dyDescent="0.25">
      <c r="A1" s="11" t="s">
        <v>217</v>
      </c>
      <c r="B1" s="11"/>
      <c r="C1" s="11"/>
      <c r="D1" s="11"/>
    </row>
    <row r="2" spans="1:4" x14ac:dyDescent="0.25">
      <c r="A2" t="s">
        <v>132</v>
      </c>
      <c r="B2" t="s">
        <v>133</v>
      </c>
      <c r="C2" t="s">
        <v>29</v>
      </c>
      <c r="D2" t="s">
        <v>30</v>
      </c>
    </row>
    <row r="3" spans="1:4" x14ac:dyDescent="0.25">
      <c r="A3" t="s">
        <v>134</v>
      </c>
      <c r="B3">
        <v>4.4000000000000004</v>
      </c>
      <c r="C3">
        <v>3.5750000000000002</v>
      </c>
      <c r="D3">
        <v>2.75</v>
      </c>
    </row>
    <row r="4" spans="1:4" x14ac:dyDescent="0.25">
      <c r="A4" t="s">
        <v>135</v>
      </c>
      <c r="B4">
        <v>0.29975000000000002</v>
      </c>
      <c r="C4">
        <v>0.3256</v>
      </c>
      <c r="D4">
        <v>0.35199999999999998</v>
      </c>
    </row>
    <row r="5" spans="1:4" x14ac:dyDescent="0.25">
      <c r="A5" t="s">
        <v>136</v>
      </c>
      <c r="B5">
        <v>0.33</v>
      </c>
      <c r="C5">
        <v>0.33</v>
      </c>
      <c r="D5">
        <v>0.33</v>
      </c>
    </row>
    <row r="6" spans="1:4" x14ac:dyDescent="0.25">
      <c r="A6" t="s">
        <v>137</v>
      </c>
      <c r="B6">
        <v>0.27500000000000002</v>
      </c>
      <c r="C6">
        <v>0.27500000000000002</v>
      </c>
      <c r="D6">
        <v>0.27500000000000002</v>
      </c>
    </row>
    <row r="7" spans="1:4" x14ac:dyDescent="0.25">
      <c r="A7" t="s">
        <v>138</v>
      </c>
      <c r="B7">
        <v>0</v>
      </c>
      <c r="C7">
        <v>0.82499999999999996</v>
      </c>
      <c r="D7">
        <v>1.65</v>
      </c>
    </row>
    <row r="8" spans="1:4" x14ac:dyDescent="0.25">
      <c r="A8" t="s">
        <v>139</v>
      </c>
      <c r="B8">
        <v>2.1999999999999999E-2</v>
      </c>
      <c r="C8">
        <v>2.75E-2</v>
      </c>
      <c r="D8">
        <v>3.3000000000000002E-2</v>
      </c>
    </row>
    <row r="9" spans="1:4" x14ac:dyDescent="0.25">
      <c r="A9" t="s">
        <v>140</v>
      </c>
      <c r="B9">
        <v>9.9000000000000005E-2</v>
      </c>
      <c r="C9">
        <v>8.2500000000000004E-2</v>
      </c>
      <c r="D9">
        <v>6.6000000000000003E-2</v>
      </c>
    </row>
    <row r="10" spans="1:4" x14ac:dyDescent="0.25">
      <c r="A10" t="s">
        <v>141</v>
      </c>
      <c r="B10">
        <v>2.75E-2</v>
      </c>
      <c r="C10">
        <v>2.75E-2</v>
      </c>
      <c r="D10">
        <v>2.75E-2</v>
      </c>
    </row>
    <row r="11" spans="1:4" x14ac:dyDescent="0.25">
      <c r="A11" t="s">
        <v>142</v>
      </c>
      <c r="B11">
        <v>1.6500000000000001E-2</v>
      </c>
      <c r="C11">
        <v>1.375E-2</v>
      </c>
      <c r="D11">
        <v>1.0999999999999999E-2</v>
      </c>
    </row>
    <row r="12" spans="1:4" x14ac:dyDescent="0.25">
      <c r="A12" t="s">
        <v>143</v>
      </c>
      <c r="B12">
        <v>2.4750000000000001E-2</v>
      </c>
      <c r="C12">
        <v>1.265E-2</v>
      </c>
      <c r="D12">
        <v>0</v>
      </c>
    </row>
    <row r="13" spans="1:4" x14ac:dyDescent="0.25">
      <c r="A13" t="s">
        <v>144</v>
      </c>
      <c r="B13">
        <v>5.4999999999999997E-3</v>
      </c>
      <c r="C13">
        <v>5.4999999999999997E-3</v>
      </c>
      <c r="D13">
        <v>5.4999999999999997E-3</v>
      </c>
    </row>
    <row r="15" spans="1:4" x14ac:dyDescent="0.25">
      <c r="A15" s="8" t="s">
        <v>145</v>
      </c>
      <c r="B15" s="6"/>
    </row>
    <row r="16" spans="1:4" x14ac:dyDescent="0.25">
      <c r="A16" t="s">
        <v>146</v>
      </c>
      <c r="B16">
        <v>16.399999999999999</v>
      </c>
    </row>
    <row r="17" spans="1:2" x14ac:dyDescent="0.25">
      <c r="A17" t="s">
        <v>147</v>
      </c>
      <c r="B17">
        <v>10.3</v>
      </c>
    </row>
    <row r="18" spans="1:2" x14ac:dyDescent="0.25">
      <c r="A18" t="s">
        <v>148</v>
      </c>
      <c r="B18">
        <v>13.9</v>
      </c>
    </row>
    <row r="19" spans="1:2" x14ac:dyDescent="0.25">
      <c r="A19" t="s">
        <v>149</v>
      </c>
      <c r="B19">
        <v>19.399999999999999</v>
      </c>
    </row>
    <row r="20" spans="1:2" x14ac:dyDescent="0.25">
      <c r="A20" t="s">
        <v>254</v>
      </c>
      <c r="B20">
        <v>43.7</v>
      </c>
    </row>
    <row r="21" spans="1:2" x14ac:dyDescent="0.25">
      <c r="A21" t="s">
        <v>151</v>
      </c>
      <c r="B21">
        <v>1.93</v>
      </c>
    </row>
    <row r="22" spans="1:2" x14ac:dyDescent="0.25">
      <c r="A22" t="s">
        <v>152</v>
      </c>
      <c r="B22">
        <v>27.6</v>
      </c>
    </row>
    <row r="23" spans="1:2" x14ac:dyDescent="0.25">
      <c r="A23" t="s">
        <v>153</v>
      </c>
      <c r="B23">
        <v>0.98</v>
      </c>
    </row>
    <row r="24" spans="1:2" x14ac:dyDescent="0.25">
      <c r="A24" t="s">
        <v>154</v>
      </c>
      <c r="B24">
        <v>5.39</v>
      </c>
    </row>
    <row r="25" spans="1:2" x14ac:dyDescent="0.25">
      <c r="A25" t="s">
        <v>155</v>
      </c>
      <c r="B25">
        <v>0.45500000000000002</v>
      </c>
    </row>
    <row r="26" spans="1:2" x14ac:dyDescent="0.25">
      <c r="A26" t="s">
        <v>156</v>
      </c>
      <c r="B26">
        <v>0.40600000000000003</v>
      </c>
    </row>
    <row r="27" spans="1:2" x14ac:dyDescent="0.25">
      <c r="A27" t="s">
        <v>157</v>
      </c>
      <c r="B27">
        <v>0.39900000000000002</v>
      </c>
    </row>
    <row r="28" spans="1:2" x14ac:dyDescent="0.25">
      <c r="A28" t="s">
        <v>158</v>
      </c>
      <c r="B28">
        <v>2.2400000000000002</v>
      </c>
    </row>
    <row r="29" spans="1:2" x14ac:dyDescent="0.25">
      <c r="A29" t="s">
        <v>159</v>
      </c>
      <c r="B29">
        <v>1.8</v>
      </c>
    </row>
  </sheetData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topLeftCell="A5" workbookViewId="0">
      <selection activeCell="L31" sqref="L31"/>
    </sheetView>
  </sheetViews>
  <sheetFormatPr defaultRowHeight="15" x14ac:dyDescent="0.25"/>
  <cols>
    <col min="1" max="1" width="42.28515625" bestFit="1" customWidth="1"/>
  </cols>
  <sheetData>
    <row r="1" spans="1:8" x14ac:dyDescent="0.25">
      <c r="A1" t="s">
        <v>218</v>
      </c>
      <c r="B1" t="s">
        <v>133</v>
      </c>
      <c r="C1" t="s">
        <v>29</v>
      </c>
      <c r="D1" t="s">
        <v>30</v>
      </c>
    </row>
    <row r="2" spans="1:8" x14ac:dyDescent="0.25">
      <c r="A2" t="s">
        <v>219</v>
      </c>
      <c r="B2">
        <v>19.3</v>
      </c>
      <c r="C2">
        <v>19.399999999999999</v>
      </c>
      <c r="D2">
        <v>19.2</v>
      </c>
    </row>
    <row r="3" spans="1:8" x14ac:dyDescent="0.25">
      <c r="A3" t="s">
        <v>220</v>
      </c>
      <c r="B3">
        <v>5.12</v>
      </c>
      <c r="C3">
        <v>5.48</v>
      </c>
      <c r="D3">
        <v>5.33</v>
      </c>
    </row>
    <row r="4" spans="1:8" x14ac:dyDescent="0.25">
      <c r="A4" t="s">
        <v>221</v>
      </c>
      <c r="B4">
        <v>3.67</v>
      </c>
      <c r="C4">
        <v>3.81</v>
      </c>
      <c r="D4">
        <v>3.82</v>
      </c>
    </row>
    <row r="5" spans="1:8" x14ac:dyDescent="0.25">
      <c r="A5" t="s">
        <v>222</v>
      </c>
      <c r="B5">
        <v>4.55</v>
      </c>
      <c r="C5">
        <v>4.74</v>
      </c>
      <c r="D5">
        <v>4.75</v>
      </c>
    </row>
    <row r="6" spans="1:8" x14ac:dyDescent="0.25">
      <c r="A6" t="s">
        <v>223</v>
      </c>
      <c r="B6">
        <v>8.3000000000000007</v>
      </c>
      <c r="C6">
        <v>8.5399999999999991</v>
      </c>
      <c r="D6">
        <v>9.36</v>
      </c>
    </row>
    <row r="7" spans="1:8" x14ac:dyDescent="0.25">
      <c r="A7" t="s">
        <v>224</v>
      </c>
      <c r="B7">
        <f>(B8+F7)</f>
        <v>11.24</v>
      </c>
      <c r="C7">
        <f t="shared" ref="C7:D7" si="0">(C8+G7)</f>
        <v>11.66</v>
      </c>
      <c r="D7">
        <f t="shared" si="0"/>
        <v>11.48</v>
      </c>
      <c r="F7">
        <v>5.53</v>
      </c>
      <c r="G7">
        <v>5.51</v>
      </c>
      <c r="H7">
        <v>5.5</v>
      </c>
    </row>
    <row r="8" spans="1:8" x14ac:dyDescent="0.25">
      <c r="A8" t="s">
        <v>225</v>
      </c>
      <c r="B8">
        <v>5.71</v>
      </c>
      <c r="C8">
        <v>6.15</v>
      </c>
      <c r="D8">
        <v>5.98</v>
      </c>
    </row>
    <row r="9" spans="1:8" x14ac:dyDescent="0.25">
      <c r="A9" s="11" t="s">
        <v>226</v>
      </c>
      <c r="B9" s="11"/>
      <c r="C9" s="11"/>
      <c r="D9" s="11"/>
      <c r="F9" t="s">
        <v>258</v>
      </c>
    </row>
    <row r="10" spans="1:8" x14ac:dyDescent="0.25">
      <c r="A10" t="s">
        <v>227</v>
      </c>
      <c r="B10" s="3">
        <v>12.3</v>
      </c>
      <c r="C10" s="3">
        <v>11.9</v>
      </c>
      <c r="D10" s="3">
        <v>11.6</v>
      </c>
      <c r="F10" s="3">
        <v>19.600000000000001</v>
      </c>
      <c r="G10" s="3">
        <v>19</v>
      </c>
      <c r="H10" s="3">
        <v>18.7</v>
      </c>
    </row>
    <row r="11" spans="1:8" x14ac:dyDescent="0.25">
      <c r="A11" t="s">
        <v>228</v>
      </c>
      <c r="B11">
        <v>12.9</v>
      </c>
      <c r="C11">
        <v>12.9</v>
      </c>
      <c r="D11">
        <v>12.5</v>
      </c>
      <c r="F11">
        <v>19.3</v>
      </c>
      <c r="G11">
        <v>19.2</v>
      </c>
      <c r="H11">
        <v>18.7</v>
      </c>
    </row>
    <row r="12" spans="1:8" x14ac:dyDescent="0.25">
      <c r="A12" t="s">
        <v>229</v>
      </c>
      <c r="B12">
        <v>37</v>
      </c>
      <c r="C12">
        <v>33</v>
      </c>
      <c r="D12">
        <v>33</v>
      </c>
      <c r="F12" t="s">
        <v>259</v>
      </c>
      <c r="G12" t="s">
        <v>259</v>
      </c>
      <c r="H12" t="s">
        <v>259</v>
      </c>
    </row>
    <row r="13" spans="1:8" x14ac:dyDescent="0.25">
      <c r="A13" t="s">
        <v>230</v>
      </c>
      <c r="B13">
        <v>16.260000000000002</v>
      </c>
      <c r="C13">
        <v>16.77</v>
      </c>
      <c r="D13">
        <v>16.48</v>
      </c>
      <c r="F13">
        <v>16.260000000000002</v>
      </c>
      <c r="G13">
        <v>16.77</v>
      </c>
      <c r="H13">
        <v>16.48</v>
      </c>
    </row>
    <row r="14" spans="1:8" x14ac:dyDescent="0.25">
      <c r="A14" s="11" t="s">
        <v>231</v>
      </c>
      <c r="B14" s="11"/>
      <c r="C14" s="11"/>
      <c r="D14" s="11"/>
      <c r="F14" t="s">
        <v>258</v>
      </c>
    </row>
    <row r="15" spans="1:8" x14ac:dyDescent="0.25">
      <c r="A15" t="s">
        <v>232</v>
      </c>
      <c r="B15">
        <v>14.8</v>
      </c>
      <c r="C15">
        <v>14.3</v>
      </c>
      <c r="D15" s="3">
        <v>13.6</v>
      </c>
      <c r="F15" s="3">
        <v>19.5</v>
      </c>
      <c r="G15">
        <v>18.600000000000001</v>
      </c>
      <c r="H15" s="3">
        <v>17.899999999999999</v>
      </c>
    </row>
    <row r="16" spans="1:8" x14ac:dyDescent="0.25">
      <c r="A16" t="s">
        <v>233</v>
      </c>
      <c r="B16">
        <v>16</v>
      </c>
      <c r="C16">
        <v>15.3</v>
      </c>
      <c r="D16">
        <v>14.4</v>
      </c>
      <c r="F16">
        <v>19.600000000000001</v>
      </c>
      <c r="G16">
        <v>18.600000000000001</v>
      </c>
      <c r="H16">
        <v>17.7</v>
      </c>
    </row>
    <row r="17" spans="1:12" x14ac:dyDescent="0.25">
      <c r="A17" t="s">
        <v>234</v>
      </c>
      <c r="B17">
        <v>58</v>
      </c>
      <c r="C17">
        <v>50</v>
      </c>
      <c r="D17">
        <v>46</v>
      </c>
      <c r="F17">
        <v>1480</v>
      </c>
      <c r="G17">
        <v>309</v>
      </c>
      <c r="H17">
        <v>203</v>
      </c>
    </row>
    <row r="18" spans="1:12" x14ac:dyDescent="0.25">
      <c r="A18" t="s">
        <v>235</v>
      </c>
      <c r="B18">
        <v>14</v>
      </c>
      <c r="C18">
        <v>14.4</v>
      </c>
      <c r="D18">
        <v>14.2</v>
      </c>
      <c r="F18">
        <v>14</v>
      </c>
      <c r="G18">
        <v>14.4</v>
      </c>
      <c r="H18">
        <v>14.2</v>
      </c>
    </row>
    <row r="19" spans="1:12" x14ac:dyDescent="0.25">
      <c r="A19" t="s">
        <v>236</v>
      </c>
      <c r="B19">
        <v>6</v>
      </c>
      <c r="C19">
        <v>7</v>
      </c>
      <c r="D19">
        <v>7</v>
      </c>
      <c r="F19">
        <v>9</v>
      </c>
      <c r="G19">
        <v>9</v>
      </c>
      <c r="H19">
        <v>10</v>
      </c>
    </row>
    <row r="20" spans="1:12" x14ac:dyDescent="0.25">
      <c r="A20" s="11" t="s">
        <v>237</v>
      </c>
      <c r="B20" s="11"/>
      <c r="C20" s="11"/>
      <c r="D20" s="11"/>
      <c r="F20" t="s">
        <v>257</v>
      </c>
    </row>
    <row r="21" spans="1:12" x14ac:dyDescent="0.25">
      <c r="A21" t="s">
        <v>232</v>
      </c>
      <c r="B21">
        <v>12.2</v>
      </c>
      <c r="C21">
        <v>11.2</v>
      </c>
      <c r="D21">
        <v>10.4</v>
      </c>
      <c r="F21">
        <v>16.3</v>
      </c>
      <c r="G21">
        <v>14.9</v>
      </c>
      <c r="H21">
        <v>14.2</v>
      </c>
    </row>
    <row r="22" spans="1:12" x14ac:dyDescent="0.25">
      <c r="A22" t="s">
        <v>233</v>
      </c>
      <c r="B22">
        <v>12.8</v>
      </c>
      <c r="C22">
        <v>12.4</v>
      </c>
      <c r="D22">
        <v>12</v>
      </c>
      <c r="F22">
        <v>16.7</v>
      </c>
      <c r="G22">
        <v>16</v>
      </c>
      <c r="H22">
        <v>15.6</v>
      </c>
    </row>
    <row r="23" spans="1:12" x14ac:dyDescent="0.25">
      <c r="A23" t="s">
        <v>235</v>
      </c>
      <c r="B23">
        <v>14</v>
      </c>
      <c r="C23">
        <v>14.41</v>
      </c>
      <c r="D23">
        <v>14.2</v>
      </c>
      <c r="F23">
        <v>14</v>
      </c>
      <c r="G23">
        <v>14.4</v>
      </c>
      <c r="H23">
        <v>14.2</v>
      </c>
    </row>
    <row r="24" spans="1:12" x14ac:dyDescent="0.25">
      <c r="A24" t="s">
        <v>238</v>
      </c>
      <c r="B24">
        <v>2.9</v>
      </c>
      <c r="C24">
        <v>3.1</v>
      </c>
      <c r="D24">
        <v>3</v>
      </c>
      <c r="F24">
        <v>6.7</v>
      </c>
      <c r="G24">
        <v>6.8</v>
      </c>
      <c r="H24">
        <v>6.7</v>
      </c>
    </row>
    <row r="25" spans="1:12" x14ac:dyDescent="0.25">
      <c r="A25" t="s">
        <v>239</v>
      </c>
      <c r="B25">
        <v>27</v>
      </c>
      <c r="C25">
        <v>22</v>
      </c>
      <c r="D25">
        <v>21</v>
      </c>
      <c r="F25">
        <v>66</v>
      </c>
      <c r="G25">
        <v>42</v>
      </c>
      <c r="H25">
        <v>37</v>
      </c>
    </row>
    <row r="26" spans="1:12" x14ac:dyDescent="0.25">
      <c r="A26" s="11" t="s">
        <v>240</v>
      </c>
      <c r="B26" s="11"/>
      <c r="C26" s="11"/>
      <c r="D26" s="11"/>
      <c r="F26" t="s">
        <v>260</v>
      </c>
      <c r="J26" t="s">
        <v>261</v>
      </c>
    </row>
    <row r="27" spans="1:12" x14ac:dyDescent="0.25">
      <c r="A27" t="s">
        <v>241</v>
      </c>
      <c r="B27">
        <v>14.9</v>
      </c>
      <c r="C27" s="7">
        <v>15.36</v>
      </c>
      <c r="D27" s="7">
        <v>14.65</v>
      </c>
      <c r="F27">
        <v>28.87</v>
      </c>
      <c r="G27">
        <v>29.82</v>
      </c>
      <c r="H27">
        <v>28.89</v>
      </c>
      <c r="J27">
        <v>32.64</v>
      </c>
      <c r="K27">
        <v>32.06</v>
      </c>
      <c r="L27">
        <v>30.46</v>
      </c>
    </row>
    <row r="28" spans="1:12" x14ac:dyDescent="0.25">
      <c r="A28" t="s">
        <v>228</v>
      </c>
      <c r="B28">
        <v>14.7</v>
      </c>
      <c r="C28" s="7">
        <v>15.08</v>
      </c>
      <c r="D28" s="7">
        <v>14.96</v>
      </c>
      <c r="F28">
        <v>22.84</v>
      </c>
      <c r="G28">
        <v>22.58</v>
      </c>
      <c r="H28">
        <v>22.09</v>
      </c>
      <c r="J28">
        <v>24.75</v>
      </c>
      <c r="K28">
        <v>23.64</v>
      </c>
      <c r="L28">
        <v>22.81</v>
      </c>
    </row>
    <row r="29" spans="1:12" x14ac:dyDescent="0.25">
      <c r="A29" t="s">
        <v>242</v>
      </c>
      <c r="B29" s="9">
        <v>17428</v>
      </c>
      <c r="C29" s="10">
        <v>17964</v>
      </c>
      <c r="D29" s="10">
        <v>17600</v>
      </c>
      <c r="F29" s="9">
        <v>17421</v>
      </c>
      <c r="G29" s="9">
        <v>17964</v>
      </c>
      <c r="H29" s="9">
        <v>17600</v>
      </c>
    </row>
    <row r="30" spans="1:12" x14ac:dyDescent="0.25">
      <c r="A30" t="s">
        <v>243</v>
      </c>
      <c r="B30" s="9">
        <v>19106</v>
      </c>
      <c r="C30" s="10">
        <v>18946</v>
      </c>
      <c r="D30" s="7">
        <v>18.28</v>
      </c>
      <c r="F30" s="9">
        <v>18192</v>
      </c>
      <c r="G30" s="9">
        <v>18130</v>
      </c>
      <c r="H30" s="9">
        <v>18042</v>
      </c>
      <c r="J30" s="9">
        <v>19106</v>
      </c>
      <c r="K30" s="9">
        <v>18946</v>
      </c>
      <c r="L30" s="9">
        <v>18.28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</vt:lpstr>
      <vt:lpstr>AMTS</vt:lpstr>
      <vt:lpstr>NASEM</vt:lpstr>
      <vt:lpstr>Weather Data</vt:lpstr>
      <vt:lpstr>Back-Calculation</vt:lpstr>
      <vt:lpstr>Nutrient Inputs </vt:lpstr>
      <vt:lpstr>Predictions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Court Macphail</cp:lastModifiedBy>
  <dcterms:created xsi:type="dcterms:W3CDTF">2022-02-07T06:42:07Z</dcterms:created>
  <dcterms:modified xsi:type="dcterms:W3CDTF">2022-03-09T12:58:45Z</dcterms:modified>
</cp:coreProperties>
</file>