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activeTab="5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E20" i="6"/>
  <c r="F20" i="6"/>
  <c r="F21" i="6" s="1"/>
  <c r="G20" i="6"/>
  <c r="H20" i="6"/>
  <c r="H21" i="6" s="1"/>
  <c r="I20" i="6"/>
  <c r="J20" i="6"/>
  <c r="J21" i="6" s="1"/>
  <c r="K20" i="6"/>
  <c r="L20" i="6"/>
  <c r="L21" i="6" s="1"/>
  <c r="M20" i="6"/>
  <c r="N20" i="6"/>
  <c r="N21" i="6" s="1"/>
  <c r="O20" i="6"/>
  <c r="P20" i="6"/>
  <c r="P21" i="6" s="1"/>
  <c r="Q20" i="6"/>
  <c r="R20" i="6"/>
  <c r="R21" i="6" s="1"/>
  <c r="S20" i="6"/>
  <c r="E21" i="6"/>
  <c r="G21" i="6"/>
  <c r="I21" i="6"/>
  <c r="K21" i="6"/>
  <c r="M21" i="6"/>
  <c r="O21" i="6"/>
  <c r="Q21" i="6"/>
  <c r="S21" i="6"/>
  <c r="D20" i="6"/>
  <c r="D21" i="6" s="1"/>
  <c r="S19" i="6" l="1"/>
  <c r="P19" i="6"/>
  <c r="M19" i="6"/>
  <c r="H19" i="6"/>
  <c r="F19" i="6"/>
  <c r="D19" i="6"/>
  <c r="D11" i="7" l="1"/>
  <c r="C11" i="7"/>
  <c r="D25" i="6" l="1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C25" i="6"/>
  <c r="F7" i="1"/>
  <c r="G7" i="1"/>
  <c r="H7" i="1"/>
  <c r="I7" i="1"/>
  <c r="J7" i="1"/>
  <c r="M7" i="1"/>
  <c r="N7" i="1"/>
  <c r="O7" i="1"/>
  <c r="P7" i="1"/>
  <c r="Q7" i="1"/>
  <c r="R7" i="1"/>
  <c r="S7" i="1"/>
  <c r="E7" i="1" l="1"/>
  <c r="C26" i="3" l="1"/>
  <c r="D26" i="3"/>
  <c r="E26" i="3"/>
  <c r="F26" i="3"/>
  <c r="G26" i="3"/>
  <c r="H26" i="3"/>
  <c r="I26" i="3"/>
  <c r="J26" i="3"/>
  <c r="L26" i="3"/>
  <c r="M26" i="3"/>
  <c r="N26" i="3"/>
  <c r="O26" i="3"/>
  <c r="P26" i="3"/>
  <c r="Q26" i="3"/>
  <c r="R26" i="3"/>
  <c r="S26" i="3"/>
  <c r="D15" i="6" l="1"/>
  <c r="E15" i="6"/>
  <c r="F15" i="6"/>
  <c r="F16" i="6" s="1"/>
  <c r="F17" i="6" s="1"/>
  <c r="G15" i="6"/>
  <c r="G16" i="6" s="1"/>
  <c r="G17" i="6" s="1"/>
  <c r="H15" i="6"/>
  <c r="H16" i="6" s="1"/>
  <c r="H17" i="6" s="1"/>
  <c r="I15" i="6"/>
  <c r="I16" i="6" s="1"/>
  <c r="I17" i="6" s="1"/>
  <c r="J15" i="6"/>
  <c r="J16" i="6" s="1"/>
  <c r="J17" i="6" s="1"/>
  <c r="K15" i="6"/>
  <c r="K16" i="6" s="1"/>
  <c r="K17" i="6" s="1"/>
  <c r="L15" i="6"/>
  <c r="M15" i="6"/>
  <c r="N15" i="6"/>
  <c r="O15" i="6"/>
  <c r="O16" i="6" s="1"/>
  <c r="O17" i="6" s="1"/>
  <c r="P15" i="6"/>
  <c r="P16" i="6" s="1"/>
  <c r="P17" i="6" s="1"/>
  <c r="Q15" i="6"/>
  <c r="Q16" i="6" s="1"/>
  <c r="Q17" i="6" s="1"/>
  <c r="R15" i="6"/>
  <c r="R16" i="6" s="1"/>
  <c r="R17" i="6" s="1"/>
  <c r="S15" i="6"/>
  <c r="S16" i="6" s="1"/>
  <c r="S17" i="6" s="1"/>
  <c r="T15" i="6"/>
  <c r="T16" i="6" s="1"/>
  <c r="T17" i="6" s="1"/>
  <c r="C15" i="6"/>
  <c r="M16" i="6"/>
  <c r="M17" i="6" s="1"/>
  <c r="L16" i="6"/>
  <c r="L17" i="6" s="1"/>
  <c r="N16" i="6"/>
  <c r="N17" i="6" s="1"/>
  <c r="F11" i="6"/>
  <c r="F12" i="6" s="1"/>
  <c r="F13" i="6" s="1"/>
  <c r="G11" i="6"/>
  <c r="G12" i="6" s="1"/>
  <c r="G13" i="6" s="1"/>
  <c r="H11" i="6"/>
  <c r="H12" i="6" s="1"/>
  <c r="H13" i="6" s="1"/>
  <c r="I11" i="6"/>
  <c r="I12" i="6" s="1"/>
  <c r="I13" i="6" s="1"/>
  <c r="J11" i="6"/>
  <c r="J12" i="6" s="1"/>
  <c r="J13" i="6" s="1"/>
  <c r="K11" i="6"/>
  <c r="K12" i="6" s="1"/>
  <c r="K13" i="6" s="1"/>
  <c r="L11" i="6"/>
  <c r="L12" i="6" s="1"/>
  <c r="L13" i="6" s="1"/>
  <c r="M11" i="6"/>
  <c r="M12" i="6" s="1"/>
  <c r="M13" i="6" s="1"/>
  <c r="N11" i="6"/>
  <c r="N12" i="6" s="1"/>
  <c r="N13" i="6" s="1"/>
  <c r="O11" i="6"/>
  <c r="O12" i="6" s="1"/>
  <c r="O13" i="6" s="1"/>
  <c r="P11" i="6"/>
  <c r="P12" i="6" s="1"/>
  <c r="P13" i="6" s="1"/>
  <c r="Q11" i="6"/>
  <c r="Q12" i="6" s="1"/>
  <c r="Q13" i="6" s="1"/>
  <c r="R11" i="6"/>
  <c r="R12" i="6" s="1"/>
  <c r="R13" i="6" s="1"/>
  <c r="S11" i="6"/>
  <c r="S12" i="6" s="1"/>
  <c r="S13" i="6" s="1"/>
  <c r="T11" i="6"/>
  <c r="T12" i="6" s="1"/>
  <c r="T13" i="6" s="1"/>
  <c r="F6" i="6"/>
  <c r="F7" i="6" s="1"/>
  <c r="F8" i="6" s="1"/>
  <c r="G6" i="6"/>
  <c r="H6" i="6"/>
  <c r="H7" i="6" s="1"/>
  <c r="H8" i="6" s="1"/>
  <c r="I6" i="6"/>
  <c r="I7" i="6" s="1"/>
  <c r="I8" i="6" s="1"/>
  <c r="J6" i="6"/>
  <c r="J7" i="6" s="1"/>
  <c r="J8" i="6" s="1"/>
  <c r="K6" i="6"/>
  <c r="K7" i="6" s="1"/>
  <c r="K8" i="6" s="1"/>
  <c r="L6" i="6"/>
  <c r="M6" i="6"/>
  <c r="M7" i="6" s="1"/>
  <c r="M8" i="6" s="1"/>
  <c r="M23" i="6" s="1"/>
  <c r="M26" i="6" s="1"/>
  <c r="M27" i="6" s="1"/>
  <c r="N6" i="6"/>
  <c r="N7" i="6" s="1"/>
  <c r="N8" i="6" s="1"/>
  <c r="O6" i="6"/>
  <c r="O7" i="6" s="1"/>
  <c r="O8" i="6" s="1"/>
  <c r="P6" i="6"/>
  <c r="Q6" i="6"/>
  <c r="Q7" i="6" s="1"/>
  <c r="Q8" i="6" s="1"/>
  <c r="R6" i="6"/>
  <c r="R7" i="6" s="1"/>
  <c r="R8" i="6" s="1"/>
  <c r="S6" i="6"/>
  <c r="T6" i="6"/>
  <c r="G7" i="6"/>
  <c r="G8" i="6" s="1"/>
  <c r="L7" i="6"/>
  <c r="L8" i="6" s="1"/>
  <c r="P7" i="6"/>
  <c r="P8" i="6" s="1"/>
  <c r="S7" i="6"/>
  <c r="S8" i="6" s="1"/>
  <c r="T7" i="6"/>
  <c r="T8" i="6" s="1"/>
  <c r="T23" i="6" l="1"/>
  <c r="T26" i="6" s="1"/>
  <c r="T27" i="6" s="1"/>
  <c r="Q23" i="6"/>
  <c r="Q26" i="6" s="1"/>
  <c r="Q27" i="6" s="1"/>
  <c r="P23" i="6"/>
  <c r="P26" i="6" s="1"/>
  <c r="P27" i="6" s="1"/>
  <c r="O23" i="6"/>
  <c r="O26" i="6" s="1"/>
  <c r="O27" i="6" s="1"/>
  <c r="R23" i="6"/>
  <c r="R26" i="6" s="1"/>
  <c r="R27" i="6" s="1"/>
  <c r="N23" i="6"/>
  <c r="N26" i="6" s="1"/>
  <c r="N27" i="6" s="1"/>
  <c r="K23" i="6"/>
  <c r="K26" i="6" s="1"/>
  <c r="K27" i="6" s="1"/>
  <c r="G23" i="6"/>
  <c r="G26" i="6" s="1"/>
  <c r="G27" i="6" s="1"/>
  <c r="S23" i="6"/>
  <c r="S26" i="6" s="1"/>
  <c r="S27" i="6" s="1"/>
  <c r="L23" i="6"/>
  <c r="L26" i="6" s="1"/>
  <c r="L27" i="6" s="1"/>
  <c r="F23" i="6"/>
  <c r="F26" i="6" s="1"/>
  <c r="F27" i="6" s="1"/>
  <c r="H23" i="6"/>
  <c r="H26" i="6" s="1"/>
  <c r="H27" i="6" s="1"/>
  <c r="I23" i="6"/>
  <c r="I26" i="6" s="1"/>
  <c r="I27" i="6" s="1"/>
  <c r="J23" i="6"/>
  <c r="J26" i="6" s="1"/>
  <c r="J27" i="6" s="1"/>
  <c r="D16" i="6"/>
  <c r="D17" i="6" s="1"/>
  <c r="E16" i="6"/>
  <c r="E17" i="6" s="1"/>
  <c r="D11" i="6"/>
  <c r="D12" i="6" s="1"/>
  <c r="D13" i="6" s="1"/>
  <c r="E11" i="6"/>
  <c r="E12" i="6" s="1"/>
  <c r="E13" i="6" s="1"/>
  <c r="D6" i="6"/>
  <c r="D7" i="6" s="1"/>
  <c r="D8" i="6" s="1"/>
  <c r="E6" i="6"/>
  <c r="E7" i="6" s="1"/>
  <c r="E8" i="6" s="1"/>
  <c r="E23" i="6" l="1"/>
  <c r="E26" i="6" s="1"/>
  <c r="E27" i="6" s="1"/>
  <c r="D23" i="6"/>
  <c r="D26" i="6" s="1"/>
  <c r="D27" i="6" s="1"/>
  <c r="C16" i="6"/>
  <c r="C17" i="6" s="1"/>
  <c r="C11" i="6"/>
  <c r="C12" i="6" s="1"/>
  <c r="C13" i="6" s="1"/>
  <c r="C6" i="6"/>
  <c r="C7" i="6" s="1"/>
  <c r="C8" i="6" s="1"/>
  <c r="C23" i="6" l="1"/>
  <c r="C26" i="6" s="1"/>
  <c r="C27" i="6" s="1"/>
</calcChain>
</file>

<file path=xl/sharedStrings.xml><?xml version="1.0" encoding="utf-8"?>
<sst xmlns="http://schemas.openxmlformats.org/spreadsheetml/2006/main" count="454" uniqueCount="288">
  <si>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</si>
  <si>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</si>
  <si>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</si>
  <si>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</si>
  <si>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</si>
  <si>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</si>
  <si>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</si>
  <si>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</si>
  <si>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</si>
  <si>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</si>
  <si>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</si>
  <si>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</si>
  <si>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</si>
  <si>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</si>
  <si>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</si>
  <si>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</si>
  <si>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</si>
  <si>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</si>
  <si>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</si>
  <si>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</si>
  <si>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</si>
  <si>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</si>
  <si>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</si>
  <si>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</si>
  <si>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</si>
  <si>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</si>
  <si>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</t>
  </si>
  <si>
    <t xml:space="preserve">Lactating 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</si>
  <si>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</si>
  <si>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</si>
  <si>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</si>
  <si>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</si>
  <si>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</si>
  <si>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</si>
  <si>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</si>
  <si>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</si>
  <si>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</si>
  <si>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</si>
  <si>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</si>
  <si>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</si>
  <si>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</si>
  <si>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</si>
  <si>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</si>
  <si>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</si>
  <si>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</si>
  <si>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</si>
  <si>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</si>
  <si>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</si>
  <si>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</si>
  <si>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</si>
  <si>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</si>
  <si>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</si>
  <si>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</si>
  <si>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</si>
  <si>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</si>
  <si>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</si>
  <si>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</si>
  <si>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</si>
  <si>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</si>
  <si>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</si>
  <si>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</si>
  <si>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</si>
  <si>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</si>
  <si>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</si>
  <si>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</si>
  <si>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</si>
  <si>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</si>
  <si>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</si>
  <si>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</si>
  <si>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</si>
  <si>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</si>
  <si>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</si>
  <si>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</si>
  <si>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</si>
  <si>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</si>
  <si>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</si>
  <si>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</si>
  <si>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</si>
  <si>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</si>
  <si>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</si>
  <si>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</si>
  <si>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</si>
  <si>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</si>
  <si>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</si>
  <si>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</si>
  <si>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</si>
  <si>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</si>
  <si>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</si>
  <si>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</si>
  <si>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</si>
  <si>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</si>
  <si>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</si>
  <si>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</si>
  <si>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</si>
  <si>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</si>
  <si>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</si>
  <si>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</si>
  <si>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</si>
  <si>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</si>
  <si>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</si>
  <si>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</si>
  <si>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</si>
  <si>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</si>
  <si>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</si>
  <si>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</si>
  <si>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</si>
  <si>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</si>
  <si>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</si>
  <si>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</si>
  <si>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</si>
  <si>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</si>
  <si>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</si>
  <si>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</si>
  <si>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</si>
  <si>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</si>
  <si>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</si>
  <si>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</si>
  <si>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</si>
  <si>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</si>
  <si>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</si>
  <si>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</si>
  <si>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</si>
  <si>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</si>
  <si>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</si>
  <si>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</si>
  <si>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</si>
  <si>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</si>
  <si>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</si>
  <si>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</si>
  <si>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</si>
  <si>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</si>
  <si>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</si>
  <si>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</si>
  <si>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</si>
  <si>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</si>
  <si>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</si>
  <si>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</si>
  <si>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</si>
  <si>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</si>
  <si>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</si>
  <si>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</si>
  <si>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</si>
  <si>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</si>
  <si>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</si>
  <si>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</si>
  <si>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</si>
  <si>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</si>
  <si>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</si>
  <si>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</si>
  <si>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</si>
  <si>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</si>
  <si>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</si>
  <si>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</si>
  <si>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</si>
  <si>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</si>
  <si>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</si>
  <si>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</si>
  <si>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</si>
  <si>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</si>
  <si>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</si>
  <si>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</si>
  <si>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</si>
  <si>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</si>
  <si>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</si>
  <si>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</si>
  <si>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</si>
  <si>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</si>
  <si>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</si>
  <si>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>NDF</t>
  </si>
  <si>
    <t>EE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</si>
  <si>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</si>
  <si>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</si>
  <si>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</si>
  <si>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</si>
  <si>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</si>
  <si>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</si>
  <si>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</si>
  <si>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</si>
  <si>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</si>
  <si>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</si>
  <si>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</si>
  <si>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</si>
  <si>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</si>
  <si>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</si>
  <si>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</si>
  <si>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</si>
  <si>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</si>
  <si>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</si>
  <si>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</si>
  <si>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</si>
  <si>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</si>
  <si>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</si>
  <si>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</si>
  <si>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</si>
  <si>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</si>
  <si>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</si>
  <si>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No</t>
  </si>
  <si>
    <t>NO</t>
  </si>
  <si>
    <t>RPL</t>
  </si>
  <si>
    <t>IVOMD</t>
  </si>
  <si>
    <t>NRC Inputs</t>
  </si>
  <si>
    <t xml:space="preserve">yes </t>
  </si>
  <si>
    <t>mild</t>
  </si>
  <si>
    <t xml:space="preserve">mild </t>
  </si>
  <si>
    <t>yes</t>
  </si>
  <si>
    <t>no mud</t>
  </si>
  <si>
    <t xml:space="preserve">Weather data taken from project </t>
  </si>
  <si>
    <t xml:space="preserve">RPML </t>
  </si>
  <si>
    <t>Mild</t>
  </si>
  <si>
    <t>no</t>
  </si>
  <si>
    <t>Using Model predicted DMI</t>
  </si>
  <si>
    <t xml:space="preserve">Using Model predicted DMI </t>
  </si>
  <si>
    <t xml:space="preserve">CPM Does not have RPL &amp; RPM </t>
  </si>
  <si>
    <t>&gt;305</t>
  </si>
  <si>
    <t xml:space="preserve">NRC no RPL &amp; RPM </t>
  </si>
  <si>
    <t>ADF</t>
  </si>
  <si>
    <t>Using model predicted DMI (Animal)</t>
  </si>
  <si>
    <t>Using model predicted DMI (Animal/fibre)</t>
  </si>
  <si>
    <t>ARNA36</t>
  </si>
  <si>
    <t>PAULET34</t>
  </si>
  <si>
    <t>AMSA211</t>
  </si>
  <si>
    <t>SUSA113</t>
  </si>
  <si>
    <t>SANTA21</t>
  </si>
  <si>
    <t>HES8</t>
  </si>
  <si>
    <t>AMSA132</t>
  </si>
  <si>
    <t>MAX82</t>
  </si>
  <si>
    <t>SUSA126</t>
  </si>
  <si>
    <t>ETNA31</t>
  </si>
  <si>
    <t>SUSA117</t>
  </si>
  <si>
    <t>PAULET38</t>
  </si>
  <si>
    <t>PAULET42</t>
  </si>
  <si>
    <t>SANTA29</t>
  </si>
  <si>
    <t>MONA20</t>
  </si>
  <si>
    <t>MAX62</t>
  </si>
  <si>
    <t>SUSA114</t>
  </si>
  <si>
    <t>BERTA118</t>
  </si>
  <si>
    <t>LACTATING</t>
  </si>
  <si>
    <t>JERSEY</t>
  </si>
  <si>
    <t xml:space="preserve">Pasture intake </t>
  </si>
  <si>
    <t>Pasture (%DM)</t>
  </si>
  <si>
    <t xml:space="preserve">Kikuyu </t>
  </si>
  <si>
    <t>DM (%)</t>
  </si>
  <si>
    <t xml:space="preserve">CP </t>
  </si>
  <si>
    <t>Ash</t>
  </si>
  <si>
    <t>GE</t>
  </si>
  <si>
    <t>ME</t>
  </si>
  <si>
    <t xml:space="preserve">mineral Composition </t>
  </si>
  <si>
    <t xml:space="preserve">Ca (g/kg DM) </t>
  </si>
  <si>
    <t>P (g/kg DM)</t>
  </si>
  <si>
    <t>Mg (g/kg DM)</t>
  </si>
  <si>
    <t>K (g/kg DM)</t>
  </si>
  <si>
    <t>Na (g/kg DM)</t>
  </si>
  <si>
    <t>Mn (mg/kg DM)</t>
  </si>
  <si>
    <t>Cu (mg/kg DM)</t>
  </si>
  <si>
    <t>Fe (mg/kg DM)</t>
  </si>
  <si>
    <t>Zn (mg/kg DM)</t>
  </si>
  <si>
    <t>SUSA100</t>
  </si>
  <si>
    <t>LUA20</t>
  </si>
  <si>
    <t>SUSA84</t>
  </si>
  <si>
    <t>AMSA140</t>
  </si>
  <si>
    <t>AMSA91</t>
  </si>
  <si>
    <t>PAULET27</t>
  </si>
  <si>
    <t>BERTA79</t>
  </si>
  <si>
    <t>BERTA101</t>
  </si>
  <si>
    <t>SUSA43</t>
  </si>
  <si>
    <t>SUSA119</t>
  </si>
  <si>
    <t>ARNA32</t>
  </si>
  <si>
    <t>LUA25</t>
  </si>
  <si>
    <t>LUA38</t>
  </si>
  <si>
    <t>MAX25</t>
  </si>
  <si>
    <t>AMSA135</t>
  </si>
  <si>
    <t>MAX57</t>
  </si>
  <si>
    <t>TES14</t>
  </si>
  <si>
    <t>K:0</t>
  </si>
  <si>
    <t>K:4</t>
  </si>
  <si>
    <t>K:8</t>
  </si>
  <si>
    <t xml:space="preserve">Ingredient </t>
  </si>
  <si>
    <t xml:space="preserve">kg DM </t>
  </si>
  <si>
    <t>kg DM</t>
  </si>
  <si>
    <t>Maize</t>
  </si>
  <si>
    <t xml:space="preserve">Soybean Oilcake </t>
  </si>
  <si>
    <t xml:space="preserve">Limestone </t>
  </si>
  <si>
    <t>Sugarcane molasses</t>
  </si>
  <si>
    <t xml:space="preserve">Monocalcium phosphate </t>
  </si>
  <si>
    <t xml:space="preserve">salt </t>
  </si>
  <si>
    <t xml:space="preserve">Magnesium oxide </t>
  </si>
  <si>
    <t>Trace Min&amp;vit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</si>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</sst>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3" fontId="0" fillId="0" borderId="0" xfId="0" applyNumberFormat="1"/>
    <xf numFmtId="3" fontId="0" fillId="0" borderId="0" xfId="0" applyNumberFormat="1" applyFill="1"/>
    <xf numFmtId="0" fontId="3" fillId="0" borderId="0" xfId="0" applyFont="1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zoomScale="90" zoomScaleNormal="90" workbookViewId="0">
      <pane xSplit="1" topLeftCell="P1" activePane="topRight" state="frozen"/>
      <selection pane="topRight" activeCell="B5" sqref="B5:S5"/>
    </sheetView>
  </sheetViews>
  <sheetFormatPr defaultRowHeight="15" x14ac:dyDescent="0.25"/>
  <cols>
    <col min="1" max="1" width="39" customWidth="1"/>
  </cols>
  <sheetData>
    <row r="1" spans="1:19" x14ac:dyDescent="0.25">
      <c r="B1" t="s">
        <v>256</v>
      </c>
      <c r="C1" t="s">
        <v>257</v>
      </c>
      <c r="D1" t="s">
        <v>258</v>
      </c>
      <c r="E1" t="s">
        <v>259</v>
      </c>
      <c r="F1" t="s">
        <v>260</v>
      </c>
      <c r="G1" t="s">
        <v>261</v>
      </c>
      <c r="H1" t="s">
        <v>262</v>
      </c>
      <c r="I1" t="s">
        <v>263</v>
      </c>
      <c r="J1" t="s">
        <v>264</v>
      </c>
      <c r="K1" t="s">
        <v>265</v>
      </c>
      <c r="L1" t="s">
        <v>266</v>
      </c>
      <c r="M1" t="s">
        <v>235</v>
      </c>
      <c r="N1" t="s">
        <v>267</v>
      </c>
      <c r="O1" t="s">
        <v>268</v>
      </c>
      <c r="P1" t="s">
        <v>269</v>
      </c>
      <c r="Q1" t="s">
        <v>270</v>
      </c>
      <c r="R1" t="s">
        <v>271</v>
      </c>
      <c r="S1" t="s">
        <v>272</v>
      </c>
    </row>
    <row r="2" spans="1:19" x14ac:dyDescent="0.25">
      <c r="A2" t="s">
        <v>200</v>
      </c>
    </row>
    <row r="3" spans="1:19" x14ac:dyDescent="0.25">
      <c r="A3" s="1" t="s">
        <v>0</v>
      </c>
    </row>
    <row r="4" spans="1:19" x14ac:dyDescent="0.25">
      <c r="A4" t="s">
        <v>1</v>
      </c>
      <c r="B4" t="s">
        <v>236</v>
      </c>
    </row>
    <row r="5" spans="1:19" x14ac:dyDescent="0.25">
      <c r="A5" t="s">
        <v>2</v>
      </c>
      <c r="B5">
        <v>51.3</v>
      </c>
      <c r="C5">
        <v>37.700000000000003</v>
      </c>
      <c r="D5">
        <v>62.4</v>
      </c>
      <c r="E5">
        <v>40.4</v>
      </c>
      <c r="F5">
        <v>77.066666666666663</v>
      </c>
      <c r="G5">
        <v>39.9</v>
      </c>
      <c r="H5">
        <v>90.666666666666671</v>
      </c>
      <c r="I5">
        <v>64.599999999999994</v>
      </c>
      <c r="J5">
        <v>104.6</v>
      </c>
      <c r="K5">
        <v>105</v>
      </c>
      <c r="L5">
        <v>38.566666666666663</v>
      </c>
      <c r="M5">
        <v>53.733333333333334</v>
      </c>
      <c r="N5">
        <v>89.433333333333337</v>
      </c>
      <c r="O5">
        <v>41.533333333333331</v>
      </c>
      <c r="P5">
        <v>102.2</v>
      </c>
      <c r="Q5">
        <v>54.133333333333333</v>
      </c>
      <c r="R5">
        <v>42.233333333333334</v>
      </c>
      <c r="S5">
        <v>66.133333333333326</v>
      </c>
    </row>
    <row r="6" spans="1:19" x14ac:dyDescent="0.25">
      <c r="A6" t="s">
        <v>3</v>
      </c>
      <c r="B6">
        <v>402</v>
      </c>
      <c r="C6">
        <v>427</v>
      </c>
      <c r="D6">
        <v>434</v>
      </c>
      <c r="E6">
        <v>411</v>
      </c>
      <c r="F6">
        <v>423</v>
      </c>
      <c r="G6">
        <v>423</v>
      </c>
      <c r="H6" s="9">
        <v>448</v>
      </c>
      <c r="I6">
        <v>453</v>
      </c>
      <c r="J6">
        <v>478</v>
      </c>
      <c r="K6">
        <v>419</v>
      </c>
      <c r="L6">
        <v>377</v>
      </c>
      <c r="M6">
        <v>429</v>
      </c>
      <c r="N6">
        <v>488</v>
      </c>
      <c r="O6">
        <v>421</v>
      </c>
      <c r="P6">
        <v>490</v>
      </c>
      <c r="Q6">
        <v>429</v>
      </c>
      <c r="R6">
        <v>424</v>
      </c>
      <c r="S6">
        <v>417</v>
      </c>
    </row>
    <row r="7" spans="1:19" x14ac:dyDescent="0.25">
      <c r="A7" t="s">
        <v>4</v>
      </c>
      <c r="B7">
        <v>0</v>
      </c>
      <c r="C7">
        <v>0</v>
      </c>
      <c r="D7">
        <v>0</v>
      </c>
      <c r="E7">
        <f t="shared" ref="E7:Q7" si="0">(E9-91)</f>
        <v>31</v>
      </c>
      <c r="F7">
        <f t="shared" ref="F7:S7" si="1">(F9-91)</f>
        <v>21</v>
      </c>
      <c r="G7">
        <f t="shared" si="1"/>
        <v>16</v>
      </c>
      <c r="H7">
        <f t="shared" si="1"/>
        <v>59</v>
      </c>
      <c r="I7">
        <f t="shared" si="0"/>
        <v>17</v>
      </c>
      <c r="J7">
        <f t="shared" si="1"/>
        <v>107</v>
      </c>
      <c r="K7">
        <v>0</v>
      </c>
      <c r="L7">
        <v>0</v>
      </c>
      <c r="M7">
        <f t="shared" si="0"/>
        <v>61</v>
      </c>
      <c r="N7">
        <f t="shared" si="1"/>
        <v>22</v>
      </c>
      <c r="O7">
        <f t="shared" si="1"/>
        <v>65</v>
      </c>
      <c r="P7">
        <f t="shared" si="1"/>
        <v>35</v>
      </c>
      <c r="Q7">
        <f t="shared" si="0"/>
        <v>73</v>
      </c>
      <c r="R7">
        <f t="shared" si="1"/>
        <v>86</v>
      </c>
      <c r="S7">
        <f t="shared" si="1"/>
        <v>63</v>
      </c>
    </row>
    <row r="8" spans="1:19" x14ac:dyDescent="0.25">
      <c r="A8" t="s">
        <v>5</v>
      </c>
      <c r="B8">
        <v>1.75</v>
      </c>
      <c r="C8">
        <v>2.25</v>
      </c>
      <c r="D8">
        <v>2.25</v>
      </c>
      <c r="E8">
        <v>1.75</v>
      </c>
      <c r="F8">
        <v>2</v>
      </c>
      <c r="G8">
        <v>2.25</v>
      </c>
      <c r="H8" s="9">
        <v>2</v>
      </c>
      <c r="I8">
        <v>2</v>
      </c>
      <c r="J8">
        <v>2</v>
      </c>
      <c r="K8">
        <v>2.25</v>
      </c>
      <c r="L8">
        <v>2</v>
      </c>
      <c r="M8">
        <v>2</v>
      </c>
      <c r="N8">
        <v>2.5</v>
      </c>
      <c r="O8">
        <v>2</v>
      </c>
      <c r="P8">
        <v>2.5</v>
      </c>
      <c r="Q8">
        <v>2</v>
      </c>
      <c r="R8">
        <v>2</v>
      </c>
      <c r="S8">
        <v>2</v>
      </c>
    </row>
    <row r="9" spans="1:19" x14ac:dyDescent="0.25">
      <c r="A9" t="s">
        <v>6</v>
      </c>
      <c r="B9">
        <v>79</v>
      </c>
      <c r="C9">
        <v>41</v>
      </c>
      <c r="D9">
        <v>42</v>
      </c>
      <c r="E9">
        <v>122</v>
      </c>
      <c r="F9">
        <v>112</v>
      </c>
      <c r="G9">
        <v>107</v>
      </c>
      <c r="H9">
        <v>150</v>
      </c>
      <c r="I9">
        <v>108</v>
      </c>
      <c r="J9">
        <v>198</v>
      </c>
      <c r="K9">
        <v>81</v>
      </c>
      <c r="L9">
        <v>67</v>
      </c>
      <c r="M9">
        <v>152</v>
      </c>
      <c r="N9">
        <v>113</v>
      </c>
      <c r="O9">
        <v>156</v>
      </c>
      <c r="P9">
        <v>126</v>
      </c>
      <c r="Q9">
        <v>164</v>
      </c>
      <c r="R9">
        <v>177</v>
      </c>
      <c r="S9">
        <v>154</v>
      </c>
    </row>
    <row r="10" spans="1:19" x14ac:dyDescent="0.25">
      <c r="A10" t="s">
        <v>7</v>
      </c>
      <c r="B10">
        <v>3</v>
      </c>
      <c r="C10">
        <v>2</v>
      </c>
      <c r="D10">
        <v>4</v>
      </c>
      <c r="E10">
        <v>2</v>
      </c>
      <c r="F10">
        <v>5</v>
      </c>
      <c r="G10">
        <v>2</v>
      </c>
      <c r="H10">
        <v>6</v>
      </c>
      <c r="I10">
        <v>4</v>
      </c>
      <c r="J10">
        <v>7</v>
      </c>
      <c r="K10">
        <v>7</v>
      </c>
      <c r="L10">
        <v>2</v>
      </c>
      <c r="M10">
        <v>3</v>
      </c>
      <c r="N10">
        <v>6</v>
      </c>
      <c r="O10">
        <v>2</v>
      </c>
      <c r="P10">
        <v>7</v>
      </c>
      <c r="Q10">
        <v>3</v>
      </c>
      <c r="R10">
        <v>2</v>
      </c>
      <c r="S10">
        <v>4</v>
      </c>
    </row>
    <row r="11" spans="1:19" x14ac:dyDescent="0.25">
      <c r="A11" t="s">
        <v>8</v>
      </c>
      <c r="B11">
        <v>24</v>
      </c>
    </row>
    <row r="12" spans="1:19" x14ac:dyDescent="0.25">
      <c r="A12" t="s">
        <v>9</v>
      </c>
      <c r="B12">
        <v>13</v>
      </c>
    </row>
    <row r="14" spans="1:19" x14ac:dyDescent="0.25">
      <c r="A14" s="1" t="s">
        <v>10</v>
      </c>
    </row>
    <row r="15" spans="1:19" x14ac:dyDescent="0.25">
      <c r="A15" t="s">
        <v>11</v>
      </c>
      <c r="B15">
        <v>402</v>
      </c>
      <c r="C15">
        <v>450</v>
      </c>
      <c r="D15">
        <v>434</v>
      </c>
      <c r="E15">
        <v>440</v>
      </c>
      <c r="F15">
        <v>423</v>
      </c>
      <c r="G15">
        <v>450</v>
      </c>
      <c r="H15">
        <v>448</v>
      </c>
      <c r="I15">
        <v>453</v>
      </c>
      <c r="J15">
        <v>478</v>
      </c>
      <c r="K15">
        <v>419</v>
      </c>
      <c r="L15">
        <v>400</v>
      </c>
      <c r="M15">
        <v>429</v>
      </c>
      <c r="N15">
        <v>488</v>
      </c>
      <c r="O15">
        <v>450</v>
      </c>
      <c r="P15">
        <v>490</v>
      </c>
      <c r="Q15">
        <v>429</v>
      </c>
      <c r="R15">
        <v>450</v>
      </c>
      <c r="S15">
        <v>417</v>
      </c>
    </row>
    <row r="16" spans="1:19" x14ac:dyDescent="0.25">
      <c r="A16" t="s">
        <v>12</v>
      </c>
      <c r="B16" t="s">
        <v>237</v>
      </c>
    </row>
    <row r="17" spans="1:20" x14ac:dyDescent="0.25">
      <c r="A17" t="s">
        <v>13</v>
      </c>
      <c r="B17">
        <v>23</v>
      </c>
    </row>
    <row r="18" spans="1:20" x14ac:dyDescent="0.25">
      <c r="A18" t="s">
        <v>14</v>
      </c>
      <c r="B18">
        <v>18.63</v>
      </c>
      <c r="C18">
        <v>18.46</v>
      </c>
      <c r="D18">
        <v>17.739999999999998</v>
      </c>
      <c r="E18">
        <v>18.7</v>
      </c>
      <c r="F18">
        <v>19.48</v>
      </c>
      <c r="G18">
        <v>17.170000000000002</v>
      </c>
      <c r="H18">
        <v>19.100000000000001</v>
      </c>
      <c r="I18">
        <v>17.559999999999999</v>
      </c>
      <c r="J18">
        <v>16.04</v>
      </c>
      <c r="K18">
        <v>17.77</v>
      </c>
      <c r="L18">
        <v>20.2</v>
      </c>
      <c r="M18">
        <v>16.39</v>
      </c>
      <c r="N18">
        <v>15.83</v>
      </c>
      <c r="O18">
        <v>18.510000000000002</v>
      </c>
      <c r="P18">
        <v>15.05</v>
      </c>
      <c r="Q18">
        <v>17.62</v>
      </c>
      <c r="R18">
        <v>16.920000000000002</v>
      </c>
      <c r="S18">
        <v>14.73</v>
      </c>
    </row>
    <row r="19" spans="1:20" x14ac:dyDescent="0.25">
      <c r="A19" t="s">
        <v>15</v>
      </c>
      <c r="B19">
        <v>4.29</v>
      </c>
      <c r="C19">
        <v>4.16</v>
      </c>
      <c r="D19">
        <v>4.79</v>
      </c>
      <c r="E19">
        <v>4.1100000000000003</v>
      </c>
      <c r="F19">
        <v>4.1100000000000003</v>
      </c>
      <c r="G19">
        <v>4.29</v>
      </c>
      <c r="H19">
        <v>4.26</v>
      </c>
      <c r="I19">
        <v>5.35</v>
      </c>
      <c r="J19">
        <v>5.23</v>
      </c>
      <c r="K19">
        <v>4.79</v>
      </c>
      <c r="L19">
        <v>4.0599999999999996</v>
      </c>
      <c r="M19">
        <v>4.5</v>
      </c>
      <c r="N19">
        <v>4.4400000000000004</v>
      </c>
      <c r="O19">
        <v>4.47</v>
      </c>
      <c r="P19">
        <v>4.96</v>
      </c>
      <c r="Q19">
        <v>4.95</v>
      </c>
      <c r="R19">
        <v>4.72</v>
      </c>
      <c r="S19">
        <v>6</v>
      </c>
    </row>
    <row r="20" spans="1:20" x14ac:dyDescent="0.25">
      <c r="A20" t="s">
        <v>16</v>
      </c>
      <c r="B20">
        <v>3.55</v>
      </c>
      <c r="C20">
        <v>3.39</v>
      </c>
      <c r="D20">
        <v>3.58</v>
      </c>
      <c r="E20">
        <v>3.45</v>
      </c>
      <c r="F20">
        <v>3.54</v>
      </c>
      <c r="G20">
        <v>3.63</v>
      </c>
      <c r="H20">
        <v>3.4</v>
      </c>
      <c r="I20">
        <v>4.01</v>
      </c>
      <c r="J20">
        <v>3.85</v>
      </c>
      <c r="K20">
        <v>3.67</v>
      </c>
      <c r="L20">
        <v>3.44</v>
      </c>
      <c r="M20">
        <v>4.0999999999999996</v>
      </c>
      <c r="N20">
        <v>3.84</v>
      </c>
      <c r="O20">
        <v>3.72</v>
      </c>
      <c r="P20">
        <v>4.03</v>
      </c>
      <c r="Q20">
        <v>3.69</v>
      </c>
      <c r="R20">
        <v>4</v>
      </c>
      <c r="S20">
        <v>4.45</v>
      </c>
    </row>
    <row r="21" spans="1:20" x14ac:dyDescent="0.25">
      <c r="A21" t="s">
        <v>17</v>
      </c>
      <c r="B21">
        <v>4.9000000000000004</v>
      </c>
      <c r="C21">
        <v>4.63</v>
      </c>
      <c r="D21">
        <v>4.32</v>
      </c>
      <c r="E21">
        <v>4.68</v>
      </c>
      <c r="F21">
        <v>4.4800000000000004</v>
      </c>
      <c r="G21">
        <v>4.8</v>
      </c>
      <c r="H21">
        <v>4.45</v>
      </c>
      <c r="I21">
        <v>4.5199999999999996</v>
      </c>
      <c r="J21">
        <v>4.42</v>
      </c>
      <c r="K21">
        <v>4.6100000000000003</v>
      </c>
      <c r="L21">
        <v>4.63</v>
      </c>
      <c r="M21">
        <v>4.43</v>
      </c>
      <c r="N21">
        <v>4.37</v>
      </c>
      <c r="O21">
        <v>4.49</v>
      </c>
      <c r="P21">
        <v>4.4400000000000004</v>
      </c>
      <c r="Q21">
        <v>4.67</v>
      </c>
      <c r="R21">
        <v>4.6500000000000004</v>
      </c>
      <c r="S21">
        <v>4.37</v>
      </c>
    </row>
    <row r="22" spans="1:20" x14ac:dyDescent="0.25">
      <c r="B22">
        <v>4.9688210534529524</v>
      </c>
      <c r="C22">
        <v>5.0309965505786227</v>
      </c>
      <c r="D22">
        <v>5.405530932965954</v>
      </c>
      <c r="E22">
        <v>4.9533224105158169</v>
      </c>
      <c r="F22">
        <v>5.3822433874267377</v>
      </c>
      <c r="G22">
        <v>4.54683614732257</v>
      </c>
      <c r="H22">
        <v>5.6349507161310868</v>
      </c>
      <c r="I22">
        <v>6.0887177429172041</v>
      </c>
      <c r="J22">
        <v>5.423279067003433</v>
      </c>
      <c r="K22">
        <v>5.2644110454981137</v>
      </c>
      <c r="L22">
        <v>5.1981900341313434</v>
      </c>
      <c r="M22">
        <v>4.4013395287933879</v>
      </c>
      <c r="N22">
        <v>4.6810919644445992</v>
      </c>
      <c r="O22">
        <v>5.3708436099321739</v>
      </c>
      <c r="P22">
        <v>4.787277620781671</v>
      </c>
      <c r="Q22">
        <v>5.4591201037933885</v>
      </c>
      <c r="R22">
        <v>4.8744083378942786</v>
      </c>
      <c r="S22">
        <v>4.7723678507701104</v>
      </c>
    </row>
    <row r="23" spans="1:20" x14ac:dyDescent="0.25">
      <c r="A23" s="1" t="s">
        <v>18</v>
      </c>
    </row>
    <row r="24" spans="1:20" x14ac:dyDescent="0.25">
      <c r="A24" s="2" t="s">
        <v>19</v>
      </c>
      <c r="B24" s="2">
        <v>15.7</v>
      </c>
    </row>
    <row r="25" spans="1:20" x14ac:dyDescent="0.25">
      <c r="A25" t="s">
        <v>20</v>
      </c>
      <c r="B25" t="s">
        <v>201</v>
      </c>
      <c r="C25" t="s">
        <v>201</v>
      </c>
      <c r="D25" t="s">
        <v>201</v>
      </c>
    </row>
    <row r="26" spans="1:20" x14ac:dyDescent="0.25">
      <c r="A26" t="s">
        <v>21</v>
      </c>
      <c r="B26" t="s">
        <v>202</v>
      </c>
      <c r="C26" t="s">
        <v>202</v>
      </c>
      <c r="D26" t="s">
        <v>203</v>
      </c>
    </row>
    <row r="27" spans="1:20" x14ac:dyDescent="0.25">
      <c r="A27" t="s">
        <v>22</v>
      </c>
      <c r="B27">
        <v>0.94</v>
      </c>
      <c r="C27">
        <v>0.94</v>
      </c>
      <c r="D27">
        <v>0.94</v>
      </c>
    </row>
    <row r="28" spans="1:20" x14ac:dyDescent="0.25">
      <c r="A28" t="s">
        <v>23</v>
      </c>
      <c r="B28">
        <v>4</v>
      </c>
      <c r="C28">
        <v>4</v>
      </c>
      <c r="D28">
        <v>4</v>
      </c>
    </row>
    <row r="29" spans="1:20" x14ac:dyDescent="0.25">
      <c r="A29" t="s">
        <v>24</v>
      </c>
    </row>
    <row r="30" spans="1:20" x14ac:dyDescent="0.25">
      <c r="A30" t="s">
        <v>25</v>
      </c>
    </row>
    <row r="32" spans="1:20" x14ac:dyDescent="0.25">
      <c r="I32" s="2"/>
      <c r="N32" s="2"/>
      <c r="T32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pane xSplit="1" topLeftCell="O1" activePane="topRight" state="frozen"/>
      <selection pane="topRight" activeCell="B7" sqref="B7:S7"/>
    </sheetView>
  </sheetViews>
  <sheetFormatPr defaultRowHeight="15" x14ac:dyDescent="0.25"/>
  <cols>
    <col min="1" max="1" width="26.28515625" customWidth="1"/>
  </cols>
  <sheetData>
    <row r="1" spans="1:20" x14ac:dyDescent="0.25">
      <c r="B1" t="s">
        <v>256</v>
      </c>
      <c r="C1" t="s">
        <v>257</v>
      </c>
      <c r="D1" t="s">
        <v>258</v>
      </c>
      <c r="E1" t="s">
        <v>259</v>
      </c>
      <c r="F1" t="s">
        <v>260</v>
      </c>
      <c r="G1" t="s">
        <v>261</v>
      </c>
      <c r="H1" t="s">
        <v>262</v>
      </c>
      <c r="I1" t="s">
        <v>263</v>
      </c>
      <c r="J1" t="s">
        <v>264</v>
      </c>
      <c r="K1" t="s">
        <v>265</v>
      </c>
      <c r="L1" t="s">
        <v>266</v>
      </c>
      <c r="M1" t="s">
        <v>235</v>
      </c>
      <c r="N1" t="s">
        <v>267</v>
      </c>
      <c r="O1" t="s">
        <v>268</v>
      </c>
      <c r="P1" t="s">
        <v>269</v>
      </c>
      <c r="Q1" t="s">
        <v>270</v>
      </c>
      <c r="R1" t="s">
        <v>271</v>
      </c>
      <c r="S1" t="s">
        <v>272</v>
      </c>
    </row>
    <row r="2" spans="1:20" x14ac:dyDescent="0.25">
      <c r="A2" t="s">
        <v>29</v>
      </c>
    </row>
    <row r="3" spans="1:20" x14ac:dyDescent="0.25">
      <c r="A3" s="1" t="s">
        <v>30</v>
      </c>
    </row>
    <row r="4" spans="1:20" x14ac:dyDescent="0.25">
      <c r="A4" t="s">
        <v>31</v>
      </c>
      <c r="B4" t="s">
        <v>27</v>
      </c>
      <c r="C4" t="s">
        <v>27</v>
      </c>
      <c r="D4" t="s">
        <v>27</v>
      </c>
    </row>
    <row r="5" spans="1:20" x14ac:dyDescent="0.25">
      <c r="A5" s="2" t="s">
        <v>32</v>
      </c>
      <c r="B5" s="2"/>
    </row>
    <row r="6" spans="1:20" x14ac:dyDescent="0.25">
      <c r="A6" t="s">
        <v>33</v>
      </c>
      <c r="B6">
        <v>3</v>
      </c>
      <c r="C6">
        <v>2</v>
      </c>
      <c r="D6">
        <v>4</v>
      </c>
      <c r="E6">
        <v>2</v>
      </c>
      <c r="F6">
        <v>5</v>
      </c>
      <c r="G6">
        <v>2</v>
      </c>
      <c r="H6">
        <v>6</v>
      </c>
      <c r="I6">
        <v>4</v>
      </c>
      <c r="J6">
        <v>7</v>
      </c>
      <c r="K6">
        <v>7</v>
      </c>
      <c r="L6">
        <v>2</v>
      </c>
      <c r="M6">
        <v>3</v>
      </c>
      <c r="N6">
        <v>6</v>
      </c>
      <c r="O6">
        <v>2</v>
      </c>
      <c r="P6">
        <v>7</v>
      </c>
      <c r="Q6">
        <v>3</v>
      </c>
      <c r="R6">
        <v>2</v>
      </c>
      <c r="S6">
        <v>4</v>
      </c>
    </row>
    <row r="7" spans="1:20" x14ac:dyDescent="0.25">
      <c r="A7" t="s">
        <v>34</v>
      </c>
      <c r="B7">
        <v>51.3</v>
      </c>
      <c r="C7">
        <v>37.700000000000003</v>
      </c>
      <c r="D7">
        <v>62.4</v>
      </c>
      <c r="E7">
        <v>40.4</v>
      </c>
      <c r="F7">
        <v>77.066666666666663</v>
      </c>
      <c r="G7">
        <v>39.9</v>
      </c>
      <c r="H7">
        <v>90.666666666666671</v>
      </c>
      <c r="I7">
        <v>64.599999999999994</v>
      </c>
      <c r="J7">
        <v>104.6</v>
      </c>
      <c r="K7">
        <v>105</v>
      </c>
      <c r="L7">
        <v>38.566666666666663</v>
      </c>
      <c r="M7">
        <v>53.733333333333334</v>
      </c>
      <c r="N7">
        <v>89.433333333333337</v>
      </c>
      <c r="O7">
        <v>41.533333333333331</v>
      </c>
      <c r="P7">
        <v>102.2</v>
      </c>
      <c r="Q7">
        <v>54.133333333333333</v>
      </c>
      <c r="R7">
        <v>42.233333333333334</v>
      </c>
      <c r="S7">
        <v>66.133333333333326</v>
      </c>
    </row>
    <row r="8" spans="1:20" x14ac:dyDescent="0.25">
      <c r="A8" t="s">
        <v>35</v>
      </c>
      <c r="B8">
        <v>24</v>
      </c>
      <c r="C8">
        <v>24</v>
      </c>
      <c r="D8">
        <v>24</v>
      </c>
    </row>
    <row r="9" spans="1:20" x14ac:dyDescent="0.25">
      <c r="A9" t="s">
        <v>36</v>
      </c>
      <c r="B9">
        <v>402</v>
      </c>
      <c r="C9">
        <v>427</v>
      </c>
      <c r="D9">
        <v>434</v>
      </c>
      <c r="E9">
        <v>411</v>
      </c>
      <c r="F9">
        <v>423</v>
      </c>
      <c r="G9">
        <v>423</v>
      </c>
      <c r="H9" s="3">
        <v>448</v>
      </c>
      <c r="I9">
        <v>453</v>
      </c>
      <c r="J9">
        <v>478</v>
      </c>
      <c r="K9">
        <v>419</v>
      </c>
      <c r="L9">
        <v>377</v>
      </c>
      <c r="M9">
        <v>429</v>
      </c>
      <c r="N9">
        <v>488</v>
      </c>
      <c r="O9">
        <v>421</v>
      </c>
      <c r="P9">
        <v>490</v>
      </c>
      <c r="Q9">
        <v>429</v>
      </c>
      <c r="R9">
        <v>424</v>
      </c>
      <c r="S9">
        <v>417</v>
      </c>
    </row>
    <row r="10" spans="1:20" x14ac:dyDescent="0.25">
      <c r="A10" t="s">
        <v>37</v>
      </c>
      <c r="B10">
        <v>402</v>
      </c>
      <c r="C10">
        <v>450</v>
      </c>
      <c r="D10">
        <v>434</v>
      </c>
      <c r="E10">
        <v>440</v>
      </c>
      <c r="F10">
        <v>423</v>
      </c>
      <c r="G10">
        <v>450</v>
      </c>
      <c r="H10">
        <v>448</v>
      </c>
      <c r="I10">
        <v>453</v>
      </c>
      <c r="J10">
        <v>478</v>
      </c>
      <c r="K10">
        <v>419</v>
      </c>
      <c r="L10">
        <v>400</v>
      </c>
      <c r="M10">
        <v>429</v>
      </c>
      <c r="N10">
        <v>488</v>
      </c>
      <c r="O10">
        <v>450</v>
      </c>
      <c r="P10">
        <v>490</v>
      </c>
      <c r="Q10">
        <v>429</v>
      </c>
      <c r="R10">
        <v>450</v>
      </c>
      <c r="S10">
        <v>417</v>
      </c>
      <c r="T10" s="2"/>
    </row>
    <row r="11" spans="1:20" x14ac:dyDescent="0.25">
      <c r="A11" t="s">
        <v>13</v>
      </c>
      <c r="B11">
        <v>23</v>
      </c>
      <c r="C11">
        <v>23</v>
      </c>
      <c r="D11">
        <v>23</v>
      </c>
    </row>
    <row r="12" spans="1:20" x14ac:dyDescent="0.25">
      <c r="A12" t="s">
        <v>38</v>
      </c>
      <c r="B12">
        <v>0</v>
      </c>
      <c r="C12">
        <v>0</v>
      </c>
      <c r="D12">
        <v>0</v>
      </c>
      <c r="E12">
        <v>31</v>
      </c>
      <c r="F12">
        <v>21</v>
      </c>
      <c r="G12">
        <v>16</v>
      </c>
      <c r="H12">
        <v>59</v>
      </c>
      <c r="I12">
        <v>17</v>
      </c>
      <c r="J12">
        <v>107</v>
      </c>
      <c r="K12">
        <v>0</v>
      </c>
      <c r="L12">
        <v>0</v>
      </c>
      <c r="M12">
        <v>61</v>
      </c>
      <c r="N12">
        <v>22</v>
      </c>
      <c r="O12">
        <v>65</v>
      </c>
      <c r="P12">
        <v>35</v>
      </c>
      <c r="Q12">
        <v>73</v>
      </c>
      <c r="R12">
        <v>86</v>
      </c>
      <c r="S12">
        <v>63</v>
      </c>
    </row>
    <row r="13" spans="1:20" x14ac:dyDescent="0.25">
      <c r="A13" t="s">
        <v>39</v>
      </c>
      <c r="B13">
        <v>1.75</v>
      </c>
      <c r="C13">
        <v>2.25</v>
      </c>
      <c r="D13">
        <v>2.25</v>
      </c>
      <c r="E13">
        <v>1.75</v>
      </c>
      <c r="F13">
        <v>2</v>
      </c>
      <c r="G13">
        <v>2.25</v>
      </c>
      <c r="H13" s="9">
        <v>2</v>
      </c>
      <c r="I13">
        <v>2</v>
      </c>
      <c r="J13">
        <v>2</v>
      </c>
      <c r="K13">
        <v>2.25</v>
      </c>
      <c r="L13">
        <v>2</v>
      </c>
      <c r="M13">
        <v>2</v>
      </c>
      <c r="N13">
        <v>2.5</v>
      </c>
      <c r="O13">
        <v>2</v>
      </c>
      <c r="P13">
        <v>2.5</v>
      </c>
      <c r="Q13">
        <v>2</v>
      </c>
      <c r="R13">
        <v>2</v>
      </c>
      <c r="S13">
        <v>2</v>
      </c>
    </row>
    <row r="15" spans="1:20" x14ac:dyDescent="0.25">
      <c r="A15" s="1" t="s">
        <v>40</v>
      </c>
    </row>
    <row r="16" spans="1:20" x14ac:dyDescent="0.25">
      <c r="A16" t="s">
        <v>41</v>
      </c>
      <c r="B16">
        <v>18.63</v>
      </c>
      <c r="C16">
        <v>18.46</v>
      </c>
      <c r="D16">
        <v>17.739999999999998</v>
      </c>
      <c r="E16">
        <v>18.7</v>
      </c>
      <c r="F16">
        <v>19.48</v>
      </c>
      <c r="G16">
        <v>17.170000000000002</v>
      </c>
      <c r="H16">
        <v>19.100000000000001</v>
      </c>
      <c r="I16">
        <v>17.559999999999999</v>
      </c>
      <c r="J16">
        <v>16.04</v>
      </c>
      <c r="K16">
        <v>17.77</v>
      </c>
      <c r="L16">
        <v>20.2</v>
      </c>
      <c r="M16">
        <v>16.39</v>
      </c>
      <c r="N16">
        <v>15.83</v>
      </c>
      <c r="O16">
        <v>18.510000000000002</v>
      </c>
      <c r="P16">
        <v>15.05</v>
      </c>
      <c r="Q16">
        <v>17.62</v>
      </c>
      <c r="R16">
        <v>16.920000000000002</v>
      </c>
      <c r="S16">
        <v>14.73</v>
      </c>
    </row>
    <row r="17" spans="1:20" x14ac:dyDescent="0.25">
      <c r="A17" t="s">
        <v>42</v>
      </c>
    </row>
    <row r="18" spans="1:20" x14ac:dyDescent="0.25">
      <c r="A18" t="s">
        <v>43</v>
      </c>
      <c r="B18">
        <v>4.29</v>
      </c>
      <c r="C18">
        <v>4.16</v>
      </c>
      <c r="D18">
        <v>4.79</v>
      </c>
      <c r="E18">
        <v>4.1100000000000003</v>
      </c>
      <c r="F18">
        <v>4.1100000000000003</v>
      </c>
      <c r="G18">
        <v>4.29</v>
      </c>
      <c r="H18">
        <v>4.26</v>
      </c>
      <c r="I18">
        <v>5.35</v>
      </c>
      <c r="J18">
        <v>5.23</v>
      </c>
      <c r="K18">
        <v>4.79</v>
      </c>
      <c r="L18">
        <v>4.0599999999999996</v>
      </c>
      <c r="M18">
        <v>4.5</v>
      </c>
      <c r="N18">
        <v>4.4400000000000004</v>
      </c>
      <c r="O18">
        <v>4.47</v>
      </c>
      <c r="P18">
        <v>4.96</v>
      </c>
      <c r="Q18">
        <v>4.95</v>
      </c>
      <c r="R18">
        <v>4.72</v>
      </c>
      <c r="S18">
        <v>6</v>
      </c>
    </row>
    <row r="19" spans="1:20" x14ac:dyDescent="0.25">
      <c r="A19" t="s">
        <v>6</v>
      </c>
      <c r="B19">
        <v>79</v>
      </c>
      <c r="C19">
        <v>41</v>
      </c>
      <c r="D19">
        <v>42</v>
      </c>
      <c r="E19">
        <v>122</v>
      </c>
      <c r="F19">
        <v>112</v>
      </c>
      <c r="G19">
        <v>107</v>
      </c>
      <c r="H19">
        <v>150</v>
      </c>
      <c r="I19">
        <v>108</v>
      </c>
      <c r="J19">
        <v>198</v>
      </c>
      <c r="K19">
        <v>81</v>
      </c>
      <c r="L19">
        <v>67</v>
      </c>
      <c r="M19">
        <v>152</v>
      </c>
      <c r="N19">
        <v>113</v>
      </c>
      <c r="O19">
        <v>156</v>
      </c>
      <c r="P19">
        <v>126</v>
      </c>
      <c r="Q19">
        <v>164</v>
      </c>
      <c r="R19">
        <v>177</v>
      </c>
      <c r="S19">
        <v>154</v>
      </c>
    </row>
    <row r="20" spans="1:20" x14ac:dyDescent="0.25">
      <c r="A20" t="s">
        <v>44</v>
      </c>
      <c r="B20">
        <v>3.55</v>
      </c>
      <c r="C20">
        <v>3.39</v>
      </c>
      <c r="D20">
        <v>3.58</v>
      </c>
      <c r="E20">
        <v>3.45</v>
      </c>
      <c r="F20">
        <v>3.54</v>
      </c>
      <c r="G20">
        <v>3.63</v>
      </c>
      <c r="H20">
        <v>3.4</v>
      </c>
      <c r="I20">
        <v>4.01</v>
      </c>
      <c r="J20">
        <v>3.85</v>
      </c>
      <c r="K20">
        <v>3.67</v>
      </c>
      <c r="L20">
        <v>3.44</v>
      </c>
      <c r="M20">
        <v>4.0999999999999996</v>
      </c>
      <c r="N20">
        <v>3.84</v>
      </c>
      <c r="O20">
        <v>3.72</v>
      </c>
      <c r="P20">
        <v>4.03</v>
      </c>
      <c r="Q20">
        <v>3.69</v>
      </c>
      <c r="R20">
        <v>4</v>
      </c>
      <c r="S20">
        <v>4.45</v>
      </c>
    </row>
    <row r="21" spans="1:20" x14ac:dyDescent="0.25">
      <c r="A21" t="s">
        <v>238</v>
      </c>
      <c r="B21">
        <v>4.9688210534529524</v>
      </c>
      <c r="C21">
        <v>5.0309965505786227</v>
      </c>
      <c r="D21">
        <v>5.405530932965954</v>
      </c>
      <c r="E21">
        <v>4.9533224105158169</v>
      </c>
      <c r="F21">
        <v>5.3822433874267377</v>
      </c>
      <c r="G21">
        <v>4.54683614732257</v>
      </c>
      <c r="H21">
        <v>5.6349507161310868</v>
      </c>
      <c r="I21" s="2">
        <v>6.0887177429172041</v>
      </c>
      <c r="J21">
        <v>5.423279067003433</v>
      </c>
      <c r="K21">
        <v>5.2644110454981137</v>
      </c>
      <c r="L21">
        <v>5.1981900341313434</v>
      </c>
      <c r="M21">
        <v>4.4013395287933879</v>
      </c>
      <c r="N21" s="2">
        <v>4.6810919644445992</v>
      </c>
      <c r="O21">
        <v>5.3708436099321739</v>
      </c>
      <c r="P21">
        <v>4.787277620781671</v>
      </c>
      <c r="Q21">
        <v>5.4591201037933885</v>
      </c>
      <c r="R21">
        <v>4.8744083378942786</v>
      </c>
      <c r="S21">
        <v>4.7723678507701104</v>
      </c>
      <c r="T21" s="2"/>
    </row>
    <row r="22" spans="1:20" x14ac:dyDescent="0.25">
      <c r="A22" s="1" t="s">
        <v>45</v>
      </c>
    </row>
    <row r="23" spans="1:20" x14ac:dyDescent="0.25">
      <c r="A23" t="s">
        <v>46</v>
      </c>
      <c r="B23">
        <v>15.7</v>
      </c>
      <c r="C23">
        <v>15.7</v>
      </c>
      <c r="D23">
        <v>15.7</v>
      </c>
    </row>
    <row r="24" spans="1:20" x14ac:dyDescent="0.25">
      <c r="A24" t="s">
        <v>47</v>
      </c>
      <c r="B24">
        <v>85</v>
      </c>
      <c r="C24">
        <v>85</v>
      </c>
      <c r="D24">
        <v>85</v>
      </c>
    </row>
    <row r="25" spans="1:20" x14ac:dyDescent="0.25">
      <c r="A25" t="s">
        <v>48</v>
      </c>
      <c r="B25">
        <v>14.9</v>
      </c>
      <c r="C25">
        <v>14.9</v>
      </c>
      <c r="D25">
        <v>14.9</v>
      </c>
    </row>
    <row r="26" spans="1:20" x14ac:dyDescent="0.25">
      <c r="A26" t="s">
        <v>49</v>
      </c>
      <c r="B26">
        <v>85</v>
      </c>
      <c r="C26">
        <v>85</v>
      </c>
      <c r="D26">
        <v>85</v>
      </c>
    </row>
    <row r="27" spans="1:20" x14ac:dyDescent="0.25">
      <c r="A27" t="s">
        <v>50</v>
      </c>
      <c r="B27">
        <v>1</v>
      </c>
      <c r="C27">
        <v>1</v>
      </c>
      <c r="D27">
        <v>1</v>
      </c>
    </row>
    <row r="28" spans="1:20" x14ac:dyDescent="0.25">
      <c r="A28" t="s">
        <v>51</v>
      </c>
      <c r="B28">
        <v>12</v>
      </c>
      <c r="C28">
        <v>12</v>
      </c>
      <c r="D28">
        <v>12</v>
      </c>
    </row>
    <row r="29" spans="1:20" x14ac:dyDescent="0.25">
      <c r="A29" t="s">
        <v>52</v>
      </c>
      <c r="B29" t="s">
        <v>204</v>
      </c>
      <c r="C29" t="s">
        <v>204</v>
      </c>
      <c r="D29" t="s">
        <v>204</v>
      </c>
    </row>
    <row r="30" spans="1:20" x14ac:dyDescent="0.25">
      <c r="A30" t="s">
        <v>53</v>
      </c>
      <c r="B30">
        <v>10.3</v>
      </c>
      <c r="C30">
        <v>10.3</v>
      </c>
      <c r="D30">
        <v>10.3</v>
      </c>
    </row>
    <row r="31" spans="1:20" x14ac:dyDescent="0.25">
      <c r="A31" t="s">
        <v>54</v>
      </c>
      <c r="B31" s="3">
        <v>0</v>
      </c>
      <c r="C31" s="3">
        <v>0</v>
      </c>
      <c r="D31" s="3">
        <v>0</v>
      </c>
    </row>
    <row r="32" spans="1:20" x14ac:dyDescent="0.25">
      <c r="A32" t="s">
        <v>55</v>
      </c>
      <c r="B32" s="3">
        <v>0.63</v>
      </c>
      <c r="C32" s="3">
        <v>0.63</v>
      </c>
      <c r="D32" s="3">
        <v>0.63</v>
      </c>
    </row>
    <row r="33" spans="1:4" x14ac:dyDescent="0.25">
      <c r="A33" t="s">
        <v>56</v>
      </c>
      <c r="B33" s="3" t="s">
        <v>205</v>
      </c>
      <c r="C33" s="3" t="s">
        <v>205</v>
      </c>
      <c r="D33" s="3" t="s">
        <v>205</v>
      </c>
    </row>
    <row r="34" spans="1:4" x14ac:dyDescent="0.25">
      <c r="A34" t="s">
        <v>57</v>
      </c>
      <c r="B34" s="3"/>
    </row>
    <row r="36" spans="1:4" x14ac:dyDescent="0.25">
      <c r="A36" s="1" t="s">
        <v>58</v>
      </c>
    </row>
    <row r="37" spans="1:4" x14ac:dyDescent="0.25">
      <c r="A37" t="s">
        <v>59</v>
      </c>
      <c r="B37" s="3" t="s">
        <v>66</v>
      </c>
      <c r="C37" s="3" t="s">
        <v>66</v>
      </c>
      <c r="D37" s="3" t="s">
        <v>66</v>
      </c>
    </row>
    <row r="38" spans="1:4" x14ac:dyDescent="0.25">
      <c r="A38" t="s">
        <v>60</v>
      </c>
      <c r="B38" s="3" t="s">
        <v>67</v>
      </c>
      <c r="C38" s="3" t="s">
        <v>67</v>
      </c>
      <c r="D38" s="3" t="s">
        <v>67</v>
      </c>
    </row>
    <row r="39" spans="1:4" x14ac:dyDescent="0.25">
      <c r="A39" t="s">
        <v>61</v>
      </c>
      <c r="B39" s="3">
        <v>16</v>
      </c>
      <c r="C39" s="3">
        <v>16</v>
      </c>
      <c r="D39" s="3">
        <v>16</v>
      </c>
    </row>
    <row r="40" spans="1:4" x14ac:dyDescent="0.25">
      <c r="A40" t="s">
        <v>62</v>
      </c>
      <c r="B40" s="3">
        <v>6</v>
      </c>
      <c r="C40" s="3">
        <v>6</v>
      </c>
      <c r="D40" s="3">
        <v>6</v>
      </c>
    </row>
    <row r="41" spans="1:4" x14ac:dyDescent="0.25">
      <c r="A41" t="s">
        <v>63</v>
      </c>
      <c r="B41" s="5">
        <v>5942</v>
      </c>
      <c r="C41" s="5">
        <v>5942</v>
      </c>
      <c r="D41" s="5">
        <v>5942</v>
      </c>
    </row>
    <row r="42" spans="1:4" x14ac:dyDescent="0.25">
      <c r="A42" t="s">
        <v>64</v>
      </c>
      <c r="B42" s="3">
        <v>0</v>
      </c>
      <c r="C42" s="3">
        <v>0</v>
      </c>
      <c r="D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4"/>
  <sheetViews>
    <sheetView zoomScale="90" zoomScaleNormal="90" workbookViewId="0">
      <pane xSplit="1" topLeftCell="B1" activePane="topRight" state="frozen"/>
      <selection pane="topRight" activeCell="I17" sqref="I17"/>
    </sheetView>
  </sheetViews>
  <sheetFormatPr defaultRowHeight="15" x14ac:dyDescent="0.25"/>
  <cols>
    <col min="1" max="1" width="30.7109375" customWidth="1"/>
  </cols>
  <sheetData>
    <row r="2" spans="1:19" x14ac:dyDescent="0.25">
      <c r="A2" t="s">
        <v>68</v>
      </c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  <c r="H2" t="s">
        <v>262</v>
      </c>
      <c r="I2" t="s">
        <v>263</v>
      </c>
      <c r="J2" t="s">
        <v>264</v>
      </c>
      <c r="K2" t="s">
        <v>265</v>
      </c>
      <c r="L2" t="s">
        <v>266</v>
      </c>
      <c r="M2" t="s">
        <v>235</v>
      </c>
      <c r="N2" t="s">
        <v>267</v>
      </c>
      <c r="O2" t="s">
        <v>268</v>
      </c>
      <c r="P2" t="s">
        <v>269</v>
      </c>
      <c r="Q2" t="s">
        <v>270</v>
      </c>
      <c r="R2" t="s">
        <v>271</v>
      </c>
      <c r="S2" t="s">
        <v>272</v>
      </c>
    </row>
    <row r="3" spans="1:19" x14ac:dyDescent="0.25">
      <c r="A3" s="1" t="s">
        <v>69</v>
      </c>
      <c r="B3">
        <v>4.9688210534529524</v>
      </c>
      <c r="C3">
        <v>5.0309965505786227</v>
      </c>
      <c r="D3">
        <v>5.405530932965954</v>
      </c>
      <c r="E3">
        <v>4.9533224105158169</v>
      </c>
      <c r="F3">
        <v>5.3822433874267377</v>
      </c>
      <c r="G3">
        <v>4.54683614732257</v>
      </c>
      <c r="H3">
        <v>5.6349507161310868</v>
      </c>
      <c r="I3">
        <v>6.0887177429172041</v>
      </c>
      <c r="J3">
        <v>5.423279067003433</v>
      </c>
      <c r="K3">
        <v>5.2644110454981137</v>
      </c>
      <c r="L3">
        <v>5.1981900341313434</v>
      </c>
      <c r="M3">
        <v>4.4013395287933879</v>
      </c>
      <c r="N3">
        <v>4.6810919644445992</v>
      </c>
      <c r="O3">
        <v>5.3708436099321739</v>
      </c>
      <c r="P3">
        <v>4.787277620781671</v>
      </c>
      <c r="Q3">
        <v>5.4591201037933885</v>
      </c>
      <c r="R3">
        <v>4.8744083378942786</v>
      </c>
      <c r="S3">
        <v>4.7723678507701104</v>
      </c>
    </row>
    <row r="4" spans="1:19" x14ac:dyDescent="0.25">
      <c r="A4" t="s">
        <v>1</v>
      </c>
      <c r="B4" t="s">
        <v>27</v>
      </c>
      <c r="C4" t="s">
        <v>27</v>
      </c>
      <c r="D4" t="s">
        <v>27</v>
      </c>
    </row>
    <row r="5" spans="1:19" x14ac:dyDescent="0.25">
      <c r="A5" t="s">
        <v>19</v>
      </c>
      <c r="B5">
        <v>19.568000000000001</v>
      </c>
      <c r="C5">
        <v>19.568000000000001</v>
      </c>
      <c r="D5">
        <v>19.568000000000001</v>
      </c>
    </row>
    <row r="6" spans="1:19" x14ac:dyDescent="0.25">
      <c r="A6" t="s">
        <v>70</v>
      </c>
      <c r="B6">
        <v>19.568000000000001</v>
      </c>
      <c r="C6">
        <v>19.568000000000001</v>
      </c>
      <c r="D6">
        <v>19.568000000000001</v>
      </c>
    </row>
    <row r="7" spans="1:19" x14ac:dyDescent="0.25">
      <c r="A7" t="s">
        <v>71</v>
      </c>
      <c r="B7">
        <v>75.265000000000001</v>
      </c>
      <c r="C7">
        <v>75.265000000000001</v>
      </c>
      <c r="D7">
        <v>75.265000000000001</v>
      </c>
    </row>
    <row r="8" spans="1:19" x14ac:dyDescent="0.25">
      <c r="A8" t="s">
        <v>72</v>
      </c>
      <c r="B8">
        <v>75.265000000000001</v>
      </c>
      <c r="C8">
        <v>75.265000000000001</v>
      </c>
      <c r="D8">
        <v>75.265000000000001</v>
      </c>
    </row>
    <row r="9" spans="1:19" x14ac:dyDescent="0.25">
      <c r="A9" t="s">
        <v>73</v>
      </c>
      <c r="B9">
        <v>4.6319999999999997</v>
      </c>
      <c r="C9">
        <v>4.6319999999999997</v>
      </c>
      <c r="D9">
        <v>4.6319999999999997</v>
      </c>
    </row>
    <row r="10" spans="1:19" x14ac:dyDescent="0.25">
      <c r="A10" t="s">
        <v>74</v>
      </c>
      <c r="B10">
        <v>4.6319999999999997</v>
      </c>
      <c r="C10">
        <v>4.6319999999999997</v>
      </c>
      <c r="D10">
        <v>4.6319999999999997</v>
      </c>
    </row>
    <row r="11" spans="1:19" x14ac:dyDescent="0.25">
      <c r="A11" t="s">
        <v>75</v>
      </c>
      <c r="B11" s="3">
        <v>12</v>
      </c>
      <c r="C11" s="3">
        <v>12</v>
      </c>
      <c r="D11" s="3">
        <v>12</v>
      </c>
    </row>
    <row r="12" spans="1:19" x14ac:dyDescent="0.25">
      <c r="A12" t="s">
        <v>76</v>
      </c>
      <c r="B12" s="3">
        <v>12</v>
      </c>
      <c r="C12" s="3">
        <v>12</v>
      </c>
      <c r="D12" s="3">
        <v>12</v>
      </c>
    </row>
    <row r="13" spans="1:19" x14ac:dyDescent="0.25">
      <c r="A13" t="s">
        <v>77</v>
      </c>
      <c r="B13" s="3" t="s">
        <v>65</v>
      </c>
      <c r="C13" s="3" t="s">
        <v>65</v>
      </c>
      <c r="D13" s="3" t="s">
        <v>65</v>
      </c>
    </row>
    <row r="14" spans="1:19" x14ac:dyDescent="0.25">
      <c r="A14" t="s">
        <v>78</v>
      </c>
      <c r="B14" s="3" t="s">
        <v>65</v>
      </c>
      <c r="C14" s="3" t="s">
        <v>65</v>
      </c>
      <c r="D14" s="3" t="s">
        <v>65</v>
      </c>
    </row>
    <row r="15" spans="1:19" x14ac:dyDescent="0.25">
      <c r="A15" s="4" t="s">
        <v>79</v>
      </c>
      <c r="B15" s="5">
        <v>14</v>
      </c>
      <c r="C15" s="5">
        <v>14</v>
      </c>
      <c r="D15" s="5">
        <v>14</v>
      </c>
    </row>
    <row r="16" spans="1:19" x14ac:dyDescent="0.25">
      <c r="A16" s="4" t="s">
        <v>80</v>
      </c>
      <c r="B16" s="5">
        <v>6</v>
      </c>
      <c r="C16" s="5">
        <v>6</v>
      </c>
      <c r="D16" s="5">
        <v>6</v>
      </c>
    </row>
    <row r="17" spans="1:19" x14ac:dyDescent="0.25">
      <c r="A17" s="4" t="s">
        <v>81</v>
      </c>
      <c r="B17" s="5">
        <v>5942</v>
      </c>
      <c r="C17" s="5">
        <v>5942</v>
      </c>
      <c r="D17" s="5">
        <v>5942</v>
      </c>
    </row>
    <row r="18" spans="1:19" x14ac:dyDescent="0.25">
      <c r="A18" t="s">
        <v>82</v>
      </c>
      <c r="B18" s="3">
        <v>0</v>
      </c>
      <c r="C18" s="3">
        <v>0</v>
      </c>
      <c r="D18" s="3">
        <v>0</v>
      </c>
    </row>
    <row r="19" spans="1:19" x14ac:dyDescent="0.25">
      <c r="A19" t="s">
        <v>83</v>
      </c>
      <c r="B19" s="3">
        <v>0</v>
      </c>
      <c r="C19" s="3">
        <v>0</v>
      </c>
      <c r="D19" s="3">
        <v>0</v>
      </c>
    </row>
    <row r="20" spans="1:19" x14ac:dyDescent="0.25">
      <c r="A20" t="s">
        <v>84</v>
      </c>
      <c r="B20" s="3">
        <v>126</v>
      </c>
      <c r="C20" s="3">
        <v>126</v>
      </c>
      <c r="D20" s="3">
        <v>126</v>
      </c>
    </row>
    <row r="22" spans="1:19" x14ac:dyDescent="0.25">
      <c r="A22" s="1" t="s">
        <v>85</v>
      </c>
    </row>
    <row r="23" spans="1:19" x14ac:dyDescent="0.25">
      <c r="A23" t="s">
        <v>86</v>
      </c>
      <c r="B23" t="s">
        <v>27</v>
      </c>
      <c r="C23" t="s">
        <v>27</v>
      </c>
      <c r="D23" t="s">
        <v>27</v>
      </c>
    </row>
    <row r="24" spans="1:19" x14ac:dyDescent="0.25">
      <c r="A24" t="s">
        <v>87</v>
      </c>
    </row>
    <row r="25" spans="1:19" x14ac:dyDescent="0.25">
      <c r="A25" t="s">
        <v>88</v>
      </c>
    </row>
    <row r="26" spans="1:19" x14ac:dyDescent="0.25">
      <c r="A26" t="s">
        <v>89</v>
      </c>
      <c r="B26">
        <f>((((B30-1)*370)+B28)/30)+24</f>
        <v>51.3</v>
      </c>
      <c r="C26">
        <f t="shared" ref="C26:S26" si="0">((((C30-1)*370)+C28)/30)+24</f>
        <v>37.700000000000003</v>
      </c>
      <c r="D26">
        <f t="shared" si="0"/>
        <v>62.4</v>
      </c>
      <c r="E26">
        <f t="shared" si="0"/>
        <v>40.4</v>
      </c>
      <c r="F26">
        <f t="shared" si="0"/>
        <v>77.066666666666663</v>
      </c>
      <c r="G26">
        <f t="shared" si="0"/>
        <v>39.9</v>
      </c>
      <c r="H26">
        <f t="shared" si="0"/>
        <v>90.666666666666671</v>
      </c>
      <c r="I26">
        <f t="shared" si="0"/>
        <v>64.599999999999994</v>
      </c>
      <c r="J26">
        <f t="shared" si="0"/>
        <v>104.6</v>
      </c>
      <c r="K26">
        <v>105</v>
      </c>
      <c r="L26">
        <f t="shared" si="0"/>
        <v>38.566666666666663</v>
      </c>
      <c r="M26">
        <f t="shared" si="0"/>
        <v>53.733333333333334</v>
      </c>
      <c r="N26">
        <f t="shared" si="0"/>
        <v>89.433333333333337</v>
      </c>
      <c r="O26">
        <f t="shared" si="0"/>
        <v>41.533333333333331</v>
      </c>
      <c r="P26">
        <f t="shared" si="0"/>
        <v>102.2</v>
      </c>
      <c r="Q26">
        <f t="shared" si="0"/>
        <v>54.133333333333333</v>
      </c>
      <c r="R26">
        <f t="shared" si="0"/>
        <v>42.233333333333334</v>
      </c>
      <c r="S26">
        <f t="shared" si="0"/>
        <v>66.133333333333326</v>
      </c>
    </row>
    <row r="27" spans="1:19" x14ac:dyDescent="0.25">
      <c r="A27" t="s">
        <v>90</v>
      </c>
      <c r="B27">
        <v>0</v>
      </c>
      <c r="C27">
        <v>0</v>
      </c>
      <c r="D27">
        <v>0</v>
      </c>
      <c r="E27">
        <v>31</v>
      </c>
      <c r="F27">
        <v>21</v>
      </c>
      <c r="G27">
        <v>16</v>
      </c>
      <c r="H27">
        <v>59</v>
      </c>
      <c r="I27">
        <v>17</v>
      </c>
      <c r="J27">
        <v>107</v>
      </c>
      <c r="K27">
        <v>0</v>
      </c>
      <c r="L27">
        <v>0</v>
      </c>
      <c r="M27">
        <v>61</v>
      </c>
      <c r="N27">
        <v>22</v>
      </c>
      <c r="O27">
        <v>65</v>
      </c>
      <c r="P27">
        <v>35</v>
      </c>
      <c r="Q27">
        <v>73</v>
      </c>
      <c r="R27">
        <v>86</v>
      </c>
      <c r="S27">
        <v>63</v>
      </c>
    </row>
    <row r="28" spans="1:19" x14ac:dyDescent="0.25">
      <c r="A28" t="s">
        <v>91</v>
      </c>
      <c r="B28">
        <v>79</v>
      </c>
      <c r="C28">
        <v>41</v>
      </c>
      <c r="D28">
        <v>42</v>
      </c>
      <c r="E28">
        <v>122</v>
      </c>
      <c r="F28">
        <v>112</v>
      </c>
      <c r="G28">
        <v>107</v>
      </c>
      <c r="H28">
        <v>150</v>
      </c>
      <c r="I28">
        <v>108</v>
      </c>
      <c r="J28">
        <v>198</v>
      </c>
      <c r="K28">
        <v>81</v>
      </c>
      <c r="L28">
        <v>67</v>
      </c>
      <c r="M28">
        <v>152</v>
      </c>
      <c r="N28">
        <v>113</v>
      </c>
      <c r="O28">
        <v>156</v>
      </c>
      <c r="P28">
        <v>126</v>
      </c>
      <c r="Q28">
        <v>164</v>
      </c>
      <c r="R28">
        <v>177</v>
      </c>
      <c r="S28">
        <v>154</v>
      </c>
    </row>
    <row r="29" spans="1:19" x14ac:dyDescent="0.25">
      <c r="A29" t="s">
        <v>92</v>
      </c>
      <c r="B29">
        <v>13</v>
      </c>
    </row>
    <row r="30" spans="1:19" x14ac:dyDescent="0.25">
      <c r="A30" t="s">
        <v>7</v>
      </c>
      <c r="B30">
        <v>3</v>
      </c>
      <c r="C30">
        <v>2</v>
      </c>
      <c r="D30">
        <v>4</v>
      </c>
      <c r="E30">
        <v>2</v>
      </c>
      <c r="F30">
        <v>5</v>
      </c>
      <c r="G30">
        <v>2</v>
      </c>
      <c r="H30">
        <v>6</v>
      </c>
      <c r="I30">
        <v>4</v>
      </c>
      <c r="J30">
        <v>7</v>
      </c>
      <c r="K30">
        <v>7</v>
      </c>
      <c r="L30">
        <v>2</v>
      </c>
      <c r="M30">
        <v>3</v>
      </c>
      <c r="N30">
        <v>6</v>
      </c>
      <c r="O30">
        <v>2</v>
      </c>
      <c r="P30">
        <v>7</v>
      </c>
      <c r="Q30">
        <v>3</v>
      </c>
      <c r="R30">
        <v>2</v>
      </c>
      <c r="S30">
        <v>4</v>
      </c>
    </row>
    <row r="31" spans="1:19" x14ac:dyDescent="0.25">
      <c r="A31" t="s">
        <v>93</v>
      </c>
      <c r="B31">
        <v>23</v>
      </c>
    </row>
    <row r="32" spans="1:19" x14ac:dyDescent="0.25">
      <c r="A32" t="s">
        <v>35</v>
      </c>
      <c r="B32">
        <v>24</v>
      </c>
    </row>
    <row r="33" spans="1:19" x14ac:dyDescent="0.25">
      <c r="A33" t="s">
        <v>94</v>
      </c>
      <c r="B33">
        <v>18.63</v>
      </c>
      <c r="C33">
        <v>18.46</v>
      </c>
      <c r="D33">
        <v>17.739999999999998</v>
      </c>
      <c r="E33">
        <v>18.7</v>
      </c>
      <c r="F33">
        <v>19.48</v>
      </c>
      <c r="G33">
        <v>17.170000000000002</v>
      </c>
      <c r="H33">
        <v>19.100000000000001</v>
      </c>
      <c r="I33">
        <v>17.559999999999999</v>
      </c>
      <c r="J33">
        <v>16.04</v>
      </c>
      <c r="K33">
        <v>17.77</v>
      </c>
      <c r="L33">
        <v>20.2</v>
      </c>
      <c r="M33">
        <v>16.39</v>
      </c>
      <c r="N33">
        <v>15.83</v>
      </c>
      <c r="O33">
        <v>18.510000000000002</v>
      </c>
      <c r="P33">
        <v>15.05</v>
      </c>
      <c r="Q33">
        <v>17.62</v>
      </c>
      <c r="R33">
        <v>16.920000000000002</v>
      </c>
      <c r="S33">
        <v>14.73</v>
      </c>
    </row>
    <row r="34" spans="1:19" x14ac:dyDescent="0.25">
      <c r="A34" t="s">
        <v>15</v>
      </c>
      <c r="B34">
        <v>4.29</v>
      </c>
      <c r="C34">
        <v>4.16</v>
      </c>
      <c r="D34">
        <v>4.79</v>
      </c>
      <c r="E34">
        <v>4.1100000000000003</v>
      </c>
      <c r="F34">
        <v>4.1100000000000003</v>
      </c>
      <c r="G34">
        <v>4.29</v>
      </c>
      <c r="H34">
        <v>4.26</v>
      </c>
      <c r="I34">
        <v>5.35</v>
      </c>
      <c r="J34">
        <v>5.23</v>
      </c>
      <c r="K34">
        <v>4.79</v>
      </c>
      <c r="L34">
        <v>4.0599999999999996</v>
      </c>
      <c r="M34">
        <v>4.5</v>
      </c>
      <c r="N34">
        <v>4.4400000000000004</v>
      </c>
      <c r="O34">
        <v>4.47</v>
      </c>
      <c r="P34">
        <v>4.96</v>
      </c>
      <c r="Q34">
        <v>4.95</v>
      </c>
      <c r="R34">
        <v>4.72</v>
      </c>
      <c r="S34">
        <v>6</v>
      </c>
    </row>
    <row r="35" spans="1:19" x14ac:dyDescent="0.25">
      <c r="A35" t="s">
        <v>95</v>
      </c>
    </row>
    <row r="36" spans="1:19" x14ac:dyDescent="0.25">
      <c r="A36" t="s">
        <v>96</v>
      </c>
      <c r="B36">
        <v>3.55</v>
      </c>
      <c r="C36">
        <v>3.39</v>
      </c>
      <c r="D36">
        <v>3.58</v>
      </c>
      <c r="E36">
        <v>3.45</v>
      </c>
      <c r="F36">
        <v>3.54</v>
      </c>
      <c r="G36">
        <v>3.63</v>
      </c>
      <c r="H36">
        <v>3.4</v>
      </c>
      <c r="I36">
        <v>4.01</v>
      </c>
      <c r="J36">
        <v>3.85</v>
      </c>
      <c r="K36">
        <v>3.67</v>
      </c>
      <c r="L36">
        <v>3.44</v>
      </c>
      <c r="M36">
        <v>4.0999999999999996</v>
      </c>
      <c r="N36">
        <v>3.84</v>
      </c>
      <c r="O36">
        <v>3.72</v>
      </c>
      <c r="P36">
        <v>4.03</v>
      </c>
      <c r="Q36">
        <v>3.69</v>
      </c>
      <c r="R36">
        <v>4</v>
      </c>
      <c r="S36">
        <v>4.45</v>
      </c>
    </row>
    <row r="37" spans="1:19" x14ac:dyDescent="0.25">
      <c r="A37" t="s">
        <v>97</v>
      </c>
      <c r="B37">
        <v>4.9000000000000004</v>
      </c>
      <c r="C37">
        <v>4.63</v>
      </c>
      <c r="D37">
        <v>4.32</v>
      </c>
      <c r="E37">
        <v>4.68</v>
      </c>
      <c r="F37">
        <v>4.4800000000000004</v>
      </c>
      <c r="G37">
        <v>4.8</v>
      </c>
      <c r="H37">
        <v>4.45</v>
      </c>
      <c r="I37">
        <v>4.5199999999999996</v>
      </c>
      <c r="J37">
        <v>4.42</v>
      </c>
      <c r="K37">
        <v>4.6100000000000003</v>
      </c>
      <c r="L37">
        <v>4.63</v>
      </c>
      <c r="M37">
        <v>4.43</v>
      </c>
      <c r="N37">
        <v>4.37</v>
      </c>
      <c r="O37">
        <v>4.49</v>
      </c>
      <c r="P37">
        <v>4.4400000000000004</v>
      </c>
      <c r="Q37">
        <v>4.67</v>
      </c>
      <c r="R37">
        <v>4.6500000000000004</v>
      </c>
      <c r="S37">
        <v>4.37</v>
      </c>
    </row>
    <row r="38" spans="1:19" x14ac:dyDescent="0.25">
      <c r="A38" t="s">
        <v>98</v>
      </c>
      <c r="B38" s="3" t="s">
        <v>114</v>
      </c>
    </row>
    <row r="39" spans="1:19" x14ac:dyDescent="0.25">
      <c r="A39" t="s">
        <v>99</v>
      </c>
      <c r="B39">
        <v>1.75</v>
      </c>
      <c r="C39">
        <v>2.25</v>
      </c>
      <c r="D39">
        <v>2.25</v>
      </c>
      <c r="E39">
        <v>1.75</v>
      </c>
      <c r="F39">
        <v>2</v>
      </c>
      <c r="G39">
        <v>2.25</v>
      </c>
      <c r="H39" s="9">
        <v>2</v>
      </c>
      <c r="I39">
        <v>2</v>
      </c>
      <c r="J39">
        <v>2</v>
      </c>
      <c r="K39">
        <v>2.25</v>
      </c>
      <c r="L39">
        <v>2</v>
      </c>
      <c r="M39">
        <v>2</v>
      </c>
      <c r="N39">
        <v>2.5</v>
      </c>
      <c r="O39">
        <v>2</v>
      </c>
      <c r="P39">
        <v>2.5</v>
      </c>
      <c r="Q39">
        <v>2</v>
      </c>
      <c r="R39">
        <v>2</v>
      </c>
      <c r="S39">
        <v>2</v>
      </c>
    </row>
    <row r="40" spans="1:19" x14ac:dyDescent="0.25">
      <c r="A40" t="s">
        <v>100</v>
      </c>
      <c r="B40">
        <v>2.15</v>
      </c>
      <c r="C40">
        <v>2.25</v>
      </c>
      <c r="D40">
        <v>2.15</v>
      </c>
    </row>
    <row r="41" spans="1:19" x14ac:dyDescent="0.25">
      <c r="A41" t="s">
        <v>101</v>
      </c>
      <c r="B41" s="3">
        <v>100</v>
      </c>
      <c r="C41">
        <v>100</v>
      </c>
      <c r="D41">
        <v>100</v>
      </c>
    </row>
    <row r="42" spans="1:19" x14ac:dyDescent="0.25">
      <c r="A42" t="s">
        <v>102</v>
      </c>
      <c r="B42" s="3" t="s">
        <v>115</v>
      </c>
      <c r="C42" s="3" t="s">
        <v>115</v>
      </c>
      <c r="D42" s="3" t="s">
        <v>115</v>
      </c>
    </row>
    <row r="43" spans="1:19" x14ac:dyDescent="0.25">
      <c r="A43" t="s">
        <v>103</v>
      </c>
      <c r="B43" s="3" t="s">
        <v>116</v>
      </c>
      <c r="C43" s="3" t="s">
        <v>116</v>
      </c>
      <c r="D43" s="3" t="s">
        <v>116</v>
      </c>
    </row>
    <row r="44" spans="1:19" x14ac:dyDescent="0.25">
      <c r="A44" t="s">
        <v>104</v>
      </c>
      <c r="B44" s="3" t="s">
        <v>117</v>
      </c>
      <c r="C44" s="3" t="s">
        <v>117</v>
      </c>
      <c r="D44" s="3" t="s">
        <v>117</v>
      </c>
    </row>
    <row r="45" spans="1:19" x14ac:dyDescent="0.25">
      <c r="A45" t="s">
        <v>105</v>
      </c>
      <c r="B45" s="3" t="s">
        <v>28</v>
      </c>
      <c r="C45" s="3" t="s">
        <v>28</v>
      </c>
      <c r="D45" s="3" t="s">
        <v>28</v>
      </c>
    </row>
    <row r="46" spans="1:19" x14ac:dyDescent="0.25">
      <c r="A46" t="s">
        <v>106</v>
      </c>
      <c r="B46" s="3">
        <v>0.6</v>
      </c>
      <c r="C46" s="3">
        <v>1.6</v>
      </c>
      <c r="D46" s="3">
        <v>2.6</v>
      </c>
    </row>
    <row r="47" spans="1:19" x14ac:dyDescent="0.25">
      <c r="A47" t="s">
        <v>24</v>
      </c>
      <c r="B47" s="3" t="s">
        <v>118</v>
      </c>
      <c r="C47" s="3" t="s">
        <v>118</v>
      </c>
      <c r="D47" s="3" t="s">
        <v>118</v>
      </c>
    </row>
    <row r="48" spans="1:19" x14ac:dyDescent="0.25">
      <c r="A48" t="s">
        <v>107</v>
      </c>
      <c r="B48" s="3" t="s">
        <v>28</v>
      </c>
      <c r="C48" s="3" t="s">
        <v>28</v>
      </c>
      <c r="D48" s="3" t="s">
        <v>28</v>
      </c>
    </row>
    <row r="49" spans="1:19" x14ac:dyDescent="0.25">
      <c r="A49" t="s">
        <v>108</v>
      </c>
      <c r="B49" s="3" t="b">
        <v>1</v>
      </c>
      <c r="C49" s="3" t="b">
        <v>1</v>
      </c>
      <c r="D49" s="3" t="b">
        <v>1</v>
      </c>
    </row>
    <row r="50" spans="1:19" x14ac:dyDescent="0.25">
      <c r="A50" t="s">
        <v>109</v>
      </c>
      <c r="B50" s="3" t="s">
        <v>119</v>
      </c>
      <c r="C50" s="3" t="s">
        <v>119</v>
      </c>
      <c r="D50" s="3" t="s">
        <v>119</v>
      </c>
    </row>
    <row r="51" spans="1:19" x14ac:dyDescent="0.25">
      <c r="A51" t="s">
        <v>110</v>
      </c>
      <c r="B51">
        <v>402</v>
      </c>
      <c r="C51">
        <v>427</v>
      </c>
      <c r="D51">
        <v>434</v>
      </c>
      <c r="E51">
        <v>411</v>
      </c>
      <c r="F51">
        <v>423</v>
      </c>
      <c r="G51">
        <v>423</v>
      </c>
      <c r="H51" s="3">
        <v>448</v>
      </c>
      <c r="I51">
        <v>453</v>
      </c>
      <c r="J51">
        <v>478</v>
      </c>
      <c r="K51">
        <v>419</v>
      </c>
      <c r="L51">
        <v>377</v>
      </c>
      <c r="M51">
        <v>429</v>
      </c>
      <c r="N51">
        <v>488</v>
      </c>
      <c r="O51">
        <v>421</v>
      </c>
      <c r="P51">
        <v>490</v>
      </c>
      <c r="Q51">
        <v>429</v>
      </c>
      <c r="R51">
        <v>424</v>
      </c>
      <c r="S51">
        <v>417</v>
      </c>
    </row>
    <row r="52" spans="1:19" x14ac:dyDescent="0.25">
      <c r="A52" t="s">
        <v>111</v>
      </c>
      <c r="B52">
        <v>402</v>
      </c>
      <c r="C52">
        <v>450</v>
      </c>
      <c r="D52">
        <v>434</v>
      </c>
      <c r="E52">
        <v>440</v>
      </c>
      <c r="F52">
        <v>423</v>
      </c>
      <c r="G52">
        <v>450</v>
      </c>
      <c r="H52">
        <v>448</v>
      </c>
      <c r="I52">
        <v>453</v>
      </c>
      <c r="J52">
        <v>478</v>
      </c>
      <c r="K52">
        <v>419</v>
      </c>
      <c r="L52">
        <v>400</v>
      </c>
      <c r="M52">
        <v>429</v>
      </c>
      <c r="N52">
        <v>488</v>
      </c>
      <c r="O52">
        <v>450</v>
      </c>
      <c r="P52">
        <v>490</v>
      </c>
      <c r="Q52">
        <v>429</v>
      </c>
      <c r="R52">
        <v>450</v>
      </c>
      <c r="S52">
        <v>417</v>
      </c>
    </row>
    <row r="53" spans="1:19" x14ac:dyDescent="0.25">
      <c r="A53" t="s">
        <v>112</v>
      </c>
    </row>
    <row r="54" spans="1:19" x14ac:dyDescent="0.25">
      <c r="A54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opLeftCell="A4" workbookViewId="0">
      <pane xSplit="1" topLeftCell="P1" activePane="topRight" state="frozen"/>
      <selection pane="topRight" activeCell="G13" sqref="G13"/>
    </sheetView>
  </sheetViews>
  <sheetFormatPr defaultRowHeight="15" x14ac:dyDescent="0.25"/>
  <cols>
    <col min="1" max="1" width="45.7109375" bestFit="1" customWidth="1"/>
  </cols>
  <sheetData>
    <row r="1" spans="1:20" x14ac:dyDescent="0.25">
      <c r="B1" t="s">
        <v>256</v>
      </c>
      <c r="C1" t="s">
        <v>257</v>
      </c>
      <c r="D1" t="s">
        <v>258</v>
      </c>
      <c r="E1" t="s">
        <v>259</v>
      </c>
      <c r="F1" t="s">
        <v>260</v>
      </c>
      <c r="G1" t="s">
        <v>261</v>
      </c>
      <c r="H1" t="s">
        <v>262</v>
      </c>
      <c r="I1" t="s">
        <v>263</v>
      </c>
      <c r="J1" t="s">
        <v>264</v>
      </c>
      <c r="K1" t="s">
        <v>265</v>
      </c>
      <c r="L1" t="s">
        <v>266</v>
      </c>
      <c r="M1" t="s">
        <v>235</v>
      </c>
      <c r="N1" t="s">
        <v>267</v>
      </c>
      <c r="O1" t="s">
        <v>268</v>
      </c>
      <c r="P1" t="s">
        <v>269</v>
      </c>
      <c r="Q1" t="s">
        <v>270</v>
      </c>
      <c r="R1" t="s">
        <v>271</v>
      </c>
      <c r="S1" t="s">
        <v>272</v>
      </c>
    </row>
    <row r="2" spans="1:20" x14ac:dyDescent="0.25">
      <c r="A2" t="s">
        <v>120</v>
      </c>
    </row>
    <row r="3" spans="1:20" x14ac:dyDescent="0.25">
      <c r="A3" t="s">
        <v>121</v>
      </c>
      <c r="B3" t="s">
        <v>27</v>
      </c>
      <c r="C3" t="s">
        <v>27</v>
      </c>
      <c r="D3" t="s">
        <v>27</v>
      </c>
    </row>
    <row r="4" spans="1:20" x14ac:dyDescent="0.25">
      <c r="A4" t="s">
        <v>122</v>
      </c>
      <c r="B4" t="s">
        <v>256</v>
      </c>
      <c r="C4" t="s">
        <v>257</v>
      </c>
      <c r="D4" t="s">
        <v>258</v>
      </c>
      <c r="E4" t="s">
        <v>259</v>
      </c>
      <c r="F4" t="s">
        <v>260</v>
      </c>
      <c r="G4" t="s">
        <v>261</v>
      </c>
      <c r="H4" t="s">
        <v>262</v>
      </c>
      <c r="I4" t="s">
        <v>263</v>
      </c>
      <c r="J4" t="s">
        <v>264</v>
      </c>
      <c r="K4" t="s">
        <v>265</v>
      </c>
      <c r="L4" t="s">
        <v>266</v>
      </c>
      <c r="M4" t="s">
        <v>235</v>
      </c>
      <c r="N4" t="s">
        <v>267</v>
      </c>
      <c r="O4" t="s">
        <v>268</v>
      </c>
      <c r="P4" t="s">
        <v>269</v>
      </c>
      <c r="Q4" t="s">
        <v>270</v>
      </c>
      <c r="R4" t="s">
        <v>271</v>
      </c>
      <c r="S4" t="s">
        <v>272</v>
      </c>
    </row>
    <row r="5" spans="1:20" x14ac:dyDescent="0.25">
      <c r="A5" t="s">
        <v>11</v>
      </c>
      <c r="B5">
        <v>402</v>
      </c>
      <c r="C5">
        <v>450</v>
      </c>
      <c r="D5">
        <v>434</v>
      </c>
      <c r="E5">
        <v>440</v>
      </c>
      <c r="F5">
        <v>423</v>
      </c>
      <c r="G5">
        <v>450</v>
      </c>
      <c r="H5">
        <v>448</v>
      </c>
      <c r="I5">
        <v>453</v>
      </c>
      <c r="J5">
        <v>478</v>
      </c>
      <c r="K5">
        <v>419</v>
      </c>
      <c r="L5">
        <v>400</v>
      </c>
      <c r="M5">
        <v>429</v>
      </c>
      <c r="N5">
        <v>488</v>
      </c>
      <c r="O5">
        <v>450</v>
      </c>
      <c r="P5">
        <v>490</v>
      </c>
      <c r="Q5">
        <v>429</v>
      </c>
      <c r="R5">
        <v>450</v>
      </c>
      <c r="S5">
        <v>417</v>
      </c>
      <c r="T5" s="2"/>
    </row>
    <row r="6" spans="1:20" x14ac:dyDescent="0.25">
      <c r="A6" t="s">
        <v>123</v>
      </c>
      <c r="B6" t="s">
        <v>196</v>
      </c>
      <c r="C6" t="s">
        <v>196</v>
      </c>
      <c r="D6" t="s">
        <v>196</v>
      </c>
    </row>
    <row r="7" spans="1:20" x14ac:dyDescent="0.25">
      <c r="A7" t="s">
        <v>89</v>
      </c>
      <c r="B7">
        <v>51.3</v>
      </c>
      <c r="C7">
        <v>37.700000000000003</v>
      </c>
      <c r="D7">
        <v>62.4</v>
      </c>
      <c r="E7">
        <v>40.4</v>
      </c>
      <c r="F7">
        <v>77.066666666666663</v>
      </c>
      <c r="G7">
        <v>39.9</v>
      </c>
      <c r="H7">
        <v>90.666666666666671</v>
      </c>
      <c r="I7">
        <v>64.599999999999994</v>
      </c>
      <c r="J7">
        <v>104.6</v>
      </c>
      <c r="K7">
        <v>105</v>
      </c>
      <c r="L7">
        <v>38.566666666666663</v>
      </c>
      <c r="M7">
        <v>53.733333333333334</v>
      </c>
      <c r="N7">
        <v>89.433333333333337</v>
      </c>
      <c r="O7">
        <v>41.533333333333331</v>
      </c>
      <c r="P7">
        <v>102.2</v>
      </c>
      <c r="Q7">
        <v>54.133333333333333</v>
      </c>
      <c r="R7">
        <v>42.233333333333334</v>
      </c>
      <c r="S7">
        <v>66.133333333333326</v>
      </c>
    </row>
    <row r="8" spans="1:20" x14ac:dyDescent="0.25">
      <c r="A8" t="s">
        <v>124</v>
      </c>
      <c r="B8">
        <v>402</v>
      </c>
      <c r="C8">
        <v>427</v>
      </c>
      <c r="D8">
        <v>434</v>
      </c>
      <c r="E8">
        <v>411</v>
      </c>
      <c r="F8">
        <v>423</v>
      </c>
      <c r="G8">
        <v>423</v>
      </c>
      <c r="H8" s="3">
        <v>448</v>
      </c>
      <c r="I8">
        <v>453</v>
      </c>
      <c r="J8">
        <v>478</v>
      </c>
      <c r="K8">
        <v>419</v>
      </c>
      <c r="L8">
        <v>377</v>
      </c>
      <c r="M8">
        <v>429</v>
      </c>
      <c r="N8">
        <v>488</v>
      </c>
      <c r="O8">
        <v>421</v>
      </c>
      <c r="P8">
        <v>490</v>
      </c>
      <c r="Q8">
        <v>429</v>
      </c>
      <c r="R8">
        <v>424</v>
      </c>
      <c r="S8">
        <v>417</v>
      </c>
    </row>
    <row r="9" spans="1:20" x14ac:dyDescent="0.25">
      <c r="A9" t="s">
        <v>125</v>
      </c>
      <c r="B9">
        <v>1.75</v>
      </c>
      <c r="C9">
        <v>2.25</v>
      </c>
      <c r="D9">
        <v>2.25</v>
      </c>
      <c r="E9">
        <v>1.75</v>
      </c>
      <c r="F9">
        <v>2</v>
      </c>
      <c r="G9">
        <v>2.25</v>
      </c>
      <c r="H9" s="9">
        <v>2</v>
      </c>
      <c r="I9">
        <v>2</v>
      </c>
      <c r="J9">
        <v>2</v>
      </c>
      <c r="K9">
        <v>2.25</v>
      </c>
      <c r="L9">
        <v>2</v>
      </c>
      <c r="M9">
        <v>2</v>
      </c>
      <c r="N9">
        <v>2.5</v>
      </c>
      <c r="O9">
        <v>2</v>
      </c>
      <c r="P9">
        <v>2.5</v>
      </c>
      <c r="Q9">
        <v>2</v>
      </c>
      <c r="R9">
        <v>2</v>
      </c>
      <c r="S9">
        <v>2</v>
      </c>
    </row>
    <row r="10" spans="1:20" x14ac:dyDescent="0.25">
      <c r="A10" t="s">
        <v>126</v>
      </c>
      <c r="B10">
        <v>0</v>
      </c>
      <c r="C10">
        <v>0</v>
      </c>
      <c r="D10">
        <v>0</v>
      </c>
    </row>
    <row r="11" spans="1:20" x14ac:dyDescent="0.25">
      <c r="A11" t="s">
        <v>127</v>
      </c>
      <c r="B11">
        <v>79</v>
      </c>
      <c r="C11">
        <v>41</v>
      </c>
      <c r="D11">
        <v>42</v>
      </c>
      <c r="E11">
        <v>122</v>
      </c>
      <c r="F11">
        <v>112</v>
      </c>
      <c r="G11">
        <v>107</v>
      </c>
      <c r="H11">
        <v>150</v>
      </c>
      <c r="I11">
        <v>108</v>
      </c>
      <c r="J11">
        <v>198</v>
      </c>
      <c r="K11">
        <v>81</v>
      </c>
      <c r="L11">
        <v>67</v>
      </c>
      <c r="M11">
        <v>152</v>
      </c>
      <c r="N11">
        <v>113</v>
      </c>
      <c r="O11">
        <v>156</v>
      </c>
      <c r="P11">
        <v>126</v>
      </c>
      <c r="Q11">
        <v>164</v>
      </c>
      <c r="R11">
        <v>177</v>
      </c>
      <c r="S11">
        <v>154</v>
      </c>
    </row>
    <row r="12" spans="1:20" x14ac:dyDescent="0.25">
      <c r="A12" t="s">
        <v>128</v>
      </c>
      <c r="B12">
        <v>24</v>
      </c>
      <c r="C12">
        <v>24</v>
      </c>
      <c r="D12">
        <v>24</v>
      </c>
    </row>
    <row r="13" spans="1:20" x14ac:dyDescent="0.25">
      <c r="A13" t="s">
        <v>129</v>
      </c>
      <c r="B13">
        <v>0</v>
      </c>
      <c r="C13">
        <v>0</v>
      </c>
      <c r="D13">
        <v>0</v>
      </c>
      <c r="E13">
        <v>31</v>
      </c>
      <c r="F13">
        <v>21</v>
      </c>
      <c r="G13" t="s">
        <v>287</v>
      </c>
      <c r="H13">
        <v>59</v>
      </c>
      <c r="I13">
        <v>17</v>
      </c>
      <c r="J13">
        <v>107</v>
      </c>
      <c r="K13">
        <v>0</v>
      </c>
      <c r="L13">
        <v>0</v>
      </c>
      <c r="M13">
        <v>61</v>
      </c>
      <c r="N13">
        <v>22</v>
      </c>
      <c r="O13">
        <v>65</v>
      </c>
      <c r="P13">
        <v>35</v>
      </c>
      <c r="Q13">
        <v>73</v>
      </c>
      <c r="R13">
        <v>86</v>
      </c>
      <c r="S13">
        <v>63</v>
      </c>
    </row>
    <row r="14" spans="1:20" x14ac:dyDescent="0.25">
      <c r="A14" t="s">
        <v>19</v>
      </c>
      <c r="B14">
        <v>15.7</v>
      </c>
      <c r="C14">
        <v>15.7</v>
      </c>
      <c r="D14">
        <v>15.7</v>
      </c>
    </row>
    <row r="16" spans="1:20" x14ac:dyDescent="0.25">
      <c r="A16" t="s">
        <v>133</v>
      </c>
      <c r="B16">
        <v>23</v>
      </c>
      <c r="C16">
        <v>23</v>
      </c>
      <c r="D16">
        <v>23</v>
      </c>
    </row>
    <row r="17" spans="1:20" x14ac:dyDescent="0.25">
      <c r="A17" t="s">
        <v>134</v>
      </c>
      <c r="B17" t="s">
        <v>209</v>
      </c>
      <c r="C17" t="s">
        <v>209</v>
      </c>
      <c r="D17" t="s">
        <v>209</v>
      </c>
    </row>
    <row r="18" spans="1:20" x14ac:dyDescent="0.25">
      <c r="A18" t="s">
        <v>135</v>
      </c>
    </row>
    <row r="19" spans="1:20" x14ac:dyDescent="0.25">
      <c r="A19" t="s">
        <v>136</v>
      </c>
    </row>
    <row r="20" spans="1:20" x14ac:dyDescent="0.25">
      <c r="A20" t="s">
        <v>137</v>
      </c>
      <c r="B20">
        <v>18.63</v>
      </c>
      <c r="C20">
        <v>18.46</v>
      </c>
      <c r="D20">
        <v>17.739999999999998</v>
      </c>
      <c r="E20">
        <v>18.7</v>
      </c>
      <c r="F20">
        <v>19.48</v>
      </c>
      <c r="G20">
        <v>17.170000000000002</v>
      </c>
      <c r="H20">
        <v>19.100000000000001</v>
      </c>
      <c r="I20">
        <v>17.559999999999999</v>
      </c>
      <c r="J20">
        <v>16.04</v>
      </c>
      <c r="K20">
        <v>17.77</v>
      </c>
      <c r="L20">
        <v>20.2</v>
      </c>
      <c r="M20">
        <v>16.39</v>
      </c>
      <c r="N20">
        <v>15.83</v>
      </c>
      <c r="O20">
        <v>18.510000000000002</v>
      </c>
      <c r="P20">
        <v>15.05</v>
      </c>
      <c r="Q20">
        <v>17.62</v>
      </c>
      <c r="R20">
        <v>16.920000000000002</v>
      </c>
      <c r="S20">
        <v>14.73</v>
      </c>
    </row>
    <row r="21" spans="1:20" x14ac:dyDescent="0.25">
      <c r="A21" t="s">
        <v>138</v>
      </c>
      <c r="B21">
        <v>2</v>
      </c>
      <c r="C21">
        <v>2</v>
      </c>
      <c r="D21">
        <v>2</v>
      </c>
    </row>
    <row r="22" spans="1:20" x14ac:dyDescent="0.25">
      <c r="A22" t="s">
        <v>139</v>
      </c>
      <c r="B22" t="s">
        <v>197</v>
      </c>
      <c r="C22" t="s">
        <v>197</v>
      </c>
      <c r="D22" t="s">
        <v>197</v>
      </c>
    </row>
    <row r="23" spans="1:20" x14ac:dyDescent="0.25">
      <c r="A23" t="s">
        <v>140</v>
      </c>
      <c r="B23">
        <v>4.29</v>
      </c>
      <c r="C23">
        <v>4.16</v>
      </c>
      <c r="D23">
        <v>4.79</v>
      </c>
      <c r="E23">
        <v>4.1100000000000003</v>
      </c>
      <c r="F23">
        <v>4.1100000000000003</v>
      </c>
      <c r="G23">
        <v>4.29</v>
      </c>
      <c r="H23">
        <v>4.26</v>
      </c>
      <c r="I23">
        <v>5.35</v>
      </c>
      <c r="J23">
        <v>5.23</v>
      </c>
      <c r="K23">
        <v>4.79</v>
      </c>
      <c r="L23">
        <v>4.0599999999999996</v>
      </c>
      <c r="M23">
        <v>4.5</v>
      </c>
      <c r="N23">
        <v>4.4400000000000004</v>
      </c>
      <c r="O23">
        <v>4.47</v>
      </c>
      <c r="P23">
        <v>4.96</v>
      </c>
      <c r="Q23">
        <v>4.95</v>
      </c>
      <c r="R23">
        <v>4.72</v>
      </c>
      <c r="S23">
        <v>6</v>
      </c>
    </row>
    <row r="24" spans="1:20" x14ac:dyDescent="0.25">
      <c r="A24" t="s">
        <v>141</v>
      </c>
      <c r="B24">
        <v>3.55</v>
      </c>
      <c r="C24">
        <v>3.39</v>
      </c>
      <c r="D24">
        <v>3.58</v>
      </c>
      <c r="E24">
        <v>3.45</v>
      </c>
      <c r="F24">
        <v>3.54</v>
      </c>
      <c r="G24">
        <v>3.63</v>
      </c>
      <c r="H24">
        <v>3.4</v>
      </c>
      <c r="I24">
        <v>4.01</v>
      </c>
      <c r="J24">
        <v>3.85</v>
      </c>
      <c r="K24">
        <v>3.67</v>
      </c>
      <c r="L24">
        <v>3.44</v>
      </c>
      <c r="M24">
        <v>4.0999999999999996</v>
      </c>
      <c r="N24">
        <v>3.84</v>
      </c>
      <c r="O24">
        <v>3.72</v>
      </c>
      <c r="P24">
        <v>4.03</v>
      </c>
      <c r="Q24">
        <v>3.69</v>
      </c>
      <c r="R24">
        <v>4</v>
      </c>
      <c r="S24">
        <v>4.45</v>
      </c>
    </row>
    <row r="25" spans="1:20" x14ac:dyDescent="0.25">
      <c r="A25" t="s">
        <v>97</v>
      </c>
      <c r="B25">
        <v>4.9000000000000004</v>
      </c>
      <c r="C25">
        <v>4.63</v>
      </c>
      <c r="D25">
        <v>4.32</v>
      </c>
      <c r="E25">
        <v>4.68</v>
      </c>
      <c r="F25">
        <v>4.4800000000000004</v>
      </c>
      <c r="G25">
        <v>4.8</v>
      </c>
      <c r="H25">
        <v>4.45</v>
      </c>
      <c r="I25">
        <v>4.5199999999999996</v>
      </c>
      <c r="J25">
        <v>4.42</v>
      </c>
      <c r="K25">
        <v>4.6100000000000003</v>
      </c>
      <c r="L25">
        <v>4.63</v>
      </c>
      <c r="M25">
        <v>4.43</v>
      </c>
      <c r="N25">
        <v>4.37</v>
      </c>
      <c r="O25">
        <v>4.49</v>
      </c>
      <c r="P25">
        <v>4.4400000000000004</v>
      </c>
      <c r="Q25">
        <v>4.67</v>
      </c>
      <c r="R25">
        <v>4.6500000000000004</v>
      </c>
      <c r="S25">
        <v>4.37</v>
      </c>
    </row>
    <row r="26" spans="1:20" x14ac:dyDescent="0.25">
      <c r="A26" t="s">
        <v>142</v>
      </c>
      <c r="B26">
        <v>4.9688210534529524</v>
      </c>
      <c r="C26">
        <v>5.0309965505786227</v>
      </c>
      <c r="D26">
        <v>5.405530932965954</v>
      </c>
      <c r="E26">
        <v>4.9533224105158169</v>
      </c>
      <c r="F26">
        <v>5.3822433874267377</v>
      </c>
      <c r="G26">
        <v>4.54683614732257</v>
      </c>
      <c r="H26">
        <v>5.6349507161310868</v>
      </c>
      <c r="I26">
        <v>6.0887177429172041</v>
      </c>
      <c r="J26">
        <v>5.423279067003433</v>
      </c>
      <c r="K26">
        <v>5.2644110454981137</v>
      </c>
      <c r="L26">
        <v>5.1981900341313434</v>
      </c>
      <c r="M26">
        <v>4.4013395287933879</v>
      </c>
      <c r="N26">
        <v>4.6810919644445992</v>
      </c>
      <c r="O26">
        <v>5.3708436099321739</v>
      </c>
      <c r="P26">
        <v>4.787277620781671</v>
      </c>
      <c r="Q26">
        <v>5.4591201037933885</v>
      </c>
      <c r="R26">
        <v>4.8744083378942786</v>
      </c>
      <c r="S26">
        <v>4.7723678507701104</v>
      </c>
    </row>
    <row r="27" spans="1:20" x14ac:dyDescent="0.25">
      <c r="A27" t="s">
        <v>143</v>
      </c>
    </row>
    <row r="28" spans="1:20" x14ac:dyDescent="0.25">
      <c r="A28" t="s">
        <v>238</v>
      </c>
      <c r="B28">
        <v>12.870664031203196</v>
      </c>
      <c r="C28">
        <v>9.1254072438596729</v>
      </c>
      <c r="D28">
        <v>10.914550397640022</v>
      </c>
      <c r="E28">
        <v>9.6745838375820945</v>
      </c>
      <c r="F28">
        <v>10.639439233980434</v>
      </c>
      <c r="G28">
        <v>10.420085141242415</v>
      </c>
      <c r="H28">
        <v>11.763473467401699</v>
      </c>
      <c r="I28" s="2">
        <v>8.6994537043520506</v>
      </c>
      <c r="J28">
        <v>9.6656960165541754</v>
      </c>
      <c r="K28">
        <v>12.270082982141293</v>
      </c>
      <c r="L28">
        <v>7.9321874930626368</v>
      </c>
      <c r="M28">
        <v>10.315811097541065</v>
      </c>
      <c r="N28" s="2">
        <v>8.0710522327402998</v>
      </c>
      <c r="O28">
        <v>8.6819063166448771</v>
      </c>
      <c r="P28">
        <v>8.2556860056097907</v>
      </c>
      <c r="Q28">
        <v>8.9263504574136014</v>
      </c>
      <c r="R28">
        <v>9.0276037516498864</v>
      </c>
      <c r="S28">
        <v>8.0520273026915739</v>
      </c>
      <c r="T28" s="2"/>
    </row>
    <row r="30" spans="1:20" x14ac:dyDescent="0.25">
      <c r="A30" t="s">
        <v>20</v>
      </c>
      <c r="B30" t="s">
        <v>65</v>
      </c>
      <c r="C30" t="s">
        <v>65</v>
      </c>
      <c r="D30" t="s">
        <v>65</v>
      </c>
    </row>
    <row r="31" spans="1:20" x14ac:dyDescent="0.25">
      <c r="A31" t="s">
        <v>130</v>
      </c>
    </row>
    <row r="32" spans="1:20" x14ac:dyDescent="0.25">
      <c r="A32" t="s">
        <v>21</v>
      </c>
      <c r="B32" t="s">
        <v>208</v>
      </c>
      <c r="C32" t="s">
        <v>208</v>
      </c>
      <c r="D32" t="s">
        <v>208</v>
      </c>
    </row>
    <row r="33" spans="1:4" x14ac:dyDescent="0.25">
      <c r="A33" t="s">
        <v>131</v>
      </c>
      <c r="B33">
        <v>0.94</v>
      </c>
      <c r="C33">
        <v>0.94</v>
      </c>
      <c r="D33">
        <v>0.94</v>
      </c>
    </row>
    <row r="34" spans="1:4" x14ac:dyDescent="0.25">
      <c r="A34" t="s">
        <v>132</v>
      </c>
      <c r="B34">
        <v>4</v>
      </c>
      <c r="C34">
        <v>4</v>
      </c>
      <c r="D34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A11" sqref="A11"/>
    </sheetView>
  </sheetViews>
  <sheetFormatPr defaultRowHeight="15" x14ac:dyDescent="0.25"/>
  <sheetData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x14ac:dyDescent="0.25">
      <c r="A3" t="s">
        <v>206</v>
      </c>
      <c r="D3" s="3"/>
    </row>
    <row r="4" spans="1:9" x14ac:dyDescent="0.25">
      <c r="D4" s="3"/>
    </row>
    <row r="5" spans="1:9" x14ac:dyDescent="0.25">
      <c r="D5" s="3"/>
    </row>
    <row r="7" spans="1:9" x14ac:dyDescent="0.25">
      <c r="D7" s="3"/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abSelected="1" topLeftCell="A10" workbookViewId="0">
      <selection activeCell="I20" sqref="I20:I21"/>
    </sheetView>
  </sheetViews>
  <sheetFormatPr defaultRowHeight="15" x14ac:dyDescent="0.25"/>
  <sheetData>
    <row r="1" spans="1:20" x14ac:dyDescent="0.25">
      <c r="C1" t="s">
        <v>256</v>
      </c>
      <c r="D1" t="s">
        <v>257</v>
      </c>
      <c r="E1" t="s">
        <v>258</v>
      </c>
      <c r="F1" t="s">
        <v>259</v>
      </c>
      <c r="G1" t="s">
        <v>260</v>
      </c>
      <c r="H1" t="s">
        <v>261</v>
      </c>
      <c r="I1" t="s">
        <v>262</v>
      </c>
      <c r="J1" t="s">
        <v>263</v>
      </c>
      <c r="K1" t="s">
        <v>264</v>
      </c>
      <c r="L1" t="s">
        <v>265</v>
      </c>
      <c r="M1" t="s">
        <v>266</v>
      </c>
      <c r="N1" t="s">
        <v>235</v>
      </c>
      <c r="O1" t="s">
        <v>267</v>
      </c>
      <c r="P1" t="s">
        <v>268</v>
      </c>
      <c r="Q1" t="s">
        <v>269</v>
      </c>
      <c r="R1" t="s">
        <v>270</v>
      </c>
      <c r="S1" t="s">
        <v>271</v>
      </c>
      <c r="T1" t="s">
        <v>272</v>
      </c>
    </row>
    <row r="2" spans="1:20" x14ac:dyDescent="0.25">
      <c r="A2" t="s">
        <v>144</v>
      </c>
      <c r="C2">
        <v>402</v>
      </c>
      <c r="D2">
        <v>427</v>
      </c>
      <c r="E2">
        <v>434</v>
      </c>
      <c r="F2">
        <v>411</v>
      </c>
      <c r="G2">
        <v>423</v>
      </c>
      <c r="H2">
        <v>423</v>
      </c>
      <c r="I2" s="3">
        <v>448</v>
      </c>
      <c r="J2">
        <v>453</v>
      </c>
      <c r="K2">
        <v>478</v>
      </c>
      <c r="L2">
        <v>419</v>
      </c>
      <c r="M2">
        <v>377</v>
      </c>
      <c r="N2">
        <v>429</v>
      </c>
      <c r="O2">
        <v>488</v>
      </c>
      <c r="P2">
        <v>421</v>
      </c>
      <c r="Q2">
        <v>490</v>
      </c>
      <c r="R2">
        <v>429</v>
      </c>
      <c r="S2">
        <v>424</v>
      </c>
      <c r="T2">
        <v>417</v>
      </c>
    </row>
    <row r="3" spans="1:20" x14ac:dyDescent="0.25">
      <c r="A3" t="s">
        <v>145</v>
      </c>
      <c r="C3">
        <v>18.63</v>
      </c>
      <c r="D3">
        <v>18.46</v>
      </c>
      <c r="E3">
        <v>17.739999999999998</v>
      </c>
      <c r="F3">
        <v>18.7</v>
      </c>
      <c r="G3">
        <v>19.48</v>
      </c>
      <c r="H3">
        <v>17.170000000000002</v>
      </c>
      <c r="I3">
        <v>19.100000000000001</v>
      </c>
      <c r="J3">
        <v>17.559999999999999</v>
      </c>
      <c r="K3">
        <v>16.04</v>
      </c>
      <c r="L3">
        <v>17.77</v>
      </c>
      <c r="M3">
        <v>20.2</v>
      </c>
      <c r="N3">
        <v>16.39</v>
      </c>
      <c r="O3">
        <v>15.83</v>
      </c>
      <c r="P3">
        <v>18.510000000000002</v>
      </c>
      <c r="Q3">
        <v>15.05</v>
      </c>
      <c r="R3">
        <v>17.62</v>
      </c>
      <c r="S3">
        <v>16.920000000000002</v>
      </c>
      <c r="T3">
        <v>14.73</v>
      </c>
    </row>
    <row r="4" spans="1:20" x14ac:dyDescent="0.25">
      <c r="A4" t="s">
        <v>146</v>
      </c>
      <c r="C4">
        <v>4.29</v>
      </c>
      <c r="D4">
        <v>4.16</v>
      </c>
      <c r="E4">
        <v>4.79</v>
      </c>
      <c r="F4">
        <v>4.1100000000000003</v>
      </c>
      <c r="G4">
        <v>4.1100000000000003</v>
      </c>
      <c r="H4">
        <v>4.29</v>
      </c>
      <c r="I4">
        <v>4.26</v>
      </c>
      <c r="J4">
        <v>5.35</v>
      </c>
      <c r="K4">
        <v>5.23</v>
      </c>
      <c r="L4">
        <v>4.79</v>
      </c>
      <c r="M4">
        <v>4.0599999999999996</v>
      </c>
      <c r="N4">
        <v>4.5</v>
      </c>
      <c r="O4">
        <v>4.4400000000000004</v>
      </c>
      <c r="P4">
        <v>4.47</v>
      </c>
      <c r="Q4">
        <v>4.96</v>
      </c>
      <c r="R4">
        <v>4.95</v>
      </c>
      <c r="S4">
        <v>4.72</v>
      </c>
      <c r="T4">
        <v>6</v>
      </c>
    </row>
    <row r="5" spans="1:20" x14ac:dyDescent="0.25">
      <c r="A5" t="s">
        <v>147</v>
      </c>
      <c r="C5" t="s">
        <v>218</v>
      </c>
      <c r="D5" t="s">
        <v>219</v>
      </c>
      <c r="E5" t="s">
        <v>220</v>
      </c>
      <c r="F5" t="s">
        <v>221</v>
      </c>
      <c r="G5" t="s">
        <v>222</v>
      </c>
      <c r="H5" t="s">
        <v>223</v>
      </c>
      <c r="I5" t="s">
        <v>224</v>
      </c>
      <c r="J5" t="s">
        <v>225</v>
      </c>
      <c r="K5" t="s">
        <v>226</v>
      </c>
      <c r="L5" t="s">
        <v>227</v>
      </c>
      <c r="M5" t="s">
        <v>228</v>
      </c>
      <c r="N5" t="s">
        <v>229</v>
      </c>
      <c r="O5" t="s">
        <v>230</v>
      </c>
      <c r="P5" t="s">
        <v>231</v>
      </c>
      <c r="Q5" t="s">
        <v>232</v>
      </c>
      <c r="R5" t="s">
        <v>233</v>
      </c>
      <c r="S5" t="s">
        <v>234</v>
      </c>
      <c r="T5" t="s">
        <v>235</v>
      </c>
    </row>
    <row r="6" spans="1:20" x14ac:dyDescent="0.25">
      <c r="A6" t="s">
        <v>148</v>
      </c>
      <c r="C6">
        <f>(0.08*C2^0.75)</f>
        <v>7.1822336080601064</v>
      </c>
      <c r="D6">
        <f t="shared" ref="D6:F6" si="0">(0.08*D2^0.75)</f>
        <v>7.5146869497186941</v>
      </c>
      <c r="E6">
        <f t="shared" si="0"/>
        <v>7.6068925918343755</v>
      </c>
      <c r="F6">
        <f t="shared" si="0"/>
        <v>7.3024964311534575</v>
      </c>
      <c r="G6">
        <f t="shared" ref="G6:T6" si="1">(0.08*G2^0.75)</f>
        <v>7.4618284892254847</v>
      </c>
      <c r="H6">
        <f t="shared" si="1"/>
        <v>7.4618284892254847</v>
      </c>
      <c r="I6">
        <f t="shared" si="1"/>
        <v>7.7901980252542469</v>
      </c>
      <c r="J6">
        <f t="shared" si="1"/>
        <v>7.8553156052876671</v>
      </c>
      <c r="K6">
        <f t="shared" si="1"/>
        <v>8.178259926468689</v>
      </c>
      <c r="L6">
        <f t="shared" si="1"/>
        <v>7.4088449179081932</v>
      </c>
      <c r="M6">
        <f t="shared" si="1"/>
        <v>6.8445673243684864</v>
      </c>
      <c r="N6">
        <f t="shared" si="1"/>
        <v>7.541069721899027</v>
      </c>
      <c r="O6">
        <f t="shared" si="1"/>
        <v>8.3062472307148738</v>
      </c>
      <c r="P6">
        <f t="shared" si="1"/>
        <v>7.4353524350957239</v>
      </c>
      <c r="Q6">
        <f t="shared" si="1"/>
        <v>8.33176567097372</v>
      </c>
      <c r="R6">
        <f t="shared" si="1"/>
        <v>7.541069721899027</v>
      </c>
      <c r="S6">
        <f t="shared" si="1"/>
        <v>7.4750547757969388</v>
      </c>
      <c r="T6">
        <f t="shared" si="1"/>
        <v>7.3823057498223372</v>
      </c>
    </row>
    <row r="7" spans="1:20" x14ac:dyDescent="0.25">
      <c r="A7" t="s">
        <v>149</v>
      </c>
      <c r="C7">
        <f>(C6*4.184)</f>
        <v>30.050465416123487</v>
      </c>
      <c r="D7">
        <f t="shared" ref="D7:F7" si="2">(D6*4.184)</f>
        <v>31.441450197623016</v>
      </c>
      <c r="E7">
        <f t="shared" si="2"/>
        <v>31.827238604235028</v>
      </c>
      <c r="F7">
        <f t="shared" si="2"/>
        <v>30.553645067946068</v>
      </c>
      <c r="G7">
        <f t="shared" ref="G7:T7" si="3">(G6*4.184)</f>
        <v>31.220290398919428</v>
      </c>
      <c r="H7">
        <f t="shared" si="3"/>
        <v>31.220290398919428</v>
      </c>
      <c r="I7">
        <f t="shared" si="3"/>
        <v>32.594188537663769</v>
      </c>
      <c r="J7">
        <f t="shared" si="3"/>
        <v>32.866640492523601</v>
      </c>
      <c r="K7">
        <f t="shared" si="3"/>
        <v>34.217839532344996</v>
      </c>
      <c r="L7">
        <f t="shared" si="3"/>
        <v>30.99860713652788</v>
      </c>
      <c r="M7">
        <f t="shared" si="3"/>
        <v>28.637669685157746</v>
      </c>
      <c r="N7">
        <f t="shared" si="3"/>
        <v>31.551835716425529</v>
      </c>
      <c r="O7">
        <f t="shared" si="3"/>
        <v>34.753338413311035</v>
      </c>
      <c r="P7">
        <f t="shared" si="3"/>
        <v>31.109514588440511</v>
      </c>
      <c r="Q7">
        <f t="shared" si="3"/>
        <v>34.860107567354049</v>
      </c>
      <c r="R7">
        <f t="shared" si="3"/>
        <v>31.551835716425529</v>
      </c>
      <c r="S7">
        <f t="shared" si="3"/>
        <v>31.275629181934391</v>
      </c>
      <c r="T7">
        <f t="shared" si="3"/>
        <v>30.887567257256659</v>
      </c>
    </row>
    <row r="8" spans="1:20" x14ac:dyDescent="0.25">
      <c r="A8" t="s">
        <v>150</v>
      </c>
      <c r="C8">
        <f>(C7/0.62)</f>
        <v>48.468492606650784</v>
      </c>
      <c r="D8">
        <f t="shared" ref="D8:T8" si="4">(D7/0.62)</f>
        <v>50.712016447779057</v>
      </c>
      <c r="E8">
        <f t="shared" si="4"/>
        <v>51.334255813282304</v>
      </c>
      <c r="F8">
        <f t="shared" si="4"/>
        <v>49.280072690235592</v>
      </c>
      <c r="G8">
        <f t="shared" si="4"/>
        <v>50.355307095031336</v>
      </c>
      <c r="H8">
        <f t="shared" si="4"/>
        <v>50.355307095031336</v>
      </c>
      <c r="I8">
        <f t="shared" si="4"/>
        <v>52.571271834941562</v>
      </c>
      <c r="J8">
        <f t="shared" si="4"/>
        <v>53.01071047181226</v>
      </c>
      <c r="K8">
        <f t="shared" si="4"/>
        <v>55.190063761846766</v>
      </c>
      <c r="L8">
        <f t="shared" si="4"/>
        <v>49.997753446012709</v>
      </c>
      <c r="M8">
        <f t="shared" si="4"/>
        <v>46.189789814770556</v>
      </c>
      <c r="N8">
        <f t="shared" si="4"/>
        <v>50.890057607137948</v>
      </c>
      <c r="O8">
        <f t="shared" si="4"/>
        <v>56.053771634372637</v>
      </c>
      <c r="P8">
        <f t="shared" si="4"/>
        <v>50.176636432968564</v>
      </c>
      <c r="Q8">
        <f t="shared" si="4"/>
        <v>56.225979947345245</v>
      </c>
      <c r="R8">
        <f t="shared" si="4"/>
        <v>50.890057607137948</v>
      </c>
      <c r="S8">
        <f t="shared" si="4"/>
        <v>50.444563196668376</v>
      </c>
      <c r="T8">
        <f t="shared" si="4"/>
        <v>49.818656866543002</v>
      </c>
    </row>
    <row r="9" spans="1:20" x14ac:dyDescent="0.25">
      <c r="A9" t="s">
        <v>151</v>
      </c>
    </row>
    <row r="10" spans="1:20" x14ac:dyDescent="0.25">
      <c r="A10" t="s">
        <v>137</v>
      </c>
      <c r="C10">
        <v>18.63</v>
      </c>
      <c r="D10">
        <v>18.46</v>
      </c>
      <c r="E10">
        <v>17.739999999999998</v>
      </c>
      <c r="F10">
        <v>18.7</v>
      </c>
      <c r="G10">
        <v>19.48</v>
      </c>
      <c r="H10">
        <v>17.170000000000002</v>
      </c>
      <c r="I10">
        <v>19.100000000000001</v>
      </c>
      <c r="J10">
        <v>17.559999999999999</v>
      </c>
      <c r="K10">
        <v>16.04</v>
      </c>
      <c r="L10">
        <v>17.77</v>
      </c>
      <c r="M10">
        <v>20.2</v>
      </c>
      <c r="N10">
        <v>16.39</v>
      </c>
      <c r="O10">
        <v>15.83</v>
      </c>
      <c r="P10">
        <v>18.510000000000002</v>
      </c>
      <c r="Q10">
        <v>15.05</v>
      </c>
      <c r="R10">
        <v>17.62</v>
      </c>
      <c r="S10">
        <v>16.920000000000002</v>
      </c>
      <c r="T10">
        <v>14.73</v>
      </c>
    </row>
    <row r="11" spans="1:20" x14ac:dyDescent="0.25">
      <c r="A11" t="s">
        <v>152</v>
      </c>
      <c r="C11">
        <f>(0.36+(0.0969*C4))*C10</f>
        <v>14.451309629999999</v>
      </c>
      <c r="D11">
        <f t="shared" ref="D11:F11" si="5">(0.36+(0.0969*D4))*D10</f>
        <v>14.086899840000001</v>
      </c>
      <c r="E11">
        <f t="shared" si="5"/>
        <v>14.620438739999997</v>
      </c>
      <c r="F11">
        <f t="shared" si="5"/>
        <v>14.179443299999999</v>
      </c>
      <c r="G11">
        <f t="shared" ref="G11:T11" si="6">(0.36+(0.0969*G4))*G10</f>
        <v>14.770885320000001</v>
      </c>
      <c r="H11">
        <f t="shared" si="6"/>
        <v>13.318786170000001</v>
      </c>
      <c r="I11">
        <f t="shared" si="6"/>
        <v>14.760365400000001</v>
      </c>
      <c r="J11">
        <f t="shared" si="6"/>
        <v>15.424967399999998</v>
      </c>
      <c r="K11">
        <f t="shared" si="6"/>
        <v>13.90326348</v>
      </c>
      <c r="L11">
        <f t="shared" si="6"/>
        <v>14.645163269999999</v>
      </c>
      <c r="M11">
        <f t="shared" si="6"/>
        <v>15.2189628</v>
      </c>
      <c r="N11">
        <f t="shared" si="6"/>
        <v>13.047259499999999</v>
      </c>
      <c r="O11">
        <f t="shared" si="6"/>
        <v>12.509435880000002</v>
      </c>
      <c r="P11">
        <f t="shared" si="6"/>
        <v>14.68107693</v>
      </c>
      <c r="Q11">
        <f t="shared" si="6"/>
        <v>12.651391200000001</v>
      </c>
      <c r="R11">
        <f t="shared" si="6"/>
        <v>14.794721100000002</v>
      </c>
      <c r="S11">
        <f t="shared" si="6"/>
        <v>13.829866560000001</v>
      </c>
      <c r="T11">
        <f t="shared" si="6"/>
        <v>13.866822000000001</v>
      </c>
    </row>
    <row r="12" spans="1:20" x14ac:dyDescent="0.25">
      <c r="A12" t="s">
        <v>153</v>
      </c>
      <c r="C12">
        <f>(C11*4.184)</f>
        <v>60.464279491919996</v>
      </c>
      <c r="D12">
        <f t="shared" ref="D12:F12" si="7">(D11*4.184)</f>
        <v>58.939588930560006</v>
      </c>
      <c r="E12">
        <f t="shared" si="7"/>
        <v>61.171915688159991</v>
      </c>
      <c r="F12">
        <f t="shared" si="7"/>
        <v>59.326790767199995</v>
      </c>
      <c r="G12">
        <f t="shared" ref="G12:T12" si="8">(G11*4.184)</f>
        <v>61.801384178880006</v>
      </c>
      <c r="H12">
        <f t="shared" si="8"/>
        <v>55.725801335280003</v>
      </c>
      <c r="I12">
        <f t="shared" si="8"/>
        <v>61.757368833600005</v>
      </c>
      <c r="J12">
        <f t="shared" si="8"/>
        <v>64.538063601600001</v>
      </c>
      <c r="K12">
        <f t="shared" si="8"/>
        <v>58.171254400320002</v>
      </c>
      <c r="L12">
        <f t="shared" si="8"/>
        <v>61.275363121680002</v>
      </c>
      <c r="M12">
        <f t="shared" si="8"/>
        <v>63.676140355200005</v>
      </c>
      <c r="N12">
        <f t="shared" si="8"/>
        <v>54.589733748</v>
      </c>
      <c r="O12">
        <f t="shared" si="8"/>
        <v>52.339479721920007</v>
      </c>
      <c r="P12">
        <f t="shared" si="8"/>
        <v>61.425625875119998</v>
      </c>
      <c r="Q12">
        <f t="shared" si="8"/>
        <v>52.933420780800006</v>
      </c>
      <c r="R12">
        <f t="shared" si="8"/>
        <v>61.901113082400009</v>
      </c>
      <c r="S12">
        <f t="shared" si="8"/>
        <v>57.86416168704001</v>
      </c>
      <c r="T12">
        <f t="shared" si="8"/>
        <v>58.018783248000005</v>
      </c>
    </row>
    <row r="13" spans="1:20" x14ac:dyDescent="0.25">
      <c r="A13" t="s">
        <v>154</v>
      </c>
      <c r="C13">
        <f>(C12/0.64)</f>
        <v>94.475436706124995</v>
      </c>
      <c r="D13">
        <f t="shared" ref="D13:F13" si="9">(D12/0.64)</f>
        <v>92.093107704000005</v>
      </c>
      <c r="E13">
        <f t="shared" si="9"/>
        <v>95.581118262749982</v>
      </c>
      <c r="F13">
        <f t="shared" si="9"/>
        <v>92.698110573749986</v>
      </c>
      <c r="G13">
        <f t="shared" ref="G13:T13" si="10">(G12/0.64)</f>
        <v>96.564662779500011</v>
      </c>
      <c r="H13">
        <f t="shared" si="10"/>
        <v>87.071564586375004</v>
      </c>
      <c r="I13">
        <f t="shared" si="10"/>
        <v>96.495888802500005</v>
      </c>
      <c r="J13">
        <f t="shared" si="10"/>
        <v>100.8407243775</v>
      </c>
      <c r="K13">
        <f t="shared" si="10"/>
        <v>90.892585000500006</v>
      </c>
      <c r="L13">
        <f t="shared" si="10"/>
        <v>95.742754877625003</v>
      </c>
      <c r="M13">
        <f t="shared" si="10"/>
        <v>99.493969305000007</v>
      </c>
      <c r="N13">
        <f t="shared" si="10"/>
        <v>85.296458981249998</v>
      </c>
      <c r="O13">
        <f t="shared" si="10"/>
        <v>81.78043706550001</v>
      </c>
      <c r="P13">
        <f t="shared" si="10"/>
        <v>95.977540429874992</v>
      </c>
      <c r="Q13">
        <f t="shared" si="10"/>
        <v>82.70846997000001</v>
      </c>
      <c r="R13">
        <f t="shared" si="10"/>
        <v>96.72048919125001</v>
      </c>
      <c r="S13">
        <f t="shared" si="10"/>
        <v>90.412752636000008</v>
      </c>
      <c r="T13">
        <f t="shared" si="10"/>
        <v>90.654348825</v>
      </c>
    </row>
    <row r="14" spans="1:20" x14ac:dyDescent="0.25">
      <c r="A14" t="s">
        <v>155</v>
      </c>
    </row>
    <row r="15" spans="1:20" x14ac:dyDescent="0.25">
      <c r="A15" t="s">
        <v>156</v>
      </c>
      <c r="C15">
        <f>((0.00045*C2*5)+(0.0012*C2))</f>
        <v>1.3869</v>
      </c>
      <c r="D15">
        <f t="shared" ref="D15:T15" si="11">((0.00045*D2*5)+(0.0012*D2))</f>
        <v>1.47315</v>
      </c>
      <c r="E15">
        <f t="shared" si="11"/>
        <v>1.4973000000000001</v>
      </c>
      <c r="F15">
        <f t="shared" si="11"/>
        <v>1.4179499999999998</v>
      </c>
      <c r="G15">
        <f t="shared" si="11"/>
        <v>1.4593499999999999</v>
      </c>
      <c r="H15">
        <f t="shared" si="11"/>
        <v>1.4593499999999999</v>
      </c>
      <c r="I15">
        <f t="shared" si="11"/>
        <v>1.5455999999999999</v>
      </c>
      <c r="J15">
        <f t="shared" si="11"/>
        <v>1.5628500000000001</v>
      </c>
      <c r="K15">
        <f t="shared" si="11"/>
        <v>1.6490999999999998</v>
      </c>
      <c r="L15">
        <f t="shared" si="11"/>
        <v>1.4455499999999999</v>
      </c>
      <c r="M15">
        <f t="shared" si="11"/>
        <v>1.3006499999999999</v>
      </c>
      <c r="N15">
        <f t="shared" si="11"/>
        <v>1.4800499999999999</v>
      </c>
      <c r="O15">
        <f t="shared" si="11"/>
        <v>1.6835999999999998</v>
      </c>
      <c r="P15">
        <f t="shared" si="11"/>
        <v>1.45245</v>
      </c>
      <c r="Q15">
        <f t="shared" si="11"/>
        <v>1.6905000000000001</v>
      </c>
      <c r="R15">
        <f t="shared" si="11"/>
        <v>1.4800499999999999</v>
      </c>
      <c r="S15">
        <f t="shared" si="11"/>
        <v>1.4627999999999999</v>
      </c>
      <c r="T15">
        <f t="shared" si="11"/>
        <v>1.43865</v>
      </c>
    </row>
    <row r="16" spans="1:20" x14ac:dyDescent="0.25">
      <c r="A16" t="s">
        <v>157</v>
      </c>
      <c r="C16">
        <f>(C15*4.184)</f>
        <v>5.8027896000000005</v>
      </c>
      <c r="D16">
        <f t="shared" ref="D16:F16" si="12">(D15*4.184)</f>
        <v>6.1636595999999999</v>
      </c>
      <c r="E16">
        <f t="shared" si="12"/>
        <v>6.2647032000000005</v>
      </c>
      <c r="F16">
        <f t="shared" si="12"/>
        <v>5.9327027999999995</v>
      </c>
      <c r="G16">
        <f t="shared" ref="G16:T16" si="13">(G15*4.184)</f>
        <v>6.1059203999999996</v>
      </c>
      <c r="H16">
        <f t="shared" si="13"/>
        <v>6.1059203999999996</v>
      </c>
      <c r="I16">
        <f t="shared" si="13"/>
        <v>6.4667903999999998</v>
      </c>
      <c r="J16">
        <f t="shared" si="13"/>
        <v>6.5389644000000002</v>
      </c>
      <c r="K16">
        <f t="shared" si="13"/>
        <v>6.8998343999999996</v>
      </c>
      <c r="L16">
        <f t="shared" si="13"/>
        <v>6.0481812000000001</v>
      </c>
      <c r="M16">
        <f t="shared" si="13"/>
        <v>5.4419195999999994</v>
      </c>
      <c r="N16">
        <f t="shared" si="13"/>
        <v>6.1925292000000001</v>
      </c>
      <c r="O16">
        <f t="shared" si="13"/>
        <v>7.0441823999999995</v>
      </c>
      <c r="P16">
        <f t="shared" si="13"/>
        <v>6.0770508000000003</v>
      </c>
      <c r="Q16">
        <f t="shared" si="13"/>
        <v>7.0730520000000006</v>
      </c>
      <c r="R16">
        <f t="shared" si="13"/>
        <v>6.1925292000000001</v>
      </c>
      <c r="S16">
        <f t="shared" si="13"/>
        <v>6.1203551999999997</v>
      </c>
      <c r="T16">
        <f t="shared" si="13"/>
        <v>6.0193116</v>
      </c>
    </row>
    <row r="17" spans="1:21" x14ac:dyDescent="0.25">
      <c r="A17" t="s">
        <v>158</v>
      </c>
      <c r="C17">
        <f>(C16/0.62)</f>
        <v>9.3593380645161304</v>
      </c>
      <c r="D17">
        <f t="shared" ref="D17:F17" si="14">(D16/0.62)</f>
        <v>9.9413864516129031</v>
      </c>
      <c r="E17">
        <f t="shared" si="14"/>
        <v>10.104360000000002</v>
      </c>
      <c r="F17">
        <f t="shared" si="14"/>
        <v>9.5688754838709666</v>
      </c>
      <c r="G17">
        <f t="shared" ref="G17:T17" si="15">(G16/0.62)</f>
        <v>9.8482587096774186</v>
      </c>
      <c r="H17">
        <f t="shared" si="15"/>
        <v>9.8482587096774186</v>
      </c>
      <c r="I17">
        <f t="shared" si="15"/>
        <v>10.430307096774193</v>
      </c>
      <c r="J17">
        <f t="shared" si="15"/>
        <v>10.546716774193548</v>
      </c>
      <c r="K17">
        <f t="shared" si="15"/>
        <v>11.128765161290321</v>
      </c>
      <c r="L17">
        <f t="shared" si="15"/>
        <v>9.7551309677419358</v>
      </c>
      <c r="M17">
        <f t="shared" si="15"/>
        <v>8.7772896774193541</v>
      </c>
      <c r="N17">
        <f t="shared" si="15"/>
        <v>9.9879503225806445</v>
      </c>
      <c r="O17">
        <f t="shared" si="15"/>
        <v>11.361584516129032</v>
      </c>
      <c r="P17">
        <f t="shared" si="15"/>
        <v>9.8016948387096772</v>
      </c>
      <c r="Q17">
        <f t="shared" si="15"/>
        <v>11.408148387096775</v>
      </c>
      <c r="R17">
        <f t="shared" si="15"/>
        <v>9.9879503225806445</v>
      </c>
      <c r="S17">
        <f t="shared" si="15"/>
        <v>9.8715406451612893</v>
      </c>
      <c r="T17">
        <f t="shared" si="15"/>
        <v>9.7085670967741944</v>
      </c>
    </row>
    <row r="18" spans="1:21" x14ac:dyDescent="0.25">
      <c r="A18" t="s">
        <v>159</v>
      </c>
      <c r="D18">
        <v>4.7</v>
      </c>
      <c r="F18">
        <v>4.26</v>
      </c>
      <c r="H18">
        <v>4.5</v>
      </c>
      <c r="M18">
        <v>4.5</v>
      </c>
      <c r="P18">
        <v>4.5</v>
      </c>
      <c r="S18">
        <v>4.5</v>
      </c>
    </row>
    <row r="19" spans="1:21" x14ac:dyDescent="0.25">
      <c r="A19" t="s">
        <v>160</v>
      </c>
      <c r="D19">
        <f>4.7*0.013</f>
        <v>6.1100000000000002E-2</v>
      </c>
      <c r="F19">
        <f>4.26*0.037</f>
        <v>0.15761999999999998</v>
      </c>
      <c r="H19">
        <f>4.5*0.028</f>
        <v>0.126</v>
      </c>
      <c r="J19" s="2"/>
      <c r="M19">
        <f>4.5*0.019</f>
        <v>8.5499999999999993E-2</v>
      </c>
      <c r="O19" s="2"/>
      <c r="P19">
        <f>4.5*0.041</f>
        <v>0.1845</v>
      </c>
      <c r="S19">
        <f>4.5*0.033</f>
        <v>0.14850000000000002</v>
      </c>
      <c r="U19" s="2"/>
    </row>
    <row r="20" spans="1:21" x14ac:dyDescent="0.25">
      <c r="A20" t="s">
        <v>161</v>
      </c>
      <c r="D20">
        <f t="shared" ref="D20:S20" si="16">(D19*4.184)</f>
        <v>0.25564239999999999</v>
      </c>
      <c r="E20">
        <f t="shared" si="16"/>
        <v>0</v>
      </c>
      <c r="F20">
        <f t="shared" si="16"/>
        <v>0.65948207999999997</v>
      </c>
      <c r="G20">
        <f t="shared" si="16"/>
        <v>0</v>
      </c>
      <c r="H20">
        <f t="shared" si="16"/>
        <v>0.52718399999999999</v>
      </c>
      <c r="I20">
        <f t="shared" si="16"/>
        <v>0</v>
      </c>
      <c r="J20">
        <f t="shared" si="16"/>
        <v>0</v>
      </c>
      <c r="K20">
        <f t="shared" si="16"/>
        <v>0</v>
      </c>
      <c r="L20">
        <f t="shared" si="16"/>
        <v>0</v>
      </c>
      <c r="M20">
        <f t="shared" si="16"/>
        <v>0.35773199999999999</v>
      </c>
      <c r="N20">
        <f t="shared" si="16"/>
        <v>0</v>
      </c>
      <c r="O20">
        <f t="shared" si="16"/>
        <v>0</v>
      </c>
      <c r="P20">
        <f t="shared" si="16"/>
        <v>0.77194799999999997</v>
      </c>
      <c r="Q20">
        <f t="shared" si="16"/>
        <v>0</v>
      </c>
      <c r="R20">
        <f t="shared" si="16"/>
        <v>0</v>
      </c>
      <c r="S20">
        <f t="shared" si="16"/>
        <v>0.6213240000000001</v>
      </c>
    </row>
    <row r="21" spans="1:21" x14ac:dyDescent="0.25">
      <c r="A21" t="s">
        <v>162</v>
      </c>
      <c r="D21">
        <f t="shared" ref="D21:S21" si="17">(D20/1.12)</f>
        <v>0.22825214285714282</v>
      </c>
      <c r="E21">
        <f t="shared" si="17"/>
        <v>0</v>
      </c>
      <c r="F21">
        <f t="shared" si="17"/>
        <v>0.58882328571428566</v>
      </c>
      <c r="G21">
        <f t="shared" si="17"/>
        <v>0</v>
      </c>
      <c r="H21">
        <f t="shared" si="17"/>
        <v>0.47069999999999995</v>
      </c>
      <c r="I21">
        <f t="shared" si="17"/>
        <v>0</v>
      </c>
      <c r="J21">
        <f t="shared" si="17"/>
        <v>0</v>
      </c>
      <c r="K21">
        <f t="shared" si="17"/>
        <v>0</v>
      </c>
      <c r="L21">
        <f t="shared" si="17"/>
        <v>0</v>
      </c>
      <c r="M21">
        <f t="shared" si="17"/>
        <v>0.3194035714285714</v>
      </c>
      <c r="N21">
        <f t="shared" si="17"/>
        <v>0</v>
      </c>
      <c r="O21">
        <f t="shared" si="17"/>
        <v>0</v>
      </c>
      <c r="P21">
        <f t="shared" si="17"/>
        <v>0.68923928571428561</v>
      </c>
      <c r="Q21">
        <f t="shared" si="17"/>
        <v>0</v>
      </c>
      <c r="R21">
        <f t="shared" si="17"/>
        <v>0</v>
      </c>
      <c r="S21">
        <f t="shared" si="17"/>
        <v>0.55475357142857151</v>
      </c>
    </row>
    <row r="22" spans="1:21" x14ac:dyDescent="0.25">
      <c r="A22" t="s">
        <v>163</v>
      </c>
    </row>
    <row r="23" spans="1:21" x14ac:dyDescent="0.25">
      <c r="A23" t="s">
        <v>164</v>
      </c>
      <c r="C23">
        <f>SUM(C8,C13,C17,C21)</f>
        <v>152.30326737729189</v>
      </c>
      <c r="D23">
        <f t="shared" ref="D23:T23" si="18">SUM(D8,D13,D17,D21)</f>
        <v>152.97476274624913</v>
      </c>
      <c r="E23">
        <f t="shared" si="18"/>
        <v>157.01973407603231</v>
      </c>
      <c r="F23">
        <f t="shared" si="18"/>
        <v>152.13588203357082</v>
      </c>
      <c r="G23">
        <f t="shared" si="18"/>
        <v>156.76822858420877</v>
      </c>
      <c r="H23">
        <f t="shared" si="18"/>
        <v>147.74583039108376</v>
      </c>
      <c r="I23">
        <f t="shared" si="18"/>
        <v>159.49746773421575</v>
      </c>
      <c r="J23">
        <f t="shared" si="18"/>
        <v>164.39815162350581</v>
      </c>
      <c r="K23">
        <f t="shared" si="18"/>
        <v>157.21141392363708</v>
      </c>
      <c r="L23">
        <f t="shared" si="18"/>
        <v>155.49563929137963</v>
      </c>
      <c r="M23">
        <f t="shared" si="18"/>
        <v>154.78045236861851</v>
      </c>
      <c r="N23">
        <f t="shared" si="18"/>
        <v>146.17446691096859</v>
      </c>
      <c r="O23">
        <f t="shared" si="18"/>
        <v>149.19579321600168</v>
      </c>
      <c r="P23">
        <f t="shared" si="18"/>
        <v>156.64511098726749</v>
      </c>
      <c r="Q23">
        <f t="shared" si="18"/>
        <v>150.34259830444205</v>
      </c>
      <c r="R23">
        <f t="shared" si="18"/>
        <v>157.5984971209686</v>
      </c>
      <c r="S23">
        <f t="shared" si="18"/>
        <v>151.28361004925821</v>
      </c>
      <c r="T23">
        <f t="shared" si="18"/>
        <v>150.1815727883172</v>
      </c>
    </row>
    <row r="25" spans="1:21" x14ac:dyDescent="0.25">
      <c r="A25" t="s">
        <v>165</v>
      </c>
      <c r="C25">
        <f>(13.7*7.2)</f>
        <v>98.64</v>
      </c>
      <c r="D25">
        <f t="shared" ref="D25:T25" si="19">(13.7*7.2)</f>
        <v>98.64</v>
      </c>
      <c r="E25">
        <f t="shared" si="19"/>
        <v>98.64</v>
      </c>
      <c r="F25">
        <f t="shared" si="19"/>
        <v>98.64</v>
      </c>
      <c r="G25">
        <f t="shared" si="19"/>
        <v>98.64</v>
      </c>
      <c r="H25">
        <f t="shared" si="19"/>
        <v>98.64</v>
      </c>
      <c r="I25">
        <f t="shared" si="19"/>
        <v>98.64</v>
      </c>
      <c r="J25">
        <f t="shared" si="19"/>
        <v>98.64</v>
      </c>
      <c r="K25">
        <f t="shared" si="19"/>
        <v>98.64</v>
      </c>
      <c r="L25">
        <f t="shared" si="19"/>
        <v>98.64</v>
      </c>
      <c r="M25">
        <f t="shared" si="19"/>
        <v>98.64</v>
      </c>
      <c r="N25">
        <f t="shared" si="19"/>
        <v>98.64</v>
      </c>
      <c r="O25">
        <f t="shared" si="19"/>
        <v>98.64</v>
      </c>
      <c r="P25">
        <f t="shared" si="19"/>
        <v>98.64</v>
      </c>
      <c r="Q25">
        <f t="shared" si="19"/>
        <v>98.64</v>
      </c>
      <c r="R25">
        <f t="shared" si="19"/>
        <v>98.64</v>
      </c>
      <c r="S25">
        <f t="shared" si="19"/>
        <v>98.64</v>
      </c>
      <c r="T25">
        <f t="shared" si="19"/>
        <v>98.64</v>
      </c>
    </row>
    <row r="26" spans="1:21" x14ac:dyDescent="0.25">
      <c r="A26" t="s">
        <v>166</v>
      </c>
      <c r="C26">
        <f>(C23-C25)</f>
        <v>53.663267377291888</v>
      </c>
      <c r="D26">
        <f t="shared" ref="D26:T26" si="20">(D23-D25)</f>
        <v>54.334762746249126</v>
      </c>
      <c r="E26">
        <f t="shared" si="20"/>
        <v>58.379734076032307</v>
      </c>
      <c r="F26">
        <f t="shared" si="20"/>
        <v>53.495882033570823</v>
      </c>
      <c r="G26">
        <f t="shared" si="20"/>
        <v>58.12822858420877</v>
      </c>
      <c r="H26">
        <f t="shared" si="20"/>
        <v>49.105830391083757</v>
      </c>
      <c r="I26">
        <f t="shared" si="20"/>
        <v>60.857467734215746</v>
      </c>
      <c r="J26">
        <f t="shared" si="20"/>
        <v>65.75815162350581</v>
      </c>
      <c r="K26">
        <f t="shared" si="20"/>
        <v>58.571413923637081</v>
      </c>
      <c r="L26">
        <f t="shared" si="20"/>
        <v>56.855639291379632</v>
      </c>
      <c r="M26">
        <f t="shared" si="20"/>
        <v>56.140452368618512</v>
      </c>
      <c r="N26">
        <f t="shared" si="20"/>
        <v>47.53446691096859</v>
      </c>
      <c r="O26">
        <f t="shared" si="20"/>
        <v>50.555793216001675</v>
      </c>
      <c r="P26">
        <f t="shared" si="20"/>
        <v>58.005110987267486</v>
      </c>
      <c r="Q26">
        <f t="shared" si="20"/>
        <v>51.702598304442049</v>
      </c>
      <c r="R26">
        <f t="shared" si="20"/>
        <v>58.958497120968602</v>
      </c>
      <c r="S26">
        <f t="shared" si="20"/>
        <v>52.643610049258214</v>
      </c>
      <c r="T26">
        <f t="shared" si="20"/>
        <v>51.541572788317197</v>
      </c>
    </row>
    <row r="27" spans="1:21" x14ac:dyDescent="0.25">
      <c r="A27" t="s">
        <v>167</v>
      </c>
      <c r="C27">
        <f>(C26/10.8)</f>
        <v>4.9688210534529524</v>
      </c>
      <c r="D27">
        <f t="shared" ref="D27:T27" si="21">(D26/10.8)</f>
        <v>5.0309965505786227</v>
      </c>
      <c r="E27">
        <f t="shared" si="21"/>
        <v>5.405530932965954</v>
      </c>
      <c r="F27">
        <f t="shared" si="21"/>
        <v>4.9533224105158169</v>
      </c>
      <c r="G27">
        <f t="shared" si="21"/>
        <v>5.3822433874267377</v>
      </c>
      <c r="H27">
        <f t="shared" si="21"/>
        <v>4.54683614732257</v>
      </c>
      <c r="I27">
        <f t="shared" si="21"/>
        <v>5.6349507161310868</v>
      </c>
      <c r="J27">
        <f t="shared" si="21"/>
        <v>6.0887177429172041</v>
      </c>
      <c r="K27">
        <f t="shared" si="21"/>
        <v>5.423279067003433</v>
      </c>
      <c r="L27">
        <f t="shared" si="21"/>
        <v>5.2644110454981137</v>
      </c>
      <c r="M27">
        <f t="shared" si="21"/>
        <v>5.1981900341313434</v>
      </c>
      <c r="N27">
        <f t="shared" si="21"/>
        <v>4.4013395287933879</v>
      </c>
      <c r="O27">
        <f t="shared" si="21"/>
        <v>4.6810919644445992</v>
      </c>
      <c r="P27">
        <f t="shared" si="21"/>
        <v>5.3708436099321739</v>
      </c>
      <c r="Q27">
        <f t="shared" si="21"/>
        <v>4.787277620781671</v>
      </c>
      <c r="R27">
        <f t="shared" si="21"/>
        <v>5.4591201037933885</v>
      </c>
      <c r="S27">
        <f t="shared" si="21"/>
        <v>4.8744083378942786</v>
      </c>
      <c r="T27">
        <f t="shared" si="21"/>
        <v>4.7723678507701104</v>
      </c>
      <c r="U27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workbookViewId="0">
      <selection activeCell="D6" sqref="D6"/>
    </sheetView>
  </sheetViews>
  <sheetFormatPr defaultRowHeight="15" x14ac:dyDescent="0.25"/>
  <cols>
    <col min="1" max="1" width="24.42578125" bestFit="1" customWidth="1"/>
  </cols>
  <sheetData>
    <row r="1" spans="1:4" x14ac:dyDescent="0.25">
      <c r="B1" t="s">
        <v>273</v>
      </c>
      <c r="C1" t="s">
        <v>274</v>
      </c>
      <c r="D1" t="s">
        <v>275</v>
      </c>
    </row>
    <row r="2" spans="1:4" x14ac:dyDescent="0.25">
      <c r="A2" t="s">
        <v>276</v>
      </c>
      <c r="B2" t="s">
        <v>277</v>
      </c>
      <c r="C2" t="s">
        <v>278</v>
      </c>
      <c r="D2" t="s">
        <v>278</v>
      </c>
    </row>
    <row r="3" spans="1:4" x14ac:dyDescent="0.25">
      <c r="A3" t="s">
        <v>279</v>
      </c>
      <c r="B3">
        <v>0</v>
      </c>
      <c r="C3">
        <v>2.6640000000000001</v>
      </c>
      <c r="D3">
        <v>5.3280000000000003</v>
      </c>
    </row>
    <row r="4" spans="1:4" x14ac:dyDescent="0.25">
      <c r="A4" t="s">
        <v>280</v>
      </c>
      <c r="B4">
        <v>0</v>
      </c>
      <c r="C4">
        <v>0.63</v>
      </c>
      <c r="D4">
        <v>1.26</v>
      </c>
    </row>
    <row r="5" spans="1:4" x14ac:dyDescent="0.25">
      <c r="A5" t="s">
        <v>281</v>
      </c>
      <c r="B5">
        <v>0</v>
      </c>
      <c r="C5">
        <v>0.18</v>
      </c>
      <c r="D5">
        <v>0.36</v>
      </c>
    </row>
    <row r="6" spans="1:4" x14ac:dyDescent="0.25">
      <c r="A6" t="s">
        <v>282</v>
      </c>
      <c r="B6">
        <v>0</v>
      </c>
      <c r="C6">
        <v>7.9200000000000007E-2</v>
      </c>
      <c r="D6">
        <v>0.15840000000000001</v>
      </c>
    </row>
    <row r="7" spans="1:4" x14ac:dyDescent="0.25">
      <c r="A7" t="s">
        <v>283</v>
      </c>
      <c r="B7">
        <v>0</v>
      </c>
      <c r="C7">
        <v>1.0800000000000001E-2</v>
      </c>
      <c r="D7">
        <v>0.216</v>
      </c>
    </row>
    <row r="8" spans="1:4" x14ac:dyDescent="0.25">
      <c r="A8" t="s">
        <v>284</v>
      </c>
      <c r="B8">
        <v>0</v>
      </c>
      <c r="C8">
        <v>2.1600000000000001E-2</v>
      </c>
      <c r="D8">
        <v>4.3200000000000002E-2</v>
      </c>
    </row>
    <row r="9" spans="1:4" x14ac:dyDescent="0.25">
      <c r="A9" t="s">
        <v>285</v>
      </c>
      <c r="B9">
        <v>0</v>
      </c>
      <c r="C9">
        <v>1.0800000000000001E-2</v>
      </c>
      <c r="D9">
        <v>2.1600000000000001E-2</v>
      </c>
    </row>
    <row r="10" spans="1:4" x14ac:dyDescent="0.25">
      <c r="A10" t="s">
        <v>286</v>
      </c>
      <c r="C10">
        <v>3.5999999999999999E-3</v>
      </c>
      <c r="D10">
        <v>7.1999999999999998E-3</v>
      </c>
    </row>
    <row r="11" spans="1:4" x14ac:dyDescent="0.25">
      <c r="C11">
        <f>SUM(C3:C10)</f>
        <v>3.6000000000000005</v>
      </c>
      <c r="D11">
        <f>SUM(D3:D10)</f>
        <v>7.394400000000001</v>
      </c>
    </row>
    <row r="16" spans="1:4" x14ac:dyDescent="0.25">
      <c r="A16" t="s">
        <v>239</v>
      </c>
      <c r="B16" t="s">
        <v>240</v>
      </c>
    </row>
    <row r="17" spans="1:2" x14ac:dyDescent="0.25">
      <c r="A17" t="s">
        <v>241</v>
      </c>
      <c r="B17">
        <v>17.8</v>
      </c>
    </row>
    <row r="18" spans="1:2" x14ac:dyDescent="0.25">
      <c r="A18" t="s">
        <v>242</v>
      </c>
      <c r="B18">
        <v>20.8</v>
      </c>
    </row>
    <row r="19" spans="1:2" x14ac:dyDescent="0.25">
      <c r="A19" t="s">
        <v>169</v>
      </c>
      <c r="B19">
        <v>3.01</v>
      </c>
    </row>
    <row r="20" spans="1:2" x14ac:dyDescent="0.25">
      <c r="A20" t="s">
        <v>168</v>
      </c>
      <c r="B20">
        <v>57.4</v>
      </c>
    </row>
    <row r="21" spans="1:2" x14ac:dyDescent="0.25">
      <c r="A21" t="s">
        <v>215</v>
      </c>
      <c r="B21">
        <v>29.3</v>
      </c>
    </row>
    <row r="22" spans="1:2" x14ac:dyDescent="0.25">
      <c r="A22" t="s">
        <v>243</v>
      </c>
      <c r="B22">
        <v>10.4</v>
      </c>
    </row>
    <row r="23" spans="1:2" x14ac:dyDescent="0.25">
      <c r="A23" t="s">
        <v>199</v>
      </c>
      <c r="B23">
        <v>74</v>
      </c>
    </row>
    <row r="24" spans="1:2" x14ac:dyDescent="0.25">
      <c r="A24" t="s">
        <v>244</v>
      </c>
      <c r="B24">
        <v>18</v>
      </c>
    </row>
    <row r="25" spans="1:2" x14ac:dyDescent="0.25">
      <c r="A25" t="s">
        <v>245</v>
      </c>
      <c r="B25">
        <v>10.8</v>
      </c>
    </row>
    <row r="26" spans="1:2" x14ac:dyDescent="0.25">
      <c r="A26" t="s">
        <v>246</v>
      </c>
    </row>
    <row r="27" spans="1:2" x14ac:dyDescent="0.25">
      <c r="A27" t="s">
        <v>247</v>
      </c>
      <c r="B27">
        <v>4.6100000000000003</v>
      </c>
    </row>
    <row r="28" spans="1:2" x14ac:dyDescent="0.25">
      <c r="A28" t="s">
        <v>248</v>
      </c>
      <c r="B28">
        <v>4.2</v>
      </c>
    </row>
    <row r="29" spans="1:2" x14ac:dyDescent="0.25">
      <c r="A29" t="s">
        <v>249</v>
      </c>
      <c r="B29">
        <v>4.97</v>
      </c>
    </row>
    <row r="30" spans="1:2" x14ac:dyDescent="0.25">
      <c r="A30" t="s">
        <v>250</v>
      </c>
      <c r="B30">
        <v>26.1</v>
      </c>
    </row>
    <row r="31" spans="1:2" x14ac:dyDescent="0.25">
      <c r="A31" t="s">
        <v>251</v>
      </c>
      <c r="B31">
        <v>8.25</v>
      </c>
    </row>
    <row r="32" spans="1:2" x14ac:dyDescent="0.25">
      <c r="A32" t="s">
        <v>252</v>
      </c>
      <c r="B32">
        <v>34.700000000000003</v>
      </c>
    </row>
    <row r="33" spans="1:2" x14ac:dyDescent="0.25">
      <c r="A33" t="s">
        <v>253</v>
      </c>
      <c r="B33">
        <v>7.85</v>
      </c>
    </row>
    <row r="34" spans="1:2" x14ac:dyDescent="0.25">
      <c r="A34" t="s">
        <v>254</v>
      </c>
      <c r="B34">
        <v>95.7</v>
      </c>
    </row>
    <row r="35" spans="1:2" x14ac:dyDescent="0.25">
      <c r="A35" t="s">
        <v>255</v>
      </c>
      <c r="B35">
        <v>54.9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10" x14ac:dyDescent="0.25">
      <c r="A1" t="s">
        <v>170</v>
      </c>
      <c r="B1" t="s">
        <v>26</v>
      </c>
      <c r="C1" t="s">
        <v>198</v>
      </c>
      <c r="D1" t="s">
        <v>207</v>
      </c>
    </row>
    <row r="2" spans="1:10" x14ac:dyDescent="0.25">
      <c r="A2" t="s">
        <v>171</v>
      </c>
      <c r="B2">
        <v>22.26</v>
      </c>
      <c r="C2">
        <v>22.27</v>
      </c>
      <c r="D2">
        <v>22.33</v>
      </c>
    </row>
    <row r="3" spans="1:10" x14ac:dyDescent="0.25">
      <c r="A3" t="s">
        <v>172</v>
      </c>
      <c r="B3">
        <v>4.7699999999999996</v>
      </c>
      <c r="C3">
        <v>4.7300000000000004</v>
      </c>
      <c r="D3">
        <v>4.79</v>
      </c>
    </row>
    <row r="4" spans="1:10" x14ac:dyDescent="0.25">
      <c r="A4" t="s">
        <v>173</v>
      </c>
      <c r="B4">
        <v>3.93</v>
      </c>
      <c r="C4">
        <v>3.86</v>
      </c>
      <c r="D4">
        <v>4.03</v>
      </c>
    </row>
    <row r="5" spans="1:10" x14ac:dyDescent="0.25">
      <c r="A5" t="s">
        <v>174</v>
      </c>
      <c r="B5">
        <v>4.68</v>
      </c>
      <c r="C5">
        <v>4.6399999999999997</v>
      </c>
      <c r="D5">
        <v>4.7</v>
      </c>
    </row>
    <row r="6" spans="1:10" x14ac:dyDescent="0.25">
      <c r="A6" t="s">
        <v>175</v>
      </c>
      <c r="B6">
        <v>8.6</v>
      </c>
      <c r="C6">
        <v>8.74</v>
      </c>
      <c r="D6">
        <v>9.01</v>
      </c>
    </row>
    <row r="7" spans="1:10" x14ac:dyDescent="0.25">
      <c r="A7" t="s">
        <v>176</v>
      </c>
      <c r="B7">
        <v>14.43</v>
      </c>
      <c r="C7">
        <v>14.8</v>
      </c>
      <c r="D7">
        <v>14.52</v>
      </c>
    </row>
    <row r="8" spans="1:10" x14ac:dyDescent="0.25">
      <c r="A8" t="s">
        <v>177</v>
      </c>
      <c r="B8">
        <v>7.19</v>
      </c>
      <c r="C8">
        <v>7.55</v>
      </c>
      <c r="D8">
        <v>7.24</v>
      </c>
    </row>
    <row r="9" spans="1:10" x14ac:dyDescent="0.25">
      <c r="A9" s="11" t="s">
        <v>178</v>
      </c>
      <c r="B9" s="11"/>
      <c r="C9" s="11"/>
      <c r="D9" s="11"/>
      <c r="F9" t="s">
        <v>211</v>
      </c>
    </row>
    <row r="10" spans="1:10" x14ac:dyDescent="0.25">
      <c r="A10" t="s">
        <v>179</v>
      </c>
      <c r="B10">
        <v>17.8</v>
      </c>
      <c r="C10">
        <v>18.399999999999999</v>
      </c>
      <c r="D10">
        <v>17.8</v>
      </c>
      <c r="F10">
        <v>21.4</v>
      </c>
      <c r="G10">
        <v>21.7</v>
      </c>
      <c r="H10">
        <v>21.2</v>
      </c>
      <c r="J10" t="s">
        <v>214</v>
      </c>
    </row>
    <row r="11" spans="1:10" x14ac:dyDescent="0.25">
      <c r="A11" t="s">
        <v>180</v>
      </c>
      <c r="B11">
        <v>16.5</v>
      </c>
      <c r="C11">
        <v>17.2</v>
      </c>
      <c r="D11">
        <v>16.2</v>
      </c>
      <c r="F11">
        <v>19.5</v>
      </c>
      <c r="G11">
        <v>20</v>
      </c>
      <c r="H11">
        <v>19.100000000000001</v>
      </c>
    </row>
    <row r="12" spans="1:10" x14ac:dyDescent="0.25">
      <c r="A12" t="s">
        <v>181</v>
      </c>
      <c r="B12">
        <v>61</v>
      </c>
      <c r="C12">
        <v>72</v>
      </c>
      <c r="D12">
        <v>58</v>
      </c>
      <c r="F12">
        <v>303</v>
      </c>
      <c r="G12" t="s">
        <v>213</v>
      </c>
      <c r="H12">
        <v>242</v>
      </c>
    </row>
    <row r="13" spans="1:10" x14ac:dyDescent="0.25">
      <c r="A13" t="s">
        <v>182</v>
      </c>
      <c r="B13">
        <v>16.98</v>
      </c>
      <c r="C13">
        <v>17.07</v>
      </c>
      <c r="D13">
        <v>16.920000000000002</v>
      </c>
      <c r="F13">
        <v>16.98</v>
      </c>
      <c r="G13">
        <v>17.07</v>
      </c>
      <c r="H13">
        <v>16.920000000000002</v>
      </c>
    </row>
    <row r="14" spans="1:10" x14ac:dyDescent="0.25">
      <c r="A14" s="11" t="s">
        <v>183</v>
      </c>
      <c r="B14" s="11"/>
      <c r="C14" s="11"/>
      <c r="D14" s="11"/>
      <c r="F14" t="s">
        <v>211</v>
      </c>
    </row>
    <row r="15" spans="1:10" x14ac:dyDescent="0.25">
      <c r="A15" t="s">
        <v>184</v>
      </c>
      <c r="B15">
        <v>21.1</v>
      </c>
      <c r="C15">
        <v>21.5</v>
      </c>
      <c r="D15">
        <v>21.2</v>
      </c>
      <c r="F15">
        <v>21.7</v>
      </c>
      <c r="G15">
        <v>21.7</v>
      </c>
      <c r="H15">
        <v>21.7</v>
      </c>
      <c r="J15" t="s">
        <v>212</v>
      </c>
    </row>
    <row r="16" spans="1:10" x14ac:dyDescent="0.25">
      <c r="A16" t="s">
        <v>185</v>
      </c>
      <c r="B16">
        <v>22.5</v>
      </c>
      <c r="C16">
        <v>23.7</v>
      </c>
      <c r="D16">
        <v>21.5</v>
      </c>
      <c r="F16">
        <v>23.2</v>
      </c>
      <c r="G16">
        <v>23.8</v>
      </c>
      <c r="H16">
        <v>22.1</v>
      </c>
    </row>
    <row r="17" spans="1:12" x14ac:dyDescent="0.25">
      <c r="A17" t="s">
        <v>186</v>
      </c>
      <c r="B17">
        <v>139</v>
      </c>
      <c r="C17">
        <v>389</v>
      </c>
      <c r="D17">
        <v>249</v>
      </c>
      <c r="F17">
        <v>500</v>
      </c>
      <c r="G17">
        <v>489</v>
      </c>
      <c r="H17">
        <v>453</v>
      </c>
    </row>
    <row r="18" spans="1:12" x14ac:dyDescent="0.25">
      <c r="A18" t="s">
        <v>187</v>
      </c>
      <c r="B18">
        <v>14.8</v>
      </c>
      <c r="C18">
        <v>14.9</v>
      </c>
      <c r="D18">
        <v>14.7</v>
      </c>
      <c r="F18">
        <v>14.8</v>
      </c>
      <c r="G18">
        <v>14.9</v>
      </c>
      <c r="H18">
        <v>14.7</v>
      </c>
    </row>
    <row r="19" spans="1:12" x14ac:dyDescent="0.25">
      <c r="A19" t="s">
        <v>188</v>
      </c>
      <c r="B19">
        <v>8</v>
      </c>
      <c r="C19">
        <v>9</v>
      </c>
      <c r="D19">
        <v>8</v>
      </c>
      <c r="F19">
        <v>8</v>
      </c>
      <c r="G19">
        <v>9</v>
      </c>
      <c r="H19">
        <v>8</v>
      </c>
    </row>
    <row r="20" spans="1:12" x14ac:dyDescent="0.25">
      <c r="A20" s="11" t="s">
        <v>189</v>
      </c>
      <c r="B20" s="11"/>
      <c r="C20" s="11"/>
      <c r="D20" s="11"/>
      <c r="F20" t="s">
        <v>210</v>
      </c>
    </row>
    <row r="21" spans="1:12" x14ac:dyDescent="0.25">
      <c r="A21" t="s">
        <v>184</v>
      </c>
      <c r="B21">
        <v>18.899999999999999</v>
      </c>
      <c r="C21">
        <v>19.5</v>
      </c>
      <c r="D21">
        <v>19</v>
      </c>
      <c r="F21">
        <v>19.600000000000001</v>
      </c>
      <c r="G21">
        <v>19.8</v>
      </c>
      <c r="H21">
        <v>19.3</v>
      </c>
    </row>
    <row r="22" spans="1:12" x14ac:dyDescent="0.25">
      <c r="A22" t="s">
        <v>185</v>
      </c>
      <c r="B22">
        <v>17.399999999999999</v>
      </c>
      <c r="C22">
        <v>18.5</v>
      </c>
      <c r="D22">
        <v>17.399999999999999</v>
      </c>
      <c r="F22">
        <v>18</v>
      </c>
      <c r="G22">
        <v>18.8</v>
      </c>
      <c r="H22">
        <v>17.7</v>
      </c>
    </row>
    <row r="23" spans="1:12" x14ac:dyDescent="0.25">
      <c r="A23" t="s">
        <v>187</v>
      </c>
      <c r="B23">
        <v>14.82</v>
      </c>
      <c r="C23">
        <v>14.93</v>
      </c>
      <c r="D23">
        <v>14.67</v>
      </c>
      <c r="F23">
        <v>14.84</v>
      </c>
      <c r="G23">
        <v>14.95</v>
      </c>
      <c r="H23">
        <v>14.69</v>
      </c>
    </row>
    <row r="24" spans="1:12" x14ac:dyDescent="0.25">
      <c r="A24" t="s">
        <v>190</v>
      </c>
      <c r="B24">
        <v>4.7</v>
      </c>
      <c r="C24">
        <v>5.2</v>
      </c>
      <c r="D24">
        <v>4.4000000000000004</v>
      </c>
      <c r="F24">
        <v>5.2</v>
      </c>
      <c r="G24">
        <v>5.4</v>
      </c>
      <c r="H24">
        <v>4.5999999999999996</v>
      </c>
    </row>
    <row r="25" spans="1:12" x14ac:dyDescent="0.25">
      <c r="A25" t="s">
        <v>191</v>
      </c>
      <c r="B25">
        <v>60</v>
      </c>
      <c r="C25">
        <v>77</v>
      </c>
      <c r="D25">
        <v>60</v>
      </c>
      <c r="F25">
        <v>74</v>
      </c>
      <c r="G25">
        <v>87</v>
      </c>
      <c r="H25">
        <v>67</v>
      </c>
    </row>
    <row r="26" spans="1:12" x14ac:dyDescent="0.25">
      <c r="A26" s="11" t="s">
        <v>192</v>
      </c>
      <c r="B26" s="11"/>
      <c r="C26" s="11"/>
      <c r="D26" s="11"/>
      <c r="F26" t="s">
        <v>216</v>
      </c>
      <c r="J26" t="s">
        <v>217</v>
      </c>
    </row>
    <row r="27" spans="1:12" x14ac:dyDescent="0.25">
      <c r="A27" t="s">
        <v>193</v>
      </c>
      <c r="B27">
        <v>23.52</v>
      </c>
      <c r="C27" s="6">
        <v>23.78</v>
      </c>
      <c r="D27" s="6">
        <v>23.97</v>
      </c>
      <c r="F27">
        <v>31.58</v>
      </c>
      <c r="G27">
        <v>31.68</v>
      </c>
      <c r="H27">
        <v>32.61</v>
      </c>
      <c r="J27">
        <v>36.74</v>
      </c>
      <c r="K27">
        <v>36.4</v>
      </c>
      <c r="L27">
        <v>37.29</v>
      </c>
    </row>
    <row r="28" spans="1:12" x14ac:dyDescent="0.25">
      <c r="A28" t="s">
        <v>180</v>
      </c>
      <c r="B28">
        <v>17.670000000000002</v>
      </c>
      <c r="C28" s="6">
        <v>18.7</v>
      </c>
      <c r="D28" s="6">
        <v>18.170000000000002</v>
      </c>
      <c r="F28">
        <v>22.12</v>
      </c>
      <c r="G28">
        <v>23.1</v>
      </c>
      <c r="H28">
        <v>22.82</v>
      </c>
      <c r="J28">
        <v>24.79</v>
      </c>
      <c r="K28">
        <v>25.61</v>
      </c>
      <c r="L28">
        <v>25.22</v>
      </c>
    </row>
    <row r="29" spans="1:12" x14ac:dyDescent="0.25">
      <c r="A29" t="s">
        <v>194</v>
      </c>
      <c r="B29" s="7">
        <v>18215</v>
      </c>
      <c r="C29" s="8">
        <v>18327</v>
      </c>
      <c r="D29" s="7">
        <v>18411</v>
      </c>
      <c r="F29" s="7">
        <v>18215</v>
      </c>
      <c r="G29" s="7">
        <v>18327</v>
      </c>
      <c r="H29" s="7">
        <v>18411</v>
      </c>
    </row>
    <row r="30" spans="1:12" x14ac:dyDescent="0.25">
      <c r="A30" t="s">
        <v>195</v>
      </c>
      <c r="B30" s="7">
        <v>20520</v>
      </c>
      <c r="C30" s="8">
        <v>20429</v>
      </c>
      <c r="D30" s="7">
        <v>20509</v>
      </c>
      <c r="F30" s="7">
        <v>20014</v>
      </c>
      <c r="G30" s="7">
        <v>19958</v>
      </c>
      <c r="H30" s="7">
        <v>19981</v>
      </c>
      <c r="J30" s="7">
        <v>20520</v>
      </c>
      <c r="K30" s="7">
        <v>20429</v>
      </c>
      <c r="L30" s="7">
        <v>20509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2022-02-07T05:49:35Z</dcterms:created>
  <dcterms:modified xsi:type="dcterms:W3CDTF">2022-12-20T18:28:04Z</dcterms:modified>
</cp:coreProperties>
</file>