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6" l="1"/>
  <c r="O19" i="6"/>
  <c r="H21" i="6"/>
  <c r="H20" i="6"/>
  <c r="H19" i="6"/>
  <c r="U26" i="3" l="1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J21" i="6" l="1"/>
  <c r="S11" i="6"/>
  <c r="S12" i="6" s="1"/>
  <c r="S13" i="6" s="1"/>
  <c r="O11" i="6"/>
  <c r="O12" i="6" s="1"/>
  <c r="O13" i="6" s="1"/>
  <c r="K11" i="6"/>
  <c r="K12" i="6" s="1"/>
  <c r="K13" i="6" s="1"/>
  <c r="G11" i="6"/>
  <c r="G12" i="6" s="1"/>
  <c r="G13" i="6" s="1"/>
  <c r="D1" i="6"/>
  <c r="E1" i="6"/>
  <c r="F1" i="6"/>
  <c r="G1" i="6"/>
  <c r="H1" i="6"/>
  <c r="I1" i="6"/>
  <c r="J1" i="6"/>
  <c r="K1" i="6"/>
  <c r="L1" i="6"/>
  <c r="M1" i="6"/>
  <c r="N1" i="6"/>
  <c r="O1" i="6"/>
  <c r="P1" i="6"/>
  <c r="Q1" i="6"/>
  <c r="R1" i="6"/>
  <c r="S1" i="6"/>
  <c r="T1" i="6"/>
  <c r="U1" i="6"/>
  <c r="V1" i="6"/>
  <c r="V25" i="6"/>
  <c r="U25" i="6"/>
  <c r="T25" i="6"/>
  <c r="S25" i="6"/>
  <c r="R25" i="6"/>
  <c r="Q25" i="6"/>
  <c r="P25" i="6"/>
  <c r="O25" i="6"/>
  <c r="N25" i="6"/>
  <c r="M25" i="6"/>
  <c r="L25" i="6"/>
  <c r="K25" i="6"/>
  <c r="J25" i="6"/>
  <c r="I25" i="6"/>
  <c r="H25" i="6"/>
  <c r="G25" i="6"/>
  <c r="F25" i="6"/>
  <c r="E25" i="6"/>
  <c r="D25" i="6"/>
  <c r="C25" i="6"/>
  <c r="U20" i="6"/>
  <c r="U21" i="6" s="1"/>
  <c r="O20" i="6"/>
  <c r="O21" i="6" s="1"/>
  <c r="V15" i="6"/>
  <c r="V16" i="6" s="1"/>
  <c r="V17" i="6" s="1"/>
  <c r="U15" i="6"/>
  <c r="U16" i="6" s="1"/>
  <c r="U17" i="6" s="1"/>
  <c r="T15" i="6"/>
  <c r="T16" i="6" s="1"/>
  <c r="T17" i="6" s="1"/>
  <c r="S15" i="6"/>
  <c r="S16" i="6" s="1"/>
  <c r="S17" i="6" s="1"/>
  <c r="R15" i="6"/>
  <c r="R16" i="6" s="1"/>
  <c r="R17" i="6" s="1"/>
  <c r="Q15" i="6"/>
  <c r="Q16" i="6" s="1"/>
  <c r="Q17" i="6" s="1"/>
  <c r="P15" i="6"/>
  <c r="P16" i="6" s="1"/>
  <c r="P17" i="6" s="1"/>
  <c r="O15" i="6"/>
  <c r="O16" i="6" s="1"/>
  <c r="O17" i="6" s="1"/>
  <c r="N15" i="6"/>
  <c r="N16" i="6" s="1"/>
  <c r="N17" i="6" s="1"/>
  <c r="M15" i="6"/>
  <c r="M16" i="6" s="1"/>
  <c r="M17" i="6" s="1"/>
  <c r="L15" i="6"/>
  <c r="L16" i="6" s="1"/>
  <c r="L17" i="6" s="1"/>
  <c r="K15" i="6"/>
  <c r="K16" i="6" s="1"/>
  <c r="K17" i="6" s="1"/>
  <c r="J15" i="6"/>
  <c r="J16" i="6" s="1"/>
  <c r="J17" i="6" s="1"/>
  <c r="I15" i="6"/>
  <c r="I16" i="6" s="1"/>
  <c r="I17" i="6" s="1"/>
  <c r="H15" i="6"/>
  <c r="H16" i="6" s="1"/>
  <c r="H17" i="6" s="1"/>
  <c r="G15" i="6"/>
  <c r="G16" i="6" s="1"/>
  <c r="G17" i="6" s="1"/>
  <c r="F15" i="6"/>
  <c r="F16" i="6" s="1"/>
  <c r="F17" i="6" s="1"/>
  <c r="E15" i="6"/>
  <c r="E16" i="6" s="1"/>
  <c r="E17" i="6" s="1"/>
  <c r="D15" i="6"/>
  <c r="D16" i="6" s="1"/>
  <c r="D17" i="6" s="1"/>
  <c r="C15" i="6"/>
  <c r="C16" i="6" s="1"/>
  <c r="C17" i="6" s="1"/>
  <c r="V11" i="6"/>
  <c r="V12" i="6" s="1"/>
  <c r="V13" i="6" s="1"/>
  <c r="U11" i="6"/>
  <c r="U12" i="6" s="1"/>
  <c r="U13" i="6" s="1"/>
  <c r="T11" i="6"/>
  <c r="T12" i="6" s="1"/>
  <c r="T13" i="6" s="1"/>
  <c r="R11" i="6"/>
  <c r="R12" i="6" s="1"/>
  <c r="R13" i="6" s="1"/>
  <c r="Q11" i="6"/>
  <c r="Q12" i="6" s="1"/>
  <c r="Q13" i="6" s="1"/>
  <c r="P11" i="6"/>
  <c r="P12" i="6" s="1"/>
  <c r="P13" i="6" s="1"/>
  <c r="N11" i="6"/>
  <c r="N12" i="6" s="1"/>
  <c r="N13" i="6" s="1"/>
  <c r="M11" i="6"/>
  <c r="M12" i="6" s="1"/>
  <c r="M13" i="6" s="1"/>
  <c r="L11" i="6"/>
  <c r="L12" i="6" s="1"/>
  <c r="L13" i="6" s="1"/>
  <c r="J11" i="6"/>
  <c r="J12" i="6" s="1"/>
  <c r="J13" i="6" s="1"/>
  <c r="I11" i="6"/>
  <c r="I12" i="6" s="1"/>
  <c r="I13" i="6" s="1"/>
  <c r="H11" i="6"/>
  <c r="H12" i="6" s="1"/>
  <c r="H13" i="6" s="1"/>
  <c r="F11" i="6"/>
  <c r="F12" i="6" s="1"/>
  <c r="F13" i="6" s="1"/>
  <c r="E11" i="6"/>
  <c r="E12" i="6" s="1"/>
  <c r="E13" i="6" s="1"/>
  <c r="D11" i="6"/>
  <c r="D12" i="6" s="1"/>
  <c r="D13" i="6" s="1"/>
  <c r="C11" i="6"/>
  <c r="C12" i="6" s="1"/>
  <c r="C13" i="6" s="1"/>
  <c r="V6" i="6"/>
  <c r="V7" i="6" s="1"/>
  <c r="V8" i="6" s="1"/>
  <c r="V23" i="6" s="1"/>
  <c r="U6" i="6"/>
  <c r="U7" i="6" s="1"/>
  <c r="U8" i="6" s="1"/>
  <c r="T6" i="6"/>
  <c r="T7" i="6" s="1"/>
  <c r="T8" i="6" s="1"/>
  <c r="T23" i="6" s="1"/>
  <c r="T26" i="6" s="1"/>
  <c r="T27" i="6" s="1"/>
  <c r="S6" i="6"/>
  <c r="S7" i="6" s="1"/>
  <c r="S8" i="6" s="1"/>
  <c r="R6" i="6"/>
  <c r="R7" i="6" s="1"/>
  <c r="R8" i="6" s="1"/>
  <c r="R23" i="6" s="1"/>
  <c r="Q6" i="6"/>
  <c r="Q7" i="6" s="1"/>
  <c r="Q8" i="6" s="1"/>
  <c r="Q23" i="6" s="1"/>
  <c r="Q26" i="6" s="1"/>
  <c r="Q27" i="6" s="1"/>
  <c r="P6" i="6"/>
  <c r="P7" i="6" s="1"/>
  <c r="P8" i="6" s="1"/>
  <c r="O6" i="6"/>
  <c r="O7" i="6" s="1"/>
  <c r="O8" i="6" s="1"/>
  <c r="N6" i="6"/>
  <c r="N7" i="6" s="1"/>
  <c r="N8" i="6" s="1"/>
  <c r="N23" i="6" s="1"/>
  <c r="M6" i="6"/>
  <c r="M7" i="6" s="1"/>
  <c r="M8" i="6" s="1"/>
  <c r="M23" i="6" s="1"/>
  <c r="M26" i="6" s="1"/>
  <c r="M27" i="6" s="1"/>
  <c r="L6" i="6"/>
  <c r="L7" i="6" s="1"/>
  <c r="L8" i="6" s="1"/>
  <c r="K6" i="6"/>
  <c r="K7" i="6" s="1"/>
  <c r="K8" i="6" s="1"/>
  <c r="J6" i="6"/>
  <c r="J7" i="6" s="1"/>
  <c r="J8" i="6" s="1"/>
  <c r="I6" i="6"/>
  <c r="I7" i="6" s="1"/>
  <c r="I8" i="6" s="1"/>
  <c r="I23" i="6" s="1"/>
  <c r="I26" i="6" s="1"/>
  <c r="I27" i="6" s="1"/>
  <c r="H6" i="6"/>
  <c r="H7" i="6" s="1"/>
  <c r="H8" i="6" s="1"/>
  <c r="H23" i="6" s="1"/>
  <c r="H26" i="6" s="1"/>
  <c r="H27" i="6" s="1"/>
  <c r="G6" i="6"/>
  <c r="G7" i="6" s="1"/>
  <c r="G8" i="6" s="1"/>
  <c r="F6" i="6"/>
  <c r="F7" i="6" s="1"/>
  <c r="F8" i="6" s="1"/>
  <c r="F23" i="6" s="1"/>
  <c r="E6" i="6"/>
  <c r="E7" i="6" s="1"/>
  <c r="E8" i="6" s="1"/>
  <c r="D6" i="6"/>
  <c r="D7" i="6" s="1"/>
  <c r="D8" i="6" s="1"/>
  <c r="C6" i="6"/>
  <c r="C7" i="6" s="1"/>
  <c r="C8" i="6" s="1"/>
  <c r="U23" i="6" l="1"/>
  <c r="U26" i="6" s="1"/>
  <c r="U27" i="6" s="1"/>
  <c r="F26" i="6"/>
  <c r="F27" i="6" s="1"/>
  <c r="R26" i="6"/>
  <c r="R27" i="6" s="1"/>
  <c r="V26" i="6"/>
  <c r="V27" i="6" s="1"/>
  <c r="N26" i="6"/>
  <c r="N27" i="6" s="1"/>
  <c r="J23" i="6"/>
  <c r="J26" i="6" s="1"/>
  <c r="J27" i="6" s="1"/>
  <c r="L23" i="6"/>
  <c r="L26" i="6" s="1"/>
  <c r="L27" i="6" s="1"/>
  <c r="P23" i="6"/>
  <c r="P26" i="6" s="1"/>
  <c r="P27" i="6" s="1"/>
  <c r="C23" i="6"/>
  <c r="C26" i="6" s="1"/>
  <c r="C27" i="6" s="1"/>
  <c r="G23" i="6"/>
  <c r="G26" i="6" s="1"/>
  <c r="G27" i="6" s="1"/>
  <c r="K23" i="6"/>
  <c r="K26" i="6" s="1"/>
  <c r="K27" i="6" s="1"/>
  <c r="O23" i="6"/>
  <c r="O26" i="6" s="1"/>
  <c r="O27" i="6" s="1"/>
  <c r="S23" i="6"/>
  <c r="S26" i="6" s="1"/>
  <c r="S27" i="6" s="1"/>
  <c r="D23" i="6"/>
  <c r="D26" i="6" s="1"/>
  <c r="D27" i="6" s="1"/>
  <c r="E23" i="6"/>
  <c r="E26" i="6" s="1"/>
  <c r="E27" i="6" s="1"/>
  <c r="E7" i="1" l="1"/>
  <c r="K7" i="1"/>
  <c r="L7" i="1"/>
  <c r="M7" i="1"/>
  <c r="O7" i="1"/>
  <c r="P7" i="1"/>
  <c r="R7" i="1"/>
  <c r="S7" i="1"/>
  <c r="U7" i="1"/>
</calcChain>
</file>

<file path=xl/sharedStrings.xml><?xml version="1.0" encoding="utf-8"?>
<sst xmlns="http://schemas.openxmlformats.org/spreadsheetml/2006/main" count="419" uniqueCount="272">
  <si>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</si>
  <si>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</si>
  <si>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</si>
  <si>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</si>
  <si>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</si>
  <si>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</si>
  <si>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</si>
  <si>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</si>
  <si>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</si>
  <si>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</si>
  <si>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</si>
  <si>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</si>
  <si>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</si>
  <si>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</si>
  <si>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</si>
  <si>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</si>
  <si>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</si>
  <si>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</si>
  <si>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</si>
  <si>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</si>
  <si>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</si>
  <si>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</si>
  <si>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</si>
  <si>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</si>
  <si>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</si>
  <si>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</si>
  <si>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</si>
  <si>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</si>
  <si>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</si>
  <si>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</si>
  <si>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</si>
  <si>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</si>
  <si>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</si>
  <si>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</si>
  <si>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</si>
  <si>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</si>
  <si>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</si>
  <si>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</si>
  <si>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</si>
  <si>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</si>
  <si>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</si>
  <si>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</si>
  <si>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</si>
  <si>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</si>
  <si>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</si>
  <si>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</si>
  <si>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</si>
  <si>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</si>
  <si>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</si>
  <si>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</si>
  <si>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</si>
  <si>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</si>
  <si>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</si>
  <si>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</si>
  <si>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</si>
  <si>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</si>
  <si>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</si>
  <si>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</si>
  <si>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</si>
  <si>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</si>
  <si>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</si>
  <si>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</si>
  <si>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</si>
  <si>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</si>
  <si>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</si>
  <si>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</si>
  <si>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</si>
  <si>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</si>
  <si>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</si>
  <si>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</si>
  <si>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</si>
  <si>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</si>
  <si>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</si>
  <si>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</si>
  <si>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</si>
  <si>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</si>
  <si>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</si>
  <si>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</si>
  <si>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</si>
  <si>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</si>
  <si>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</si>
  <si>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</si>
  <si>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</si>
  <si>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</si>
  <si>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</si>
  <si>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</si>
  <si>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</si>
  <si>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</si>
  <si>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</si>
  <si>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</si>
  <si>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</si>
  <si>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</si>
  <si>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</si>
  <si>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</si>
  <si>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</si>
  <si>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</si>
  <si>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</si>
  <si>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</si>
  <si>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</si>
  <si>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</si>
  <si>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</si>
  <si>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</si>
  <si>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</si>
  <si>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</si>
  <si>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</si>
  <si>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</si>
  <si>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</si>
  <si>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</si>
  <si>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</si>
  <si>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</si>
  <si>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</si>
  <si>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</si>
  <si>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</si>
  <si>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</si>
  <si>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</si>
  <si>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</si>
  <si>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</si>
  <si>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</si>
  <si>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</si>
  <si>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</si>
  <si>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</si>
  <si>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</si>
  <si>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</si>
  <si>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</si>
  <si>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</si>
  <si>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</si>
  <si>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</si>
  <si>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</si>
  <si>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</si>
  <si>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</si>
  <si>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</si>
  <si>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</si>
  <si>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</si>
  <si>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</si>
  <si>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</si>
  <si>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</si>
  <si>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</si>
  <si>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</si>
  <si>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</si>
  <si>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</si>
  <si>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</si>
  <si>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</si>
  <si>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</si>
  <si>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</si>
  <si>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</si>
  <si>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</si>
  <si>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</si>
  <si>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</si>
  <si>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</si>
  <si>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</si>
  <si>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</si>
  <si>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</si>
  <si>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</si>
  <si>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</si>
  <si>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</si>
  <si>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</si>
  <si>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</si>
  <si>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</si>
  <si>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</si>
  <si>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</si>
  <si>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</si>
  <si>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</si>
  <si>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</si>
  <si>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</si>
  <si>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</si>
  <si>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</si>
  <si>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</si>
  <si>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</si>
  <si>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Concentrate Composition </t>
  </si>
  <si>
    <t xml:space="preserve">Maize meal </t>
  </si>
  <si>
    <t xml:space="preserve">Premix </t>
  </si>
  <si>
    <t>Pasture %DM</t>
  </si>
  <si>
    <t xml:space="preserve">DM </t>
  </si>
  <si>
    <t>CP</t>
  </si>
  <si>
    <t>NDF</t>
  </si>
  <si>
    <t>EE</t>
  </si>
  <si>
    <t>GE (MJ/kg)</t>
  </si>
  <si>
    <t>ME (MJ/kg)</t>
  </si>
  <si>
    <t>Ca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</si>
  <si>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</si>
  <si>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</si>
  <si>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</si>
  <si>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</si>
  <si>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</si>
  <si>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</si>
  <si>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</si>
  <si>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</si>
  <si>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</si>
  <si>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</si>
  <si>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</si>
  <si>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</si>
  <si>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</si>
  <si>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</si>
  <si>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</si>
  <si>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</si>
  <si>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</si>
  <si>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</si>
  <si>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</si>
  <si>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</si>
  <si>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</si>
  <si>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</si>
  <si>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</si>
  <si>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</si>
  <si>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</si>
  <si>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</si>
  <si>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</si>
  <si>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</si>
  <si>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RPML</t>
  </si>
  <si>
    <t>RPL</t>
  </si>
  <si>
    <t>7.24kg DM</t>
  </si>
  <si>
    <t>7.25 kg DM</t>
  </si>
  <si>
    <t xml:space="preserve">7.28kg DM </t>
  </si>
  <si>
    <t xml:space="preserve">Soybean Oilcake meal </t>
  </si>
  <si>
    <t xml:space="preserve">Wheat bran </t>
  </si>
  <si>
    <t>Molasses</t>
  </si>
  <si>
    <t xml:space="preserve">Feed Lime </t>
  </si>
  <si>
    <t xml:space="preserve">LysiGEM </t>
  </si>
  <si>
    <t xml:space="preserve">MetaSmartDRY </t>
  </si>
  <si>
    <t xml:space="preserve">Salt </t>
  </si>
  <si>
    <t xml:space="preserve">MgO </t>
  </si>
  <si>
    <t>Urea</t>
  </si>
  <si>
    <t xml:space="preserve">Ash </t>
  </si>
  <si>
    <t>OM</t>
  </si>
  <si>
    <t>NFC</t>
  </si>
  <si>
    <t>NDIP (%NDF)</t>
  </si>
  <si>
    <t>ADIP (%ADF)</t>
  </si>
  <si>
    <t>ADL</t>
  </si>
  <si>
    <t>IVOMD</t>
  </si>
  <si>
    <t xml:space="preserve">P </t>
  </si>
  <si>
    <t>ICP: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</si>
  <si>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</si>
  <si>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</si>
  <si>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</si>
  <si>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</si>
  <si>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</si>
  <si>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</si>
  <si>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</si>
  <si>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</si>
  <si>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</si>
  <si>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</si>
  <si>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</si>
  <si>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</si>
  <si>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</si>
  <si>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</si>
  <si>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</si>
  <si>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 xml:space="preserve">monoCaP </t>
  </si>
  <si>
    <t>ADF</t>
  </si>
  <si>
    <t>Using model predicted DMI (Animal)</t>
  </si>
  <si>
    <t>Using model predicted DMI (Animal/fibre)</t>
  </si>
  <si>
    <t>PAULET33</t>
  </si>
  <si>
    <t>SUSA106</t>
  </si>
  <si>
    <t>MELBA3</t>
  </si>
  <si>
    <t>ARNA27</t>
  </si>
  <si>
    <t>ESME5</t>
  </si>
  <si>
    <t>LIN57</t>
  </si>
  <si>
    <t>SANTA39</t>
  </si>
  <si>
    <t>ESME9</t>
  </si>
  <si>
    <t>HES15</t>
  </si>
  <si>
    <t>PAULET35</t>
  </si>
  <si>
    <t>MAX67</t>
  </si>
  <si>
    <t>BERTA141</t>
  </si>
  <si>
    <t>ETNA40</t>
  </si>
  <si>
    <t>WANDA44</t>
  </si>
  <si>
    <t>PAULET31</t>
  </si>
  <si>
    <t>MAX63</t>
  </si>
  <si>
    <t>AMSA163</t>
  </si>
  <si>
    <t>PAULET36</t>
  </si>
  <si>
    <t>ARNA41</t>
  </si>
  <si>
    <t>MONA14</t>
  </si>
  <si>
    <t xml:space="preserve">NAME </t>
  </si>
  <si>
    <t xml:space="preserve">Pasture intake </t>
  </si>
  <si>
    <t xml:space="preserve">pasture intake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</si>
</sst>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5" borderId="0" xfId="0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opLeftCell="N1" workbookViewId="0">
      <selection activeCell="T15" sqref="T15"/>
    </sheetView>
  </sheetViews>
  <sheetFormatPr defaultRowHeight="15" x14ac:dyDescent="0.25"/>
  <cols>
    <col min="1" max="1" width="39" customWidth="1"/>
  </cols>
  <sheetData>
    <row r="1" spans="1:21" x14ac:dyDescent="0.25">
      <c r="B1" t="s">
        <v>249</v>
      </c>
      <c r="C1" t="s">
        <v>250</v>
      </c>
      <c r="D1" t="s">
        <v>251</v>
      </c>
      <c r="E1" t="s">
        <v>252</v>
      </c>
      <c r="F1" t="s">
        <v>253</v>
      </c>
      <c r="G1" t="s">
        <v>254</v>
      </c>
      <c r="H1" t="s">
        <v>255</v>
      </c>
      <c r="I1" t="s">
        <v>256</v>
      </c>
      <c r="J1" t="s">
        <v>257</v>
      </c>
      <c r="K1" t="s">
        <v>258</v>
      </c>
      <c r="L1" t="s">
        <v>259</v>
      </c>
      <c r="M1" t="s">
        <v>260</v>
      </c>
      <c r="N1" t="s">
        <v>261</v>
      </c>
      <c r="O1" t="s">
        <v>262</v>
      </c>
      <c r="P1" t="s">
        <v>263</v>
      </c>
      <c r="Q1" t="s">
        <v>264</v>
      </c>
      <c r="R1" t="s">
        <v>265</v>
      </c>
      <c r="S1" t="s">
        <v>266</v>
      </c>
      <c r="T1" t="s">
        <v>267</v>
      </c>
      <c r="U1" t="s">
        <v>268</v>
      </c>
    </row>
    <row r="2" spans="1:21" x14ac:dyDescent="0.25">
      <c r="A2" t="s">
        <v>230</v>
      </c>
      <c r="J2" t="s">
        <v>229</v>
      </c>
      <c r="K2">
        <v>370</v>
      </c>
      <c r="L2">
        <v>370</v>
      </c>
      <c r="M2">
        <v>370</v>
      </c>
    </row>
    <row r="3" spans="1:21" x14ac:dyDescent="0.25">
      <c r="A3" s="1" t="s">
        <v>0</v>
      </c>
    </row>
    <row r="4" spans="1:21" x14ac:dyDescent="0.25">
      <c r="A4" t="s">
        <v>1</v>
      </c>
      <c r="B4" t="s">
        <v>27</v>
      </c>
      <c r="C4" t="s">
        <v>27</v>
      </c>
      <c r="D4" t="s">
        <v>27</v>
      </c>
    </row>
    <row r="5" spans="1:21" x14ac:dyDescent="0.25">
      <c r="A5" t="s">
        <v>2</v>
      </c>
      <c r="B5">
        <v>63.366666666666667</v>
      </c>
      <c r="C5">
        <v>87.2</v>
      </c>
      <c r="D5">
        <v>62</v>
      </c>
      <c r="E5">
        <v>78</v>
      </c>
      <c r="F5">
        <v>111.3</v>
      </c>
      <c r="G5">
        <v>39</v>
      </c>
      <c r="H5">
        <v>49.7</v>
      </c>
      <c r="I5">
        <v>49.933333333333337</v>
      </c>
      <c r="J5">
        <v>86.933333333333337</v>
      </c>
      <c r="K5">
        <v>64.566666666666663</v>
      </c>
      <c r="L5">
        <v>66</v>
      </c>
      <c r="M5">
        <v>67.3</v>
      </c>
      <c r="N5">
        <v>26.333333333333332</v>
      </c>
      <c r="O5">
        <v>68</v>
      </c>
      <c r="P5">
        <v>68.166666666666657</v>
      </c>
      <c r="Q5">
        <v>63.366666666666667</v>
      </c>
      <c r="R5">
        <v>67.8</v>
      </c>
      <c r="S5">
        <v>67.099999999999994</v>
      </c>
      <c r="T5">
        <v>38.366666666666667</v>
      </c>
      <c r="U5">
        <v>90.233333333333334</v>
      </c>
    </row>
    <row r="6" spans="1:21" x14ac:dyDescent="0.25">
      <c r="A6" t="s">
        <v>3</v>
      </c>
      <c r="B6">
        <v>385.5</v>
      </c>
      <c r="C6">
        <v>381.5</v>
      </c>
      <c r="D6">
        <v>383</v>
      </c>
      <c r="E6">
        <v>421</v>
      </c>
      <c r="F6">
        <v>411</v>
      </c>
      <c r="G6">
        <v>329.5</v>
      </c>
      <c r="H6">
        <v>344.5</v>
      </c>
      <c r="I6">
        <v>316.5</v>
      </c>
      <c r="J6">
        <v>371.5</v>
      </c>
      <c r="K6">
        <v>424</v>
      </c>
      <c r="L6">
        <v>426.5</v>
      </c>
      <c r="M6">
        <v>458.5</v>
      </c>
      <c r="N6">
        <v>331</v>
      </c>
      <c r="O6">
        <v>382.5</v>
      </c>
      <c r="P6">
        <v>447.5</v>
      </c>
      <c r="Q6">
        <v>377</v>
      </c>
      <c r="R6">
        <v>410.5</v>
      </c>
      <c r="S6">
        <v>405</v>
      </c>
      <c r="T6">
        <v>318.5</v>
      </c>
      <c r="U6">
        <v>380.5</v>
      </c>
    </row>
    <row r="7" spans="1:21" x14ac:dyDescent="0.25">
      <c r="A7" t="s">
        <v>4</v>
      </c>
      <c r="B7">
        <v>0</v>
      </c>
      <c r="C7">
        <v>0</v>
      </c>
      <c r="D7">
        <v>0</v>
      </c>
      <c r="E7">
        <f t="shared" ref="E7:U7" si="0">(E9-91)</f>
        <v>49</v>
      </c>
      <c r="F7">
        <v>0</v>
      </c>
      <c r="G7">
        <v>0</v>
      </c>
      <c r="H7">
        <v>0</v>
      </c>
      <c r="I7">
        <v>0</v>
      </c>
      <c r="J7">
        <v>0</v>
      </c>
      <c r="K7">
        <f t="shared" si="0"/>
        <v>16</v>
      </c>
      <c r="L7">
        <f t="shared" si="0"/>
        <v>59</v>
      </c>
      <c r="M7">
        <f t="shared" si="0"/>
        <v>98</v>
      </c>
      <c r="N7">
        <v>0</v>
      </c>
      <c r="O7">
        <f t="shared" si="0"/>
        <v>119</v>
      </c>
      <c r="P7">
        <f t="shared" si="0"/>
        <v>124</v>
      </c>
      <c r="Q7">
        <v>0</v>
      </c>
      <c r="R7">
        <f t="shared" si="0"/>
        <v>113</v>
      </c>
      <c r="S7">
        <f t="shared" si="0"/>
        <v>92</v>
      </c>
      <c r="T7">
        <v>0</v>
      </c>
      <c r="U7">
        <f t="shared" si="0"/>
        <v>46</v>
      </c>
    </row>
    <row r="8" spans="1:21" x14ac:dyDescent="0.25">
      <c r="A8" t="s">
        <v>5</v>
      </c>
      <c r="B8">
        <v>2</v>
      </c>
      <c r="C8">
        <v>2</v>
      </c>
      <c r="D8">
        <v>2</v>
      </c>
      <c r="E8">
        <v>2</v>
      </c>
      <c r="F8">
        <v>2.25</v>
      </c>
      <c r="G8">
        <v>2</v>
      </c>
      <c r="H8">
        <v>2</v>
      </c>
      <c r="I8">
        <v>2</v>
      </c>
      <c r="J8">
        <v>2</v>
      </c>
      <c r="K8">
        <v>2</v>
      </c>
      <c r="L8">
        <v>2.25</v>
      </c>
      <c r="M8">
        <v>2</v>
      </c>
      <c r="N8">
        <v>2</v>
      </c>
      <c r="O8">
        <v>2</v>
      </c>
      <c r="P8">
        <v>2</v>
      </c>
      <c r="Q8">
        <v>2</v>
      </c>
      <c r="R8">
        <v>2.25</v>
      </c>
      <c r="S8">
        <v>2.25</v>
      </c>
      <c r="T8">
        <v>2</v>
      </c>
      <c r="U8">
        <v>2</v>
      </c>
    </row>
    <row r="9" spans="1:21" x14ac:dyDescent="0.25">
      <c r="A9" t="s">
        <v>6</v>
      </c>
      <c r="B9">
        <v>71</v>
      </c>
      <c r="C9">
        <v>46</v>
      </c>
      <c r="D9">
        <v>30</v>
      </c>
      <c r="E9">
        <v>140</v>
      </c>
      <c r="F9">
        <v>29</v>
      </c>
      <c r="G9">
        <v>80</v>
      </c>
      <c r="H9">
        <v>31</v>
      </c>
      <c r="I9">
        <v>38</v>
      </c>
      <c r="J9">
        <v>38</v>
      </c>
      <c r="K9">
        <v>107</v>
      </c>
      <c r="L9">
        <v>150</v>
      </c>
      <c r="M9">
        <v>189</v>
      </c>
      <c r="N9">
        <v>70</v>
      </c>
      <c r="O9">
        <v>210</v>
      </c>
      <c r="P9">
        <v>215</v>
      </c>
      <c r="Q9">
        <v>71</v>
      </c>
      <c r="R9">
        <v>204</v>
      </c>
      <c r="S9">
        <v>183</v>
      </c>
      <c r="T9">
        <v>61</v>
      </c>
      <c r="U9">
        <v>137</v>
      </c>
    </row>
    <row r="10" spans="1:21" x14ac:dyDescent="0.25">
      <c r="A10" t="s">
        <v>7</v>
      </c>
      <c r="B10">
        <v>4</v>
      </c>
      <c r="C10">
        <v>6</v>
      </c>
      <c r="D10">
        <v>4</v>
      </c>
      <c r="E10">
        <v>5</v>
      </c>
      <c r="F10">
        <v>8</v>
      </c>
      <c r="G10">
        <v>2</v>
      </c>
      <c r="H10">
        <v>3</v>
      </c>
      <c r="I10">
        <v>3</v>
      </c>
      <c r="J10">
        <v>6</v>
      </c>
      <c r="K10">
        <v>4</v>
      </c>
      <c r="L10">
        <v>4</v>
      </c>
      <c r="M10">
        <v>4</v>
      </c>
      <c r="N10">
        <v>1</v>
      </c>
      <c r="O10">
        <v>4</v>
      </c>
      <c r="P10">
        <v>4</v>
      </c>
      <c r="Q10">
        <v>4</v>
      </c>
      <c r="R10">
        <v>4</v>
      </c>
      <c r="S10">
        <v>4</v>
      </c>
      <c r="T10">
        <v>2</v>
      </c>
      <c r="U10">
        <v>6</v>
      </c>
    </row>
    <row r="11" spans="1:21" x14ac:dyDescent="0.25">
      <c r="A11" t="s">
        <v>8</v>
      </c>
      <c r="B11">
        <v>24</v>
      </c>
      <c r="C11">
        <v>24</v>
      </c>
      <c r="D11">
        <v>24</v>
      </c>
    </row>
    <row r="12" spans="1:21" x14ac:dyDescent="0.25">
      <c r="A12" t="s">
        <v>9</v>
      </c>
      <c r="B12">
        <v>13</v>
      </c>
      <c r="C12">
        <v>13</v>
      </c>
      <c r="D12">
        <v>13</v>
      </c>
    </row>
    <row r="14" spans="1:21" x14ac:dyDescent="0.25">
      <c r="A14" s="1" t="s">
        <v>10</v>
      </c>
    </row>
    <row r="15" spans="1:21" x14ac:dyDescent="0.25">
      <c r="A15" t="s">
        <v>11</v>
      </c>
      <c r="G15">
        <v>350</v>
      </c>
      <c r="N15">
        <v>385</v>
      </c>
      <c r="T15">
        <v>340</v>
      </c>
    </row>
    <row r="16" spans="1:21" x14ac:dyDescent="0.25">
      <c r="A16" t="s">
        <v>12</v>
      </c>
      <c r="B16" t="s">
        <v>117</v>
      </c>
      <c r="C16" t="s">
        <v>117</v>
      </c>
      <c r="D16" t="s">
        <v>117</v>
      </c>
    </row>
    <row r="17" spans="1:21" x14ac:dyDescent="0.25">
      <c r="A17" t="s">
        <v>13</v>
      </c>
      <c r="B17">
        <v>23</v>
      </c>
      <c r="C17">
        <v>23</v>
      </c>
      <c r="D17">
        <v>23</v>
      </c>
    </row>
    <row r="18" spans="1:21" x14ac:dyDescent="0.25">
      <c r="A18" t="s">
        <v>14</v>
      </c>
      <c r="B18">
        <v>25.9</v>
      </c>
      <c r="C18">
        <v>27.32</v>
      </c>
      <c r="D18">
        <v>24.36</v>
      </c>
      <c r="E18">
        <v>23.46</v>
      </c>
      <c r="F18">
        <v>26.18</v>
      </c>
      <c r="G18">
        <v>23.37</v>
      </c>
      <c r="H18">
        <v>24.27</v>
      </c>
      <c r="I18">
        <v>24.11</v>
      </c>
      <c r="J18">
        <v>24.83</v>
      </c>
      <c r="K18">
        <v>22.86</v>
      </c>
      <c r="L18">
        <v>19.47</v>
      </c>
      <c r="M18">
        <v>20.170000000000002</v>
      </c>
      <c r="N18">
        <v>19.57</v>
      </c>
      <c r="O18">
        <v>18.760000000000002</v>
      </c>
      <c r="P18">
        <v>20.38</v>
      </c>
      <c r="Q18">
        <v>25.02</v>
      </c>
      <c r="R18">
        <v>17.23</v>
      </c>
      <c r="S18">
        <v>19.98</v>
      </c>
      <c r="T18">
        <v>20.02</v>
      </c>
      <c r="U18">
        <v>18.87</v>
      </c>
    </row>
    <row r="19" spans="1:21" x14ac:dyDescent="0.25">
      <c r="A19" t="s">
        <v>15</v>
      </c>
      <c r="B19">
        <v>4.25</v>
      </c>
      <c r="C19">
        <v>5.54</v>
      </c>
      <c r="D19">
        <v>4.6900000000000004</v>
      </c>
      <c r="E19">
        <v>3.72</v>
      </c>
      <c r="F19">
        <v>4.67</v>
      </c>
      <c r="G19">
        <v>4.2300000000000004</v>
      </c>
      <c r="H19">
        <v>4.95</v>
      </c>
      <c r="I19">
        <v>4.17</v>
      </c>
      <c r="J19">
        <v>4.79</v>
      </c>
      <c r="K19">
        <v>4.72</v>
      </c>
      <c r="L19">
        <v>5.85</v>
      </c>
      <c r="M19">
        <v>5.67</v>
      </c>
      <c r="N19">
        <v>4.9800000000000004</v>
      </c>
      <c r="O19">
        <v>5.18</v>
      </c>
      <c r="P19">
        <v>5.28</v>
      </c>
      <c r="Q19">
        <v>3.84</v>
      </c>
      <c r="R19">
        <v>4.42</v>
      </c>
      <c r="S19">
        <v>4.3099999999999996</v>
      </c>
      <c r="T19">
        <v>5.17</v>
      </c>
      <c r="U19">
        <v>5.37</v>
      </c>
    </row>
    <row r="20" spans="1:21" x14ac:dyDescent="0.25">
      <c r="A20" t="s">
        <v>16</v>
      </c>
      <c r="B20">
        <v>3.86</v>
      </c>
      <c r="C20">
        <v>3.83</v>
      </c>
      <c r="D20">
        <v>4.05</v>
      </c>
      <c r="E20">
        <v>3.71</v>
      </c>
      <c r="F20">
        <v>3.86</v>
      </c>
      <c r="G20">
        <v>3.7</v>
      </c>
      <c r="H20">
        <v>3.84</v>
      </c>
      <c r="I20">
        <v>3.71</v>
      </c>
      <c r="J20">
        <v>3.92</v>
      </c>
      <c r="K20">
        <v>4.1100000000000003</v>
      </c>
      <c r="L20">
        <v>4.2300000000000004</v>
      </c>
      <c r="M20">
        <v>4.82</v>
      </c>
      <c r="N20">
        <v>4.0199999999999996</v>
      </c>
      <c r="O20">
        <v>3.9</v>
      </c>
      <c r="P20">
        <v>4.66</v>
      </c>
      <c r="Q20">
        <v>4.0599999999999996</v>
      </c>
      <c r="R20">
        <v>3.93</v>
      </c>
      <c r="S20">
        <v>4.32</v>
      </c>
      <c r="T20">
        <v>3.96</v>
      </c>
      <c r="U20">
        <v>4.17</v>
      </c>
    </row>
    <row r="21" spans="1:21" x14ac:dyDescent="0.25">
      <c r="A21" t="s">
        <v>17</v>
      </c>
      <c r="B21">
        <v>4.6500000000000004</v>
      </c>
      <c r="C21">
        <v>4.66</v>
      </c>
      <c r="D21">
        <v>4.8</v>
      </c>
      <c r="E21">
        <v>4.5199999999999996</v>
      </c>
      <c r="F21">
        <v>4.99</v>
      </c>
      <c r="G21">
        <v>4.95</v>
      </c>
      <c r="H21">
        <v>4.84</v>
      </c>
      <c r="I21">
        <v>4.88</v>
      </c>
      <c r="J21">
        <v>4.9000000000000004</v>
      </c>
      <c r="K21">
        <v>4.6900000000000004</v>
      </c>
      <c r="L21">
        <v>4.71</v>
      </c>
      <c r="M21">
        <v>4.6900000000000004</v>
      </c>
      <c r="N21">
        <v>4.8099999999999996</v>
      </c>
      <c r="O21">
        <v>4.57</v>
      </c>
      <c r="P21">
        <v>4.63</v>
      </c>
      <c r="Q21">
        <v>4.75</v>
      </c>
      <c r="R21">
        <v>4.18</v>
      </c>
      <c r="S21">
        <v>4.3</v>
      </c>
      <c r="T21">
        <v>4.75</v>
      </c>
      <c r="U21">
        <v>4.6500000000000004</v>
      </c>
    </row>
    <row r="22" spans="1:21" x14ac:dyDescent="0.25">
      <c r="A22" t="s">
        <v>271</v>
      </c>
      <c r="B22">
        <v>10.668565985436286</v>
      </c>
      <c r="C22">
        <v>13.487174404222086</v>
      </c>
      <c r="D22">
        <v>10.545512948244967</v>
      </c>
      <c r="E22">
        <v>9.1002260499687626</v>
      </c>
      <c r="F22">
        <v>11.764046751393836</v>
      </c>
      <c r="G22" s="2">
        <v>8.7978641882599327</v>
      </c>
      <c r="H22">
        <v>10.453454061842393</v>
      </c>
      <c r="I22">
        <v>8.8900968924045962</v>
      </c>
      <c r="J22">
        <v>10.812616266358811</v>
      </c>
      <c r="K22">
        <v>10.264612007750451</v>
      </c>
      <c r="L22">
        <v>9.8863443183107265</v>
      </c>
      <c r="M22">
        <v>10.421478605541237</v>
      </c>
      <c r="N22" s="2">
        <v>7.9430656362668053</v>
      </c>
      <c r="O22">
        <v>8.2104067957897602</v>
      </c>
      <c r="P22">
        <v>9.9352585094356147</v>
      </c>
      <c r="Q22">
        <v>9.5117224314747482</v>
      </c>
      <c r="R22">
        <v>6.8779718787036588</v>
      </c>
      <c r="S22">
        <v>8.0581869931875296</v>
      </c>
      <c r="T22" s="2">
        <v>8.1985752790036912</v>
      </c>
      <c r="U22">
        <v>8.4687829846897191</v>
      </c>
    </row>
    <row r="23" spans="1:21" x14ac:dyDescent="0.25">
      <c r="A23" s="1" t="s">
        <v>18</v>
      </c>
    </row>
    <row r="24" spans="1:21" x14ac:dyDescent="0.25">
      <c r="A24" s="2" t="s">
        <v>19</v>
      </c>
      <c r="B24" s="2">
        <v>15.7</v>
      </c>
    </row>
    <row r="25" spans="1:21" x14ac:dyDescent="0.25">
      <c r="A25" t="s">
        <v>20</v>
      </c>
      <c r="B25" t="s">
        <v>231</v>
      </c>
      <c r="C25" t="s">
        <v>231</v>
      </c>
      <c r="D25" t="s">
        <v>231</v>
      </c>
    </row>
    <row r="26" spans="1:21" x14ac:dyDescent="0.25">
      <c r="A26" t="s">
        <v>21</v>
      </c>
      <c r="B26" t="s">
        <v>232</v>
      </c>
      <c r="C26" t="s">
        <v>232</v>
      </c>
      <c r="D26" t="s">
        <v>233</v>
      </c>
    </row>
    <row r="27" spans="1:21" x14ac:dyDescent="0.25">
      <c r="A27" t="s">
        <v>22</v>
      </c>
      <c r="B27">
        <v>0.94</v>
      </c>
      <c r="C27">
        <v>0.94</v>
      </c>
      <c r="D27">
        <v>0.94</v>
      </c>
    </row>
    <row r="28" spans="1:21" x14ac:dyDescent="0.25">
      <c r="A28" t="s">
        <v>23</v>
      </c>
      <c r="B28">
        <v>4</v>
      </c>
      <c r="C28">
        <v>4</v>
      </c>
      <c r="D28">
        <v>4</v>
      </c>
    </row>
    <row r="29" spans="1:21" x14ac:dyDescent="0.25">
      <c r="A29" t="s">
        <v>24</v>
      </c>
    </row>
    <row r="30" spans="1:21" x14ac:dyDescent="0.25">
      <c r="A30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workbookViewId="0">
      <pane xSplit="1" topLeftCell="E1" activePane="topRight" state="frozen"/>
      <selection pane="topRight" activeCell="B21" sqref="B21:U21"/>
    </sheetView>
  </sheetViews>
  <sheetFormatPr defaultRowHeight="15" x14ac:dyDescent="0.25"/>
  <cols>
    <col min="1" max="1" width="26.28515625" customWidth="1"/>
  </cols>
  <sheetData>
    <row r="1" spans="1:21" x14ac:dyDescent="0.25">
      <c r="B1" t="s">
        <v>249</v>
      </c>
      <c r="C1" t="s">
        <v>250</v>
      </c>
      <c r="D1" t="s">
        <v>251</v>
      </c>
      <c r="E1" t="s">
        <v>252</v>
      </c>
      <c r="F1" t="s">
        <v>253</v>
      </c>
      <c r="G1" t="s">
        <v>254</v>
      </c>
      <c r="H1" t="s">
        <v>255</v>
      </c>
      <c r="I1" t="s">
        <v>256</v>
      </c>
      <c r="J1" t="s">
        <v>257</v>
      </c>
      <c r="K1" t="s">
        <v>258</v>
      </c>
      <c r="L1" t="s">
        <v>259</v>
      </c>
      <c r="M1" t="s">
        <v>260</v>
      </c>
      <c r="N1" t="s">
        <v>261</v>
      </c>
      <c r="O1" t="s">
        <v>262</v>
      </c>
      <c r="P1" t="s">
        <v>263</v>
      </c>
      <c r="Q1" t="s">
        <v>264</v>
      </c>
      <c r="R1" t="s">
        <v>265</v>
      </c>
      <c r="S1" t="s">
        <v>266</v>
      </c>
      <c r="T1" t="s">
        <v>267</v>
      </c>
      <c r="U1" t="s">
        <v>268</v>
      </c>
    </row>
    <row r="2" spans="1:21" x14ac:dyDescent="0.25">
      <c r="A2" t="s">
        <v>29</v>
      </c>
    </row>
    <row r="3" spans="1:21" x14ac:dyDescent="0.25">
      <c r="A3" s="1" t="s">
        <v>30</v>
      </c>
    </row>
    <row r="4" spans="1:21" x14ac:dyDescent="0.25">
      <c r="A4" t="s">
        <v>31</v>
      </c>
      <c r="B4" t="s">
        <v>27</v>
      </c>
      <c r="C4" t="s">
        <v>27</v>
      </c>
      <c r="D4" t="s">
        <v>27</v>
      </c>
    </row>
    <row r="5" spans="1:21" x14ac:dyDescent="0.25">
      <c r="A5" s="2" t="s">
        <v>32</v>
      </c>
      <c r="B5" s="2"/>
    </row>
    <row r="6" spans="1:21" x14ac:dyDescent="0.25">
      <c r="A6" t="s">
        <v>33</v>
      </c>
      <c r="B6">
        <v>4</v>
      </c>
      <c r="C6">
        <v>6</v>
      </c>
      <c r="D6">
        <v>4</v>
      </c>
      <c r="E6">
        <v>5</v>
      </c>
      <c r="F6">
        <v>8</v>
      </c>
      <c r="G6">
        <v>2</v>
      </c>
      <c r="H6">
        <v>3</v>
      </c>
      <c r="I6">
        <v>3</v>
      </c>
      <c r="J6">
        <v>6</v>
      </c>
      <c r="K6">
        <v>4</v>
      </c>
      <c r="L6">
        <v>4</v>
      </c>
      <c r="M6">
        <v>4</v>
      </c>
      <c r="N6">
        <v>1</v>
      </c>
      <c r="O6">
        <v>4</v>
      </c>
      <c r="P6">
        <v>4</v>
      </c>
      <c r="Q6">
        <v>4</v>
      </c>
      <c r="R6">
        <v>4</v>
      </c>
      <c r="S6">
        <v>4</v>
      </c>
      <c r="T6">
        <v>2</v>
      </c>
      <c r="U6">
        <v>6</v>
      </c>
    </row>
    <row r="7" spans="1:21" x14ac:dyDescent="0.25">
      <c r="A7" t="s">
        <v>34</v>
      </c>
      <c r="B7">
        <v>63.366666666666667</v>
      </c>
      <c r="C7">
        <v>87.2</v>
      </c>
      <c r="D7">
        <v>62</v>
      </c>
      <c r="E7">
        <v>78</v>
      </c>
      <c r="F7">
        <v>111.3</v>
      </c>
      <c r="G7">
        <v>39</v>
      </c>
      <c r="H7">
        <v>49.7</v>
      </c>
      <c r="I7">
        <v>49.933333333333337</v>
      </c>
      <c r="J7">
        <v>86.933333333333337</v>
      </c>
      <c r="K7">
        <v>64.566666666666663</v>
      </c>
      <c r="L7">
        <v>66</v>
      </c>
      <c r="M7">
        <v>67.3</v>
      </c>
      <c r="N7">
        <v>26.333333333333332</v>
      </c>
      <c r="O7">
        <v>68</v>
      </c>
      <c r="P7">
        <v>68.166666666666657</v>
      </c>
      <c r="Q7">
        <v>63.366666666666667</v>
      </c>
      <c r="R7">
        <v>67.8</v>
      </c>
      <c r="S7">
        <v>67.099999999999994</v>
      </c>
      <c r="T7">
        <v>38.366666666666667</v>
      </c>
      <c r="U7">
        <v>90.233333333333334</v>
      </c>
    </row>
    <row r="8" spans="1:21" x14ac:dyDescent="0.25">
      <c r="A8" t="s">
        <v>35</v>
      </c>
      <c r="B8">
        <v>24</v>
      </c>
      <c r="C8">
        <v>24</v>
      </c>
      <c r="D8">
        <v>24</v>
      </c>
    </row>
    <row r="9" spans="1:21" x14ac:dyDescent="0.25">
      <c r="A9" t="s">
        <v>36</v>
      </c>
      <c r="B9">
        <v>385.5</v>
      </c>
      <c r="C9">
        <v>381.5</v>
      </c>
      <c r="D9">
        <v>383</v>
      </c>
      <c r="E9">
        <v>421</v>
      </c>
      <c r="F9">
        <v>411</v>
      </c>
      <c r="G9">
        <v>329.5</v>
      </c>
      <c r="H9">
        <v>344.5</v>
      </c>
      <c r="I9">
        <v>316.5</v>
      </c>
      <c r="J9">
        <v>371.5</v>
      </c>
      <c r="K9">
        <v>424</v>
      </c>
      <c r="L9">
        <v>426.5</v>
      </c>
      <c r="M9">
        <v>458.5</v>
      </c>
      <c r="N9">
        <v>331</v>
      </c>
      <c r="O9">
        <v>382.5</v>
      </c>
      <c r="P9">
        <v>447.5</v>
      </c>
      <c r="Q9">
        <v>377</v>
      </c>
      <c r="R9">
        <v>410.5</v>
      </c>
      <c r="S9">
        <v>405</v>
      </c>
      <c r="T9">
        <v>318.5</v>
      </c>
      <c r="U9">
        <v>380.5</v>
      </c>
    </row>
    <row r="10" spans="1:21" x14ac:dyDescent="0.25">
      <c r="A10" t="s">
        <v>37</v>
      </c>
      <c r="B10">
        <v>385.5</v>
      </c>
      <c r="C10">
        <v>381.5</v>
      </c>
      <c r="D10">
        <v>383</v>
      </c>
      <c r="E10">
        <v>421</v>
      </c>
      <c r="F10">
        <v>411</v>
      </c>
      <c r="G10" s="2">
        <v>350</v>
      </c>
      <c r="H10">
        <v>344.5</v>
      </c>
      <c r="I10">
        <v>316.5</v>
      </c>
      <c r="J10">
        <v>371.5</v>
      </c>
      <c r="K10">
        <v>424</v>
      </c>
      <c r="L10">
        <v>426.5</v>
      </c>
      <c r="M10">
        <v>458.5</v>
      </c>
      <c r="N10" s="2">
        <v>385</v>
      </c>
      <c r="O10">
        <v>382.5</v>
      </c>
      <c r="P10">
        <v>447.5</v>
      </c>
      <c r="Q10">
        <v>377</v>
      </c>
      <c r="R10">
        <v>410.5</v>
      </c>
      <c r="S10">
        <v>405</v>
      </c>
      <c r="T10" s="2">
        <v>340</v>
      </c>
      <c r="U10">
        <v>380.5</v>
      </c>
    </row>
    <row r="11" spans="1:21" x14ac:dyDescent="0.25">
      <c r="A11" t="s">
        <v>13</v>
      </c>
      <c r="B11">
        <v>23</v>
      </c>
      <c r="C11">
        <v>23</v>
      </c>
      <c r="D11">
        <v>23</v>
      </c>
    </row>
    <row r="12" spans="1:21" x14ac:dyDescent="0.25">
      <c r="A12" t="s">
        <v>38</v>
      </c>
      <c r="B12">
        <v>0</v>
      </c>
      <c r="C12">
        <v>0</v>
      </c>
      <c r="D12">
        <v>0</v>
      </c>
      <c r="E12">
        <v>49</v>
      </c>
      <c r="F12">
        <v>0</v>
      </c>
      <c r="G12">
        <v>0</v>
      </c>
      <c r="H12">
        <v>0</v>
      </c>
      <c r="I12">
        <v>0</v>
      </c>
      <c r="J12">
        <v>0</v>
      </c>
      <c r="K12">
        <v>16</v>
      </c>
      <c r="L12">
        <v>59</v>
      </c>
      <c r="M12">
        <v>98</v>
      </c>
      <c r="N12">
        <v>0</v>
      </c>
      <c r="O12">
        <v>119</v>
      </c>
      <c r="P12">
        <v>124</v>
      </c>
      <c r="Q12">
        <v>0</v>
      </c>
      <c r="R12">
        <v>113</v>
      </c>
      <c r="S12">
        <v>92</v>
      </c>
      <c r="T12">
        <v>0</v>
      </c>
      <c r="U12">
        <v>46</v>
      </c>
    </row>
    <row r="13" spans="1:21" x14ac:dyDescent="0.25">
      <c r="A13" t="s">
        <v>39</v>
      </c>
      <c r="B13">
        <v>2</v>
      </c>
      <c r="C13">
        <v>2</v>
      </c>
      <c r="D13">
        <v>2</v>
      </c>
      <c r="E13">
        <v>2</v>
      </c>
      <c r="F13">
        <v>2.25</v>
      </c>
      <c r="G13">
        <v>2</v>
      </c>
      <c r="H13">
        <v>2</v>
      </c>
      <c r="I13">
        <v>2</v>
      </c>
      <c r="J13">
        <v>2</v>
      </c>
      <c r="K13">
        <v>2</v>
      </c>
      <c r="L13">
        <v>2.25</v>
      </c>
      <c r="M13">
        <v>2</v>
      </c>
      <c r="N13">
        <v>2</v>
      </c>
      <c r="O13">
        <v>2</v>
      </c>
      <c r="P13">
        <v>2</v>
      </c>
      <c r="Q13">
        <v>2</v>
      </c>
      <c r="R13">
        <v>2.25</v>
      </c>
      <c r="S13">
        <v>2.25</v>
      </c>
      <c r="T13">
        <v>2</v>
      </c>
      <c r="U13">
        <v>2</v>
      </c>
    </row>
    <row r="15" spans="1:21" x14ac:dyDescent="0.25">
      <c r="A15" s="1" t="s">
        <v>40</v>
      </c>
    </row>
    <row r="16" spans="1:21" x14ac:dyDescent="0.25">
      <c r="A16" t="s">
        <v>41</v>
      </c>
      <c r="B16">
        <v>25.9</v>
      </c>
      <c r="C16">
        <v>27.32</v>
      </c>
      <c r="D16">
        <v>24.36</v>
      </c>
      <c r="E16">
        <v>23.46</v>
      </c>
      <c r="F16">
        <v>26.18</v>
      </c>
      <c r="G16">
        <v>23.37</v>
      </c>
      <c r="H16">
        <v>24.27</v>
      </c>
      <c r="I16">
        <v>24.11</v>
      </c>
      <c r="J16">
        <v>24.83</v>
      </c>
      <c r="K16">
        <v>22.86</v>
      </c>
      <c r="L16">
        <v>19.47</v>
      </c>
      <c r="M16">
        <v>20.170000000000002</v>
      </c>
      <c r="N16">
        <v>19.57</v>
      </c>
      <c r="O16">
        <v>18.760000000000002</v>
      </c>
      <c r="P16">
        <v>20.38</v>
      </c>
      <c r="Q16">
        <v>25.02</v>
      </c>
      <c r="R16">
        <v>17.23</v>
      </c>
      <c r="S16">
        <v>19.98</v>
      </c>
      <c r="T16">
        <v>20.02</v>
      </c>
      <c r="U16">
        <v>18.87</v>
      </c>
    </row>
    <row r="17" spans="1:21" x14ac:dyDescent="0.25">
      <c r="A17" t="s">
        <v>42</v>
      </c>
    </row>
    <row r="18" spans="1:21" x14ac:dyDescent="0.25">
      <c r="A18" t="s">
        <v>43</v>
      </c>
      <c r="B18">
        <v>4.25</v>
      </c>
      <c r="C18">
        <v>5.54</v>
      </c>
      <c r="D18">
        <v>4.6900000000000004</v>
      </c>
      <c r="E18">
        <v>3.72</v>
      </c>
      <c r="F18">
        <v>4.67</v>
      </c>
      <c r="G18">
        <v>4.2300000000000004</v>
      </c>
      <c r="H18">
        <v>4.95</v>
      </c>
      <c r="I18">
        <v>4.17</v>
      </c>
      <c r="J18">
        <v>4.79</v>
      </c>
      <c r="K18">
        <v>4.72</v>
      </c>
      <c r="L18">
        <v>5.85</v>
      </c>
      <c r="M18">
        <v>5.67</v>
      </c>
      <c r="N18">
        <v>4.9800000000000004</v>
      </c>
      <c r="O18">
        <v>5.18</v>
      </c>
      <c r="P18">
        <v>5.28</v>
      </c>
      <c r="Q18">
        <v>3.84</v>
      </c>
      <c r="R18">
        <v>4.42</v>
      </c>
      <c r="S18">
        <v>4.3099999999999996</v>
      </c>
      <c r="T18">
        <v>5.17</v>
      </c>
      <c r="U18">
        <v>5.37</v>
      </c>
    </row>
    <row r="19" spans="1:21" x14ac:dyDescent="0.25">
      <c r="A19" t="s">
        <v>6</v>
      </c>
      <c r="B19">
        <v>71</v>
      </c>
      <c r="C19">
        <v>46</v>
      </c>
      <c r="D19">
        <v>30</v>
      </c>
      <c r="E19">
        <v>140</v>
      </c>
      <c r="F19">
        <v>29</v>
      </c>
      <c r="G19">
        <v>80</v>
      </c>
      <c r="H19">
        <v>31</v>
      </c>
      <c r="I19">
        <v>38</v>
      </c>
      <c r="J19">
        <v>38</v>
      </c>
      <c r="K19">
        <v>107</v>
      </c>
      <c r="L19">
        <v>150</v>
      </c>
      <c r="M19">
        <v>189</v>
      </c>
      <c r="N19">
        <v>70</v>
      </c>
      <c r="O19">
        <v>210</v>
      </c>
      <c r="P19">
        <v>215</v>
      </c>
      <c r="Q19">
        <v>71</v>
      </c>
      <c r="R19">
        <v>204</v>
      </c>
      <c r="S19">
        <v>183</v>
      </c>
      <c r="T19">
        <v>61</v>
      </c>
      <c r="U19">
        <v>137</v>
      </c>
    </row>
    <row r="20" spans="1:21" x14ac:dyDescent="0.25">
      <c r="A20" t="s">
        <v>44</v>
      </c>
      <c r="B20">
        <v>3.86</v>
      </c>
      <c r="C20">
        <v>3.83</v>
      </c>
      <c r="D20">
        <v>4.05</v>
      </c>
      <c r="E20">
        <v>3.71</v>
      </c>
      <c r="F20">
        <v>3.86</v>
      </c>
      <c r="G20">
        <v>3.7</v>
      </c>
      <c r="H20">
        <v>3.84</v>
      </c>
      <c r="I20">
        <v>3.71</v>
      </c>
      <c r="J20">
        <v>3.92</v>
      </c>
      <c r="K20">
        <v>4.1100000000000003</v>
      </c>
      <c r="L20">
        <v>4.2300000000000004</v>
      </c>
      <c r="M20">
        <v>4.82</v>
      </c>
      <c r="N20">
        <v>4.0199999999999996</v>
      </c>
      <c r="O20">
        <v>3.9</v>
      </c>
      <c r="P20">
        <v>4.66</v>
      </c>
      <c r="Q20">
        <v>4.0599999999999996</v>
      </c>
      <c r="R20">
        <v>3.93</v>
      </c>
      <c r="S20">
        <v>4.32</v>
      </c>
      <c r="T20">
        <v>3.96</v>
      </c>
      <c r="U20">
        <v>4.17</v>
      </c>
    </row>
    <row r="21" spans="1:21" x14ac:dyDescent="0.25">
      <c r="A21" t="s">
        <v>271</v>
      </c>
      <c r="B21">
        <v>10.668565985436286</v>
      </c>
      <c r="C21">
        <v>13.487174404222086</v>
      </c>
      <c r="D21">
        <v>10.545512948244967</v>
      </c>
      <c r="E21">
        <v>9.1002260499687626</v>
      </c>
      <c r="F21">
        <v>11.764046751393836</v>
      </c>
      <c r="G21" s="2">
        <v>8.7978641882599327</v>
      </c>
      <c r="H21">
        <v>10.453454061842393</v>
      </c>
      <c r="I21">
        <v>8.8900968924045962</v>
      </c>
      <c r="J21">
        <v>10.812616266358811</v>
      </c>
      <c r="K21">
        <v>10.264612007750451</v>
      </c>
      <c r="L21">
        <v>9.8863443183107265</v>
      </c>
      <c r="M21">
        <v>10.421478605541237</v>
      </c>
      <c r="N21" s="2">
        <v>7.9430656362668053</v>
      </c>
      <c r="O21">
        <v>8.2104067957897602</v>
      </c>
      <c r="P21">
        <v>9.9352585094356147</v>
      </c>
      <c r="Q21">
        <v>9.5117224314747482</v>
      </c>
      <c r="R21">
        <v>6.8779718787036588</v>
      </c>
      <c r="S21">
        <v>8.0581869931875296</v>
      </c>
      <c r="T21" s="2">
        <v>8.1985752790036912</v>
      </c>
      <c r="U21">
        <v>8.4687829846897191</v>
      </c>
    </row>
    <row r="22" spans="1:21" x14ac:dyDescent="0.25">
      <c r="A22" s="1" t="s">
        <v>45</v>
      </c>
    </row>
    <row r="23" spans="1:21" x14ac:dyDescent="0.25">
      <c r="A23" t="s">
        <v>46</v>
      </c>
      <c r="B23">
        <v>15.7</v>
      </c>
      <c r="C23">
        <v>15.7</v>
      </c>
      <c r="D23">
        <v>15.7</v>
      </c>
    </row>
    <row r="24" spans="1:21" x14ac:dyDescent="0.25">
      <c r="A24" t="s">
        <v>47</v>
      </c>
      <c r="B24">
        <v>85</v>
      </c>
      <c r="C24">
        <v>85</v>
      </c>
      <c r="D24">
        <v>85</v>
      </c>
    </row>
    <row r="25" spans="1:21" x14ac:dyDescent="0.25">
      <c r="A25" t="s">
        <v>48</v>
      </c>
      <c r="B25">
        <v>14.9</v>
      </c>
      <c r="C25">
        <v>14.9</v>
      </c>
      <c r="D25">
        <v>14.9</v>
      </c>
    </row>
    <row r="26" spans="1:21" x14ac:dyDescent="0.25">
      <c r="A26" t="s">
        <v>49</v>
      </c>
      <c r="B26">
        <v>85</v>
      </c>
      <c r="C26">
        <v>85</v>
      </c>
      <c r="D26">
        <v>85</v>
      </c>
    </row>
    <row r="27" spans="1:21" x14ac:dyDescent="0.25">
      <c r="A27" t="s">
        <v>50</v>
      </c>
      <c r="B27">
        <v>1</v>
      </c>
      <c r="C27">
        <v>1</v>
      </c>
      <c r="D27">
        <v>1</v>
      </c>
    </row>
    <row r="28" spans="1:21" x14ac:dyDescent="0.25">
      <c r="A28" t="s">
        <v>51</v>
      </c>
      <c r="B28">
        <v>12</v>
      </c>
      <c r="C28">
        <v>12</v>
      </c>
      <c r="D28">
        <v>12</v>
      </c>
    </row>
    <row r="29" spans="1:21" x14ac:dyDescent="0.25">
      <c r="A29" t="s">
        <v>52</v>
      </c>
      <c r="B29" t="s">
        <v>234</v>
      </c>
      <c r="C29" t="s">
        <v>234</v>
      </c>
      <c r="D29" t="s">
        <v>234</v>
      </c>
    </row>
    <row r="30" spans="1:21" x14ac:dyDescent="0.25">
      <c r="A30" t="s">
        <v>53</v>
      </c>
      <c r="B30">
        <v>10.3</v>
      </c>
      <c r="C30">
        <v>10.3</v>
      </c>
      <c r="D30">
        <v>10.3</v>
      </c>
    </row>
    <row r="31" spans="1:21" x14ac:dyDescent="0.25">
      <c r="A31" t="s">
        <v>54</v>
      </c>
      <c r="B31" s="3">
        <v>0</v>
      </c>
      <c r="C31" s="3">
        <v>0</v>
      </c>
      <c r="D31" s="3">
        <v>0</v>
      </c>
    </row>
    <row r="32" spans="1:21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235</v>
      </c>
      <c r="C33" s="3" t="s">
        <v>235</v>
      </c>
      <c r="D33" s="3" t="s">
        <v>235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workbookViewId="0">
      <pane xSplit="1" topLeftCell="M1" activePane="topRight" state="frozen"/>
      <selection pane="topRight" activeCell="I11" sqref="I11"/>
    </sheetView>
  </sheetViews>
  <sheetFormatPr defaultRowHeight="15" x14ac:dyDescent="0.25"/>
  <cols>
    <col min="1" max="1" width="30.7109375" customWidth="1"/>
  </cols>
  <sheetData>
    <row r="1" spans="1:21" x14ac:dyDescent="0.25">
      <c r="B1" t="s">
        <v>249</v>
      </c>
      <c r="C1" t="s">
        <v>250</v>
      </c>
      <c r="D1" t="s">
        <v>251</v>
      </c>
      <c r="E1" t="s">
        <v>252</v>
      </c>
      <c r="F1" t="s">
        <v>253</v>
      </c>
      <c r="G1" t="s">
        <v>254</v>
      </c>
      <c r="H1" t="s">
        <v>255</v>
      </c>
      <c r="I1" t="s">
        <v>256</v>
      </c>
      <c r="J1" t="s">
        <v>257</v>
      </c>
      <c r="K1" t="s">
        <v>258</v>
      </c>
      <c r="L1" t="s">
        <v>259</v>
      </c>
      <c r="M1" t="s">
        <v>260</v>
      </c>
      <c r="N1" t="s">
        <v>261</v>
      </c>
      <c r="O1" t="s">
        <v>262</v>
      </c>
      <c r="P1" t="s">
        <v>263</v>
      </c>
      <c r="Q1" t="s">
        <v>264</v>
      </c>
      <c r="R1" t="s">
        <v>265</v>
      </c>
      <c r="S1" t="s">
        <v>266</v>
      </c>
      <c r="T1" t="s">
        <v>267</v>
      </c>
      <c r="U1" t="s">
        <v>268</v>
      </c>
    </row>
    <row r="2" spans="1:21" x14ac:dyDescent="0.25">
      <c r="A2" t="s">
        <v>68</v>
      </c>
      <c r="B2">
        <v>10.668565985436286</v>
      </c>
      <c r="C2">
        <v>13.487174404222086</v>
      </c>
      <c r="D2">
        <v>10.545512948244967</v>
      </c>
      <c r="E2">
        <v>9.1002260499687626</v>
      </c>
      <c r="F2">
        <v>11.764046751393836</v>
      </c>
      <c r="G2" s="2">
        <v>8.7978641882599327</v>
      </c>
      <c r="H2">
        <v>10.453454061842393</v>
      </c>
      <c r="I2">
        <v>8.8900968924045962</v>
      </c>
      <c r="J2">
        <v>10.812616266358811</v>
      </c>
      <c r="K2">
        <v>10.264612007750451</v>
      </c>
      <c r="L2">
        <v>9.8863443183107265</v>
      </c>
      <c r="M2">
        <v>10.421478605541237</v>
      </c>
      <c r="N2" s="2">
        <v>7.9430656362668053</v>
      </c>
      <c r="O2">
        <v>8.2104067957897602</v>
      </c>
      <c r="P2">
        <v>9.9352585094356147</v>
      </c>
      <c r="Q2">
        <v>9.5117224314747482</v>
      </c>
      <c r="R2">
        <v>6.8779718787036588</v>
      </c>
      <c r="S2">
        <v>8.0581869931875296</v>
      </c>
      <c r="T2" s="2">
        <v>8.1985752790036912</v>
      </c>
      <c r="U2">
        <v>8.4687829846897191</v>
      </c>
    </row>
    <row r="3" spans="1:21" x14ac:dyDescent="0.25">
      <c r="A3" s="1" t="s">
        <v>69</v>
      </c>
    </row>
    <row r="4" spans="1:21" x14ac:dyDescent="0.25">
      <c r="A4" t="s">
        <v>1</v>
      </c>
      <c r="B4" t="s">
        <v>27</v>
      </c>
      <c r="C4" t="s">
        <v>27</v>
      </c>
      <c r="D4" t="s">
        <v>27</v>
      </c>
    </row>
    <row r="5" spans="1:21" x14ac:dyDescent="0.25">
      <c r="A5" t="s">
        <v>19</v>
      </c>
      <c r="B5">
        <v>15.7</v>
      </c>
      <c r="C5">
        <v>15.7</v>
      </c>
      <c r="D5">
        <v>15.7</v>
      </c>
    </row>
    <row r="6" spans="1:21" x14ac:dyDescent="0.25">
      <c r="A6" t="s">
        <v>70</v>
      </c>
      <c r="B6">
        <v>14.9</v>
      </c>
      <c r="C6">
        <v>14.9</v>
      </c>
      <c r="D6">
        <v>14.9</v>
      </c>
    </row>
    <row r="7" spans="1:21" x14ac:dyDescent="0.25">
      <c r="A7" t="s">
        <v>71</v>
      </c>
      <c r="B7">
        <v>85</v>
      </c>
      <c r="C7">
        <v>85</v>
      </c>
      <c r="D7">
        <v>85</v>
      </c>
    </row>
    <row r="8" spans="1:21" x14ac:dyDescent="0.25">
      <c r="A8" t="s">
        <v>72</v>
      </c>
      <c r="B8">
        <v>85</v>
      </c>
      <c r="C8">
        <v>85</v>
      </c>
      <c r="D8">
        <v>85</v>
      </c>
    </row>
    <row r="9" spans="1:21" x14ac:dyDescent="0.25">
      <c r="A9" t="s">
        <v>73</v>
      </c>
      <c r="B9">
        <v>1</v>
      </c>
      <c r="C9">
        <v>1</v>
      </c>
      <c r="D9">
        <v>1</v>
      </c>
    </row>
    <row r="10" spans="1:21" x14ac:dyDescent="0.25">
      <c r="A10" t="s">
        <v>74</v>
      </c>
      <c r="B10">
        <v>1</v>
      </c>
      <c r="C10">
        <v>1</v>
      </c>
      <c r="D10">
        <v>1</v>
      </c>
    </row>
    <row r="11" spans="1:21" x14ac:dyDescent="0.25">
      <c r="A11" t="s">
        <v>75</v>
      </c>
      <c r="B11" s="3">
        <v>12</v>
      </c>
      <c r="C11" s="3">
        <v>12</v>
      </c>
      <c r="D11" s="3">
        <v>12</v>
      </c>
    </row>
    <row r="12" spans="1:21" x14ac:dyDescent="0.25">
      <c r="A12" t="s">
        <v>76</v>
      </c>
      <c r="B12" s="3">
        <v>12</v>
      </c>
      <c r="C12" s="3">
        <v>12</v>
      </c>
      <c r="D12" s="3">
        <v>12</v>
      </c>
    </row>
    <row r="13" spans="1:21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21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21" x14ac:dyDescent="0.25">
      <c r="A15" s="4" t="s">
        <v>79</v>
      </c>
      <c r="B15" s="5">
        <v>13</v>
      </c>
      <c r="C15" s="5">
        <v>14</v>
      </c>
      <c r="D15" s="5">
        <v>14</v>
      </c>
    </row>
    <row r="16" spans="1:21" x14ac:dyDescent="0.25">
      <c r="A16" s="4" t="s">
        <v>80</v>
      </c>
      <c r="B16" s="5">
        <v>6</v>
      </c>
      <c r="C16" s="5">
        <v>6</v>
      </c>
      <c r="D16" s="5">
        <v>6</v>
      </c>
    </row>
    <row r="17" spans="1:21" x14ac:dyDescent="0.25">
      <c r="A17" s="4" t="s">
        <v>81</v>
      </c>
      <c r="B17" s="5">
        <v>6020</v>
      </c>
      <c r="C17" s="5"/>
      <c r="D17" s="5"/>
    </row>
    <row r="18" spans="1:21" x14ac:dyDescent="0.25">
      <c r="A18" t="s">
        <v>82</v>
      </c>
      <c r="B18" s="3">
        <v>0</v>
      </c>
      <c r="C18" s="3">
        <v>0</v>
      </c>
      <c r="D18" s="3">
        <v>0</v>
      </c>
    </row>
    <row r="19" spans="1:21" x14ac:dyDescent="0.25">
      <c r="A19" t="s">
        <v>83</v>
      </c>
      <c r="B19" s="3">
        <v>0</v>
      </c>
      <c r="C19" s="3">
        <v>0</v>
      </c>
      <c r="D19" s="3">
        <v>0</v>
      </c>
    </row>
    <row r="20" spans="1:21" x14ac:dyDescent="0.25">
      <c r="A20" t="s">
        <v>84</v>
      </c>
      <c r="B20" s="3">
        <v>0</v>
      </c>
      <c r="C20" s="5">
        <v>0</v>
      </c>
      <c r="D20" s="5">
        <v>0</v>
      </c>
    </row>
    <row r="22" spans="1:21" x14ac:dyDescent="0.25">
      <c r="A22" s="1" t="s">
        <v>85</v>
      </c>
    </row>
    <row r="23" spans="1:21" x14ac:dyDescent="0.25">
      <c r="A23" t="s">
        <v>86</v>
      </c>
      <c r="B23" t="s">
        <v>27</v>
      </c>
      <c r="C23" t="s">
        <v>27</v>
      </c>
      <c r="D23" t="s">
        <v>27</v>
      </c>
    </row>
    <row r="24" spans="1:21" x14ac:dyDescent="0.25">
      <c r="A24" t="s">
        <v>87</v>
      </c>
    </row>
    <row r="25" spans="1:21" x14ac:dyDescent="0.25">
      <c r="A25" t="s">
        <v>88</v>
      </c>
    </row>
    <row r="26" spans="1:21" x14ac:dyDescent="0.25">
      <c r="A26" t="s">
        <v>89</v>
      </c>
      <c r="B26">
        <f>((((B30-1)*370)+B28)/30)+24</f>
        <v>63.366666666666667</v>
      </c>
      <c r="C26">
        <f t="shared" ref="C26:U26" si="0">((((C30-1)*370)+C28)/30)+24</f>
        <v>87.2</v>
      </c>
      <c r="D26">
        <f t="shared" si="0"/>
        <v>62</v>
      </c>
      <c r="E26">
        <f t="shared" si="0"/>
        <v>78</v>
      </c>
      <c r="F26">
        <f t="shared" si="0"/>
        <v>111.3</v>
      </c>
      <c r="G26">
        <f t="shared" si="0"/>
        <v>39</v>
      </c>
      <c r="H26">
        <f t="shared" si="0"/>
        <v>49.7</v>
      </c>
      <c r="I26">
        <f t="shared" si="0"/>
        <v>49.933333333333337</v>
      </c>
      <c r="J26">
        <f t="shared" si="0"/>
        <v>86.933333333333337</v>
      </c>
      <c r="K26">
        <f t="shared" si="0"/>
        <v>64.566666666666663</v>
      </c>
      <c r="L26">
        <f t="shared" si="0"/>
        <v>66</v>
      </c>
      <c r="M26">
        <f t="shared" si="0"/>
        <v>67.3</v>
      </c>
      <c r="N26">
        <f t="shared" si="0"/>
        <v>26.333333333333332</v>
      </c>
      <c r="O26">
        <f t="shared" si="0"/>
        <v>68</v>
      </c>
      <c r="P26">
        <f t="shared" si="0"/>
        <v>68.166666666666657</v>
      </c>
      <c r="Q26">
        <f t="shared" si="0"/>
        <v>63.366666666666667</v>
      </c>
      <c r="R26">
        <f t="shared" si="0"/>
        <v>67.8</v>
      </c>
      <c r="S26">
        <f t="shared" si="0"/>
        <v>67.099999999999994</v>
      </c>
      <c r="T26">
        <f t="shared" si="0"/>
        <v>38.366666666666667</v>
      </c>
      <c r="U26">
        <f t="shared" si="0"/>
        <v>90.233333333333334</v>
      </c>
    </row>
    <row r="27" spans="1:21" x14ac:dyDescent="0.25">
      <c r="A27" t="s">
        <v>90</v>
      </c>
      <c r="B27">
        <v>0</v>
      </c>
      <c r="C27">
        <v>0</v>
      </c>
      <c r="D27">
        <v>0</v>
      </c>
      <c r="E27">
        <v>49</v>
      </c>
      <c r="F27">
        <v>0</v>
      </c>
      <c r="G27">
        <v>0</v>
      </c>
      <c r="H27">
        <v>0</v>
      </c>
      <c r="I27">
        <v>0</v>
      </c>
      <c r="J27">
        <v>0</v>
      </c>
      <c r="K27">
        <v>16</v>
      </c>
      <c r="L27">
        <v>59</v>
      </c>
      <c r="M27">
        <v>98</v>
      </c>
      <c r="N27">
        <v>0</v>
      </c>
      <c r="O27">
        <v>119</v>
      </c>
      <c r="P27">
        <v>124</v>
      </c>
      <c r="Q27">
        <v>0</v>
      </c>
      <c r="R27">
        <v>113</v>
      </c>
      <c r="S27">
        <v>92</v>
      </c>
      <c r="T27">
        <v>0</v>
      </c>
      <c r="U27">
        <v>46</v>
      </c>
    </row>
    <row r="28" spans="1:21" x14ac:dyDescent="0.25">
      <c r="A28" t="s">
        <v>91</v>
      </c>
      <c r="B28">
        <v>71</v>
      </c>
      <c r="C28">
        <v>46</v>
      </c>
      <c r="D28">
        <v>30</v>
      </c>
      <c r="E28">
        <v>140</v>
      </c>
      <c r="F28">
        <v>29</v>
      </c>
      <c r="G28">
        <v>80</v>
      </c>
      <c r="H28">
        <v>31</v>
      </c>
      <c r="I28">
        <v>38</v>
      </c>
      <c r="J28">
        <v>38</v>
      </c>
      <c r="K28">
        <v>107</v>
      </c>
      <c r="L28">
        <v>150</v>
      </c>
      <c r="M28">
        <v>189</v>
      </c>
      <c r="N28">
        <v>70</v>
      </c>
      <c r="O28">
        <v>210</v>
      </c>
      <c r="P28">
        <v>215</v>
      </c>
      <c r="Q28">
        <v>71</v>
      </c>
      <c r="R28">
        <v>204</v>
      </c>
      <c r="S28">
        <v>183</v>
      </c>
      <c r="T28">
        <v>61</v>
      </c>
      <c r="U28">
        <v>137</v>
      </c>
    </row>
    <row r="29" spans="1:21" x14ac:dyDescent="0.25">
      <c r="A29" t="s">
        <v>92</v>
      </c>
      <c r="B29">
        <v>13</v>
      </c>
      <c r="C29">
        <v>13</v>
      </c>
      <c r="D29">
        <v>13</v>
      </c>
    </row>
    <row r="30" spans="1:21" x14ac:dyDescent="0.25">
      <c r="A30" t="s">
        <v>7</v>
      </c>
      <c r="B30">
        <v>4</v>
      </c>
      <c r="C30">
        <v>6</v>
      </c>
      <c r="D30">
        <v>4</v>
      </c>
      <c r="E30">
        <v>5</v>
      </c>
      <c r="F30">
        <v>8</v>
      </c>
      <c r="G30">
        <v>2</v>
      </c>
      <c r="H30">
        <v>3</v>
      </c>
      <c r="I30">
        <v>3</v>
      </c>
      <c r="J30">
        <v>6</v>
      </c>
      <c r="K30">
        <v>4</v>
      </c>
      <c r="L30">
        <v>4</v>
      </c>
      <c r="M30">
        <v>4</v>
      </c>
      <c r="N30">
        <v>1</v>
      </c>
      <c r="O30">
        <v>4</v>
      </c>
      <c r="P30">
        <v>4</v>
      </c>
      <c r="Q30">
        <v>4</v>
      </c>
      <c r="R30">
        <v>4</v>
      </c>
      <c r="S30">
        <v>4</v>
      </c>
      <c r="T30">
        <v>2</v>
      </c>
      <c r="U30">
        <v>6</v>
      </c>
    </row>
    <row r="31" spans="1:21" x14ac:dyDescent="0.25">
      <c r="A31" t="s">
        <v>93</v>
      </c>
      <c r="B31">
        <v>23</v>
      </c>
      <c r="C31">
        <v>23</v>
      </c>
      <c r="D31">
        <v>23</v>
      </c>
    </row>
    <row r="32" spans="1:21" x14ac:dyDescent="0.25">
      <c r="A32" t="s">
        <v>35</v>
      </c>
      <c r="B32">
        <v>24</v>
      </c>
      <c r="C32">
        <v>24</v>
      </c>
      <c r="D32">
        <v>24</v>
      </c>
    </row>
    <row r="33" spans="1:21" x14ac:dyDescent="0.25">
      <c r="A33" t="s">
        <v>94</v>
      </c>
      <c r="B33">
        <v>25.9</v>
      </c>
      <c r="C33">
        <v>27.32</v>
      </c>
      <c r="D33">
        <v>24.36</v>
      </c>
      <c r="E33">
        <v>23.46</v>
      </c>
      <c r="F33">
        <v>26.18</v>
      </c>
      <c r="G33">
        <v>23.37</v>
      </c>
      <c r="H33">
        <v>24.27</v>
      </c>
      <c r="I33">
        <v>24.11</v>
      </c>
      <c r="J33">
        <v>24.83</v>
      </c>
      <c r="K33">
        <v>22.86</v>
      </c>
      <c r="L33">
        <v>19.47</v>
      </c>
      <c r="M33">
        <v>20.170000000000002</v>
      </c>
      <c r="N33">
        <v>19.57</v>
      </c>
      <c r="O33">
        <v>18.760000000000002</v>
      </c>
      <c r="P33">
        <v>20.38</v>
      </c>
      <c r="Q33">
        <v>25.02</v>
      </c>
      <c r="R33">
        <v>17.23</v>
      </c>
      <c r="S33">
        <v>19.98</v>
      </c>
      <c r="T33">
        <v>20.02</v>
      </c>
      <c r="U33">
        <v>18.87</v>
      </c>
    </row>
    <row r="34" spans="1:21" x14ac:dyDescent="0.25">
      <c r="A34" t="s">
        <v>15</v>
      </c>
      <c r="B34">
        <v>4.25</v>
      </c>
      <c r="C34">
        <v>5.54</v>
      </c>
      <c r="D34">
        <v>4.6900000000000004</v>
      </c>
      <c r="E34">
        <v>3.72</v>
      </c>
      <c r="F34">
        <v>4.67</v>
      </c>
      <c r="G34">
        <v>4.2300000000000004</v>
      </c>
      <c r="H34">
        <v>4.95</v>
      </c>
      <c r="I34">
        <v>4.17</v>
      </c>
      <c r="J34">
        <v>4.79</v>
      </c>
      <c r="K34">
        <v>4.72</v>
      </c>
      <c r="L34">
        <v>5.85</v>
      </c>
      <c r="M34">
        <v>5.67</v>
      </c>
      <c r="N34">
        <v>4.9800000000000004</v>
      </c>
      <c r="O34">
        <v>5.18</v>
      </c>
      <c r="P34">
        <v>5.28</v>
      </c>
      <c r="Q34">
        <v>3.84</v>
      </c>
      <c r="R34">
        <v>4.42</v>
      </c>
      <c r="S34">
        <v>4.3099999999999996</v>
      </c>
      <c r="T34">
        <v>5.17</v>
      </c>
      <c r="U34">
        <v>5.37</v>
      </c>
    </row>
    <row r="35" spans="1:21" x14ac:dyDescent="0.25">
      <c r="A35" t="s">
        <v>95</v>
      </c>
    </row>
    <row r="36" spans="1:21" x14ac:dyDescent="0.25">
      <c r="A36" t="s">
        <v>96</v>
      </c>
      <c r="B36">
        <v>3.86</v>
      </c>
      <c r="C36">
        <v>3.83</v>
      </c>
      <c r="D36">
        <v>4.05</v>
      </c>
      <c r="E36">
        <v>3.71</v>
      </c>
      <c r="F36">
        <v>3.86</v>
      </c>
      <c r="G36">
        <v>3.7</v>
      </c>
      <c r="H36">
        <v>3.84</v>
      </c>
      <c r="I36">
        <v>3.71</v>
      </c>
      <c r="J36">
        <v>3.92</v>
      </c>
      <c r="K36">
        <v>4.1100000000000003</v>
      </c>
      <c r="L36">
        <v>4.2300000000000004</v>
      </c>
      <c r="M36">
        <v>4.82</v>
      </c>
      <c r="N36">
        <v>4.0199999999999996</v>
      </c>
      <c r="O36">
        <v>3.9</v>
      </c>
      <c r="P36">
        <v>4.66</v>
      </c>
      <c r="Q36">
        <v>4.0599999999999996</v>
      </c>
      <c r="R36">
        <v>3.93</v>
      </c>
      <c r="S36">
        <v>4.32</v>
      </c>
      <c r="T36">
        <v>3.96</v>
      </c>
      <c r="U36">
        <v>4.17</v>
      </c>
    </row>
    <row r="37" spans="1:21" x14ac:dyDescent="0.25">
      <c r="A37" t="s">
        <v>97</v>
      </c>
      <c r="B37">
        <v>4.6500000000000004</v>
      </c>
      <c r="C37">
        <v>4.66</v>
      </c>
      <c r="D37">
        <v>4.8</v>
      </c>
      <c r="E37">
        <v>4.5199999999999996</v>
      </c>
      <c r="F37">
        <v>4.99</v>
      </c>
      <c r="G37">
        <v>4.95</v>
      </c>
      <c r="H37">
        <v>4.84</v>
      </c>
      <c r="I37">
        <v>4.88</v>
      </c>
      <c r="J37">
        <v>4.9000000000000004</v>
      </c>
      <c r="K37">
        <v>4.6900000000000004</v>
      </c>
      <c r="L37">
        <v>4.71</v>
      </c>
      <c r="M37">
        <v>4.6900000000000004</v>
      </c>
      <c r="N37">
        <v>4.8099999999999996</v>
      </c>
      <c r="O37">
        <v>4.57</v>
      </c>
      <c r="P37">
        <v>4.63</v>
      </c>
      <c r="Q37">
        <v>4.75</v>
      </c>
      <c r="R37">
        <v>4.18</v>
      </c>
      <c r="S37">
        <v>4.3</v>
      </c>
      <c r="T37">
        <v>4.75</v>
      </c>
      <c r="U37">
        <v>4.6500000000000004</v>
      </c>
    </row>
    <row r="38" spans="1:21" x14ac:dyDescent="0.25">
      <c r="A38" t="s">
        <v>98</v>
      </c>
      <c r="B38" s="3" t="s">
        <v>114</v>
      </c>
    </row>
    <row r="39" spans="1:21" x14ac:dyDescent="0.25">
      <c r="A39" t="s">
        <v>99</v>
      </c>
      <c r="B39">
        <v>2</v>
      </c>
      <c r="C39">
        <v>2</v>
      </c>
      <c r="D39">
        <v>2</v>
      </c>
      <c r="E39">
        <v>2</v>
      </c>
      <c r="F39">
        <v>2.25</v>
      </c>
      <c r="G39">
        <v>2</v>
      </c>
      <c r="H39">
        <v>2</v>
      </c>
      <c r="I39">
        <v>2</v>
      </c>
      <c r="J39">
        <v>2</v>
      </c>
      <c r="K39">
        <v>2</v>
      </c>
      <c r="L39">
        <v>2.25</v>
      </c>
      <c r="M39">
        <v>2</v>
      </c>
      <c r="N39">
        <v>2</v>
      </c>
      <c r="O39">
        <v>2</v>
      </c>
      <c r="P39">
        <v>2</v>
      </c>
      <c r="Q39">
        <v>2</v>
      </c>
      <c r="R39">
        <v>2.25</v>
      </c>
      <c r="S39">
        <v>2.25</v>
      </c>
      <c r="T39">
        <v>2</v>
      </c>
      <c r="U39">
        <v>2</v>
      </c>
    </row>
    <row r="40" spans="1:21" x14ac:dyDescent="0.25">
      <c r="A40" t="s">
        <v>100</v>
      </c>
      <c r="B40">
        <v>2.15</v>
      </c>
      <c r="C40">
        <v>2.25</v>
      </c>
      <c r="D40">
        <v>2.15</v>
      </c>
    </row>
    <row r="41" spans="1:21" x14ac:dyDescent="0.25">
      <c r="A41" t="s">
        <v>101</v>
      </c>
      <c r="B41" s="3">
        <v>100</v>
      </c>
      <c r="C41">
        <v>100</v>
      </c>
      <c r="D41">
        <v>100</v>
      </c>
    </row>
    <row r="42" spans="1:21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21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21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21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21" x14ac:dyDescent="0.25">
      <c r="A46" t="s">
        <v>106</v>
      </c>
      <c r="B46" s="3">
        <v>0.6</v>
      </c>
      <c r="C46" s="3">
        <v>1.6</v>
      </c>
      <c r="D46" s="3">
        <v>2.6</v>
      </c>
    </row>
    <row r="47" spans="1:21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21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21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21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21" x14ac:dyDescent="0.25">
      <c r="A51" t="s">
        <v>110</v>
      </c>
      <c r="B51">
        <v>385.5</v>
      </c>
      <c r="C51">
        <v>381.5</v>
      </c>
      <c r="D51">
        <v>383</v>
      </c>
      <c r="E51">
        <v>421</v>
      </c>
      <c r="F51">
        <v>411</v>
      </c>
      <c r="G51">
        <v>329.5</v>
      </c>
      <c r="H51">
        <v>344.5</v>
      </c>
      <c r="I51">
        <v>316.5</v>
      </c>
      <c r="J51">
        <v>371.5</v>
      </c>
      <c r="K51">
        <v>424</v>
      </c>
      <c r="L51">
        <v>426.5</v>
      </c>
      <c r="M51">
        <v>458.5</v>
      </c>
      <c r="N51">
        <v>331</v>
      </c>
      <c r="O51">
        <v>382.5</v>
      </c>
      <c r="P51">
        <v>447.5</v>
      </c>
      <c r="Q51">
        <v>377</v>
      </c>
      <c r="R51">
        <v>410.5</v>
      </c>
      <c r="S51">
        <v>405</v>
      </c>
      <c r="T51">
        <v>318.5</v>
      </c>
      <c r="U51">
        <v>380.5</v>
      </c>
    </row>
    <row r="52" spans="1:21" x14ac:dyDescent="0.25">
      <c r="A52" t="s">
        <v>111</v>
      </c>
      <c r="B52">
        <v>385.5</v>
      </c>
      <c r="C52">
        <v>381.5</v>
      </c>
      <c r="D52">
        <v>383</v>
      </c>
      <c r="E52">
        <v>421</v>
      </c>
      <c r="F52">
        <v>411</v>
      </c>
      <c r="G52" s="2">
        <v>350</v>
      </c>
      <c r="H52">
        <v>344.5</v>
      </c>
      <c r="I52">
        <v>316.5</v>
      </c>
      <c r="J52">
        <v>371.5</v>
      </c>
      <c r="K52">
        <v>424</v>
      </c>
      <c r="L52">
        <v>426.5</v>
      </c>
      <c r="M52">
        <v>458.5</v>
      </c>
      <c r="N52" s="2">
        <v>385</v>
      </c>
      <c r="O52">
        <v>382.5</v>
      </c>
      <c r="P52">
        <v>447.5</v>
      </c>
      <c r="Q52">
        <v>377</v>
      </c>
      <c r="R52">
        <v>410.5</v>
      </c>
      <c r="S52">
        <v>405</v>
      </c>
      <c r="T52" s="2">
        <v>340</v>
      </c>
      <c r="U52">
        <v>380.5</v>
      </c>
    </row>
    <row r="53" spans="1:21" x14ac:dyDescent="0.25">
      <c r="A53" t="s">
        <v>112</v>
      </c>
    </row>
    <row r="54" spans="1:21" x14ac:dyDescent="0.25">
      <c r="A54" t="s">
        <v>113</v>
      </c>
    </row>
    <row r="56" spans="1:21" x14ac:dyDescent="0.25">
      <c r="A56" t="s">
        <v>271</v>
      </c>
      <c r="B56">
        <v>10.668565985436286</v>
      </c>
      <c r="C56">
        <v>13.487174404222086</v>
      </c>
      <c r="D56">
        <v>10.545512948244967</v>
      </c>
      <c r="E56">
        <v>9.1002260499687626</v>
      </c>
      <c r="F56">
        <v>11.764046751393836</v>
      </c>
      <c r="G56">
        <v>8.7673981688424583</v>
      </c>
      <c r="H56">
        <v>10.453454061842393</v>
      </c>
      <c r="I56">
        <v>8.8900968924045962</v>
      </c>
      <c r="J56">
        <v>10.812616266358811</v>
      </c>
      <c r="K56">
        <v>10.264612007750451</v>
      </c>
      <c r="L56">
        <v>9.8863443183107265</v>
      </c>
      <c r="M56">
        <v>10.421478605541237</v>
      </c>
      <c r="N56">
        <v>7.830450171634352</v>
      </c>
      <c r="O56">
        <v>8.2104067957897602</v>
      </c>
      <c r="P56">
        <v>9.9352585094356147</v>
      </c>
      <c r="Q56">
        <v>9.5117224314747482</v>
      </c>
      <c r="R56">
        <v>6.8779718787036588</v>
      </c>
      <c r="S56">
        <v>8.0581869931875296</v>
      </c>
      <c r="T56">
        <v>8.161036790792874</v>
      </c>
      <c r="U56">
        <v>8.4687829846897191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workbookViewId="0">
      <pane xSplit="1" topLeftCell="T1" activePane="topRight" state="frozen"/>
      <selection pane="topRight" activeCell="L14" sqref="L14"/>
    </sheetView>
  </sheetViews>
  <sheetFormatPr defaultRowHeight="15" x14ac:dyDescent="0.25"/>
  <cols>
    <col min="1" max="1" width="45.7109375" bestFit="1" customWidth="1"/>
  </cols>
  <sheetData>
    <row r="1" spans="1:21" x14ac:dyDescent="0.25">
      <c r="B1" t="s">
        <v>249</v>
      </c>
      <c r="C1" t="s">
        <v>250</v>
      </c>
      <c r="D1" t="s">
        <v>251</v>
      </c>
      <c r="E1" t="s">
        <v>252</v>
      </c>
      <c r="F1" t="s">
        <v>253</v>
      </c>
      <c r="G1" t="s">
        <v>254</v>
      </c>
      <c r="H1" t="s">
        <v>255</v>
      </c>
      <c r="I1" t="s">
        <v>256</v>
      </c>
      <c r="J1" t="s">
        <v>257</v>
      </c>
      <c r="K1" t="s">
        <v>258</v>
      </c>
      <c r="L1" t="s">
        <v>259</v>
      </c>
      <c r="M1" t="s">
        <v>260</v>
      </c>
      <c r="N1" t="s">
        <v>261</v>
      </c>
      <c r="O1" t="s">
        <v>262</v>
      </c>
      <c r="P1" t="s">
        <v>263</v>
      </c>
      <c r="Q1" t="s">
        <v>264</v>
      </c>
      <c r="R1" t="s">
        <v>265</v>
      </c>
      <c r="S1" t="s">
        <v>266</v>
      </c>
      <c r="T1" t="s">
        <v>267</v>
      </c>
      <c r="U1" t="s">
        <v>268</v>
      </c>
    </row>
    <row r="2" spans="1:21" x14ac:dyDescent="0.25">
      <c r="A2" t="s">
        <v>120</v>
      </c>
    </row>
    <row r="3" spans="1:21" x14ac:dyDescent="0.25">
      <c r="A3" t="s">
        <v>121</v>
      </c>
      <c r="B3" t="s">
        <v>27</v>
      </c>
      <c r="C3" t="s">
        <v>27</v>
      </c>
      <c r="D3" t="s">
        <v>27</v>
      </c>
    </row>
    <row r="4" spans="1:21" x14ac:dyDescent="0.25">
      <c r="A4" t="s">
        <v>122</v>
      </c>
      <c r="B4" t="s">
        <v>117</v>
      </c>
      <c r="C4" t="s">
        <v>117</v>
      </c>
      <c r="D4" t="s">
        <v>117</v>
      </c>
    </row>
    <row r="5" spans="1:21" x14ac:dyDescent="0.25">
      <c r="A5" t="s">
        <v>11</v>
      </c>
      <c r="B5">
        <v>385.5</v>
      </c>
      <c r="C5">
        <v>381.5</v>
      </c>
      <c r="D5">
        <v>383</v>
      </c>
      <c r="E5">
        <v>421</v>
      </c>
      <c r="F5">
        <v>411</v>
      </c>
      <c r="G5" s="2">
        <v>350</v>
      </c>
      <c r="H5">
        <v>344.5</v>
      </c>
      <c r="I5">
        <v>316.5</v>
      </c>
      <c r="J5">
        <v>371.5</v>
      </c>
      <c r="K5">
        <v>424</v>
      </c>
      <c r="L5">
        <v>426.5</v>
      </c>
      <c r="M5">
        <v>458.5</v>
      </c>
      <c r="N5" s="2">
        <v>385</v>
      </c>
      <c r="O5">
        <v>382.5</v>
      </c>
      <c r="P5">
        <v>447.5</v>
      </c>
      <c r="Q5">
        <v>377</v>
      </c>
      <c r="R5">
        <v>410.5</v>
      </c>
      <c r="S5">
        <v>405</v>
      </c>
      <c r="T5" s="2">
        <v>340</v>
      </c>
      <c r="U5">
        <v>380.5</v>
      </c>
    </row>
    <row r="6" spans="1:21" x14ac:dyDescent="0.25">
      <c r="A6" t="s">
        <v>123</v>
      </c>
      <c r="B6" t="s">
        <v>205</v>
      </c>
      <c r="C6" t="s">
        <v>205</v>
      </c>
      <c r="D6" t="s">
        <v>205</v>
      </c>
    </row>
    <row r="7" spans="1:21" x14ac:dyDescent="0.25">
      <c r="A7" t="s">
        <v>89</v>
      </c>
      <c r="B7">
        <v>63.366666666666667</v>
      </c>
      <c r="C7">
        <v>87.2</v>
      </c>
      <c r="D7">
        <v>62</v>
      </c>
      <c r="E7">
        <v>78</v>
      </c>
      <c r="F7">
        <v>111.3</v>
      </c>
      <c r="G7">
        <v>39</v>
      </c>
      <c r="H7">
        <v>49.7</v>
      </c>
      <c r="I7">
        <v>49.933333333333337</v>
      </c>
      <c r="J7">
        <v>86.933333333333337</v>
      </c>
      <c r="K7">
        <v>64.566666666666663</v>
      </c>
      <c r="L7">
        <v>66</v>
      </c>
      <c r="M7">
        <v>67.3</v>
      </c>
      <c r="N7">
        <v>26.333333333333332</v>
      </c>
      <c r="O7">
        <v>68</v>
      </c>
      <c r="P7">
        <v>68.166666666666657</v>
      </c>
      <c r="Q7">
        <v>63.366666666666667</v>
      </c>
      <c r="R7">
        <v>67.8</v>
      </c>
      <c r="S7">
        <v>67.099999999999994</v>
      </c>
      <c r="T7">
        <v>38.366666666666667</v>
      </c>
      <c r="U7">
        <v>90.233333333333334</v>
      </c>
    </row>
    <row r="8" spans="1:21" x14ac:dyDescent="0.25">
      <c r="A8" t="s">
        <v>124</v>
      </c>
      <c r="B8">
        <v>385.5</v>
      </c>
      <c r="C8">
        <v>381.5</v>
      </c>
      <c r="D8">
        <v>383</v>
      </c>
      <c r="E8">
        <v>421</v>
      </c>
      <c r="F8">
        <v>411</v>
      </c>
      <c r="G8">
        <v>329.5</v>
      </c>
      <c r="H8">
        <v>344.5</v>
      </c>
      <c r="I8">
        <v>316.5</v>
      </c>
      <c r="J8">
        <v>371.5</v>
      </c>
      <c r="K8">
        <v>424</v>
      </c>
      <c r="L8">
        <v>426.5</v>
      </c>
      <c r="M8">
        <v>458.5</v>
      </c>
      <c r="N8">
        <v>331</v>
      </c>
      <c r="O8">
        <v>382.5</v>
      </c>
      <c r="P8">
        <v>447.5</v>
      </c>
      <c r="Q8">
        <v>377</v>
      </c>
      <c r="R8">
        <v>410.5</v>
      </c>
      <c r="S8">
        <v>405</v>
      </c>
      <c r="T8">
        <v>318.5</v>
      </c>
      <c r="U8">
        <v>380.5</v>
      </c>
    </row>
    <row r="9" spans="1:21" x14ac:dyDescent="0.25">
      <c r="A9" t="s">
        <v>125</v>
      </c>
      <c r="B9">
        <v>2</v>
      </c>
      <c r="C9">
        <v>2</v>
      </c>
      <c r="D9">
        <v>2</v>
      </c>
      <c r="E9">
        <v>2</v>
      </c>
      <c r="F9">
        <v>2.25</v>
      </c>
      <c r="G9">
        <v>2</v>
      </c>
      <c r="H9">
        <v>2</v>
      </c>
      <c r="I9">
        <v>2</v>
      </c>
      <c r="J9">
        <v>2</v>
      </c>
      <c r="K9">
        <v>2</v>
      </c>
      <c r="L9">
        <v>2.25</v>
      </c>
      <c r="M9">
        <v>2</v>
      </c>
      <c r="N9">
        <v>2</v>
      </c>
      <c r="O9">
        <v>2</v>
      </c>
      <c r="P9">
        <v>2</v>
      </c>
      <c r="Q9">
        <v>2</v>
      </c>
      <c r="R9">
        <v>2.25</v>
      </c>
      <c r="S9">
        <v>2.25</v>
      </c>
      <c r="T9">
        <v>2</v>
      </c>
      <c r="U9">
        <v>2</v>
      </c>
    </row>
    <row r="10" spans="1:21" x14ac:dyDescent="0.25">
      <c r="A10" t="s">
        <v>126</v>
      </c>
      <c r="B10">
        <v>0</v>
      </c>
      <c r="C10">
        <v>0</v>
      </c>
      <c r="D10">
        <v>0</v>
      </c>
    </row>
    <row r="11" spans="1:21" x14ac:dyDescent="0.25">
      <c r="A11" t="s">
        <v>127</v>
      </c>
      <c r="B11">
        <v>71</v>
      </c>
      <c r="C11">
        <v>46</v>
      </c>
      <c r="D11">
        <v>30</v>
      </c>
      <c r="E11">
        <v>140</v>
      </c>
      <c r="F11">
        <v>29</v>
      </c>
      <c r="G11">
        <v>80</v>
      </c>
      <c r="H11">
        <v>31</v>
      </c>
      <c r="I11">
        <v>38</v>
      </c>
      <c r="J11">
        <v>38</v>
      </c>
      <c r="K11">
        <v>107</v>
      </c>
      <c r="L11">
        <v>150</v>
      </c>
      <c r="M11">
        <v>189</v>
      </c>
      <c r="N11">
        <v>70</v>
      </c>
      <c r="O11">
        <v>210</v>
      </c>
      <c r="P11">
        <v>215</v>
      </c>
      <c r="Q11">
        <v>71</v>
      </c>
      <c r="R11">
        <v>204</v>
      </c>
      <c r="S11">
        <v>183</v>
      </c>
      <c r="T11">
        <v>61</v>
      </c>
      <c r="U11">
        <v>137</v>
      </c>
    </row>
    <row r="12" spans="1:21" x14ac:dyDescent="0.25">
      <c r="A12" t="s">
        <v>128</v>
      </c>
      <c r="B12">
        <v>24</v>
      </c>
      <c r="C12">
        <v>24</v>
      </c>
      <c r="D12">
        <v>24</v>
      </c>
    </row>
    <row r="13" spans="1:21" x14ac:dyDescent="0.25">
      <c r="A13" t="s">
        <v>129</v>
      </c>
      <c r="B13">
        <v>0</v>
      </c>
      <c r="C13">
        <v>0</v>
      </c>
      <c r="D13">
        <v>0</v>
      </c>
      <c r="E13">
        <v>49</v>
      </c>
      <c r="F13">
        <v>0</v>
      </c>
      <c r="G13">
        <v>0</v>
      </c>
      <c r="H13">
        <v>0</v>
      </c>
      <c r="I13">
        <v>0</v>
      </c>
      <c r="J13">
        <v>0</v>
      </c>
      <c r="K13">
        <v>16</v>
      </c>
      <c r="L13">
        <v>59</v>
      </c>
      <c r="M13">
        <v>98</v>
      </c>
      <c r="N13">
        <v>0</v>
      </c>
      <c r="O13">
        <v>119</v>
      </c>
      <c r="P13">
        <v>124</v>
      </c>
      <c r="Q13">
        <v>0</v>
      </c>
      <c r="R13">
        <v>113</v>
      </c>
      <c r="S13">
        <v>92</v>
      </c>
      <c r="T13">
        <v>0</v>
      </c>
      <c r="U13">
        <v>46</v>
      </c>
    </row>
    <row r="14" spans="1:21" x14ac:dyDescent="0.25">
      <c r="A14" t="s">
        <v>19</v>
      </c>
      <c r="B14">
        <v>15.7</v>
      </c>
      <c r="C14">
        <v>15.7</v>
      </c>
      <c r="D14">
        <v>15.7</v>
      </c>
    </row>
    <row r="16" spans="1:21" x14ac:dyDescent="0.25">
      <c r="A16" t="s">
        <v>20</v>
      </c>
      <c r="B16" t="s">
        <v>65</v>
      </c>
      <c r="C16" t="s">
        <v>65</v>
      </c>
      <c r="D16" t="s">
        <v>65</v>
      </c>
    </row>
    <row r="17" spans="1:21" x14ac:dyDescent="0.25">
      <c r="A17" t="s">
        <v>130</v>
      </c>
    </row>
    <row r="18" spans="1:21" x14ac:dyDescent="0.25">
      <c r="A18" t="s">
        <v>21</v>
      </c>
      <c r="B18" t="s">
        <v>238</v>
      </c>
      <c r="C18" t="s">
        <v>238</v>
      </c>
      <c r="D18" t="s">
        <v>238</v>
      </c>
    </row>
    <row r="19" spans="1:21" x14ac:dyDescent="0.25">
      <c r="A19" t="s">
        <v>131</v>
      </c>
      <c r="B19">
        <v>0.94</v>
      </c>
      <c r="C19">
        <v>0.94</v>
      </c>
      <c r="D19">
        <v>0.94</v>
      </c>
    </row>
    <row r="20" spans="1:21" x14ac:dyDescent="0.25">
      <c r="A20" t="s">
        <v>132</v>
      </c>
      <c r="B20">
        <v>4</v>
      </c>
      <c r="C20">
        <v>4</v>
      </c>
      <c r="D20">
        <v>4</v>
      </c>
    </row>
    <row r="22" spans="1:21" x14ac:dyDescent="0.25">
      <c r="A22" t="s">
        <v>133</v>
      </c>
      <c r="B22">
        <v>23</v>
      </c>
      <c r="C22">
        <v>23</v>
      </c>
      <c r="D22">
        <v>23</v>
      </c>
    </row>
    <row r="23" spans="1:21" x14ac:dyDescent="0.25">
      <c r="A23" t="s">
        <v>134</v>
      </c>
      <c r="B23" t="s">
        <v>239</v>
      </c>
      <c r="C23" t="s">
        <v>239</v>
      </c>
      <c r="D23" t="s">
        <v>239</v>
      </c>
    </row>
    <row r="24" spans="1:21" x14ac:dyDescent="0.25">
      <c r="A24" t="s">
        <v>135</v>
      </c>
    </row>
    <row r="25" spans="1:21" x14ac:dyDescent="0.25">
      <c r="A25" t="s">
        <v>136</v>
      </c>
    </row>
    <row r="26" spans="1:21" x14ac:dyDescent="0.25">
      <c r="A26" t="s">
        <v>137</v>
      </c>
      <c r="B26">
        <v>25.9</v>
      </c>
      <c r="C26">
        <v>27.32</v>
      </c>
      <c r="D26">
        <v>24.36</v>
      </c>
      <c r="E26">
        <v>23.46</v>
      </c>
      <c r="F26">
        <v>26.18</v>
      </c>
      <c r="G26">
        <v>23.37</v>
      </c>
      <c r="H26">
        <v>24.27</v>
      </c>
      <c r="I26">
        <v>24.11</v>
      </c>
      <c r="J26">
        <v>24.83</v>
      </c>
      <c r="K26">
        <v>22.86</v>
      </c>
      <c r="L26">
        <v>19.47</v>
      </c>
      <c r="M26">
        <v>20.170000000000002</v>
      </c>
      <c r="N26">
        <v>19.57</v>
      </c>
      <c r="O26">
        <v>18.760000000000002</v>
      </c>
      <c r="P26">
        <v>20.38</v>
      </c>
      <c r="Q26">
        <v>25.02</v>
      </c>
      <c r="R26">
        <v>17.23</v>
      </c>
      <c r="S26">
        <v>19.98</v>
      </c>
      <c r="T26">
        <v>20.02</v>
      </c>
      <c r="U26">
        <v>18.87</v>
      </c>
    </row>
    <row r="27" spans="1:21" x14ac:dyDescent="0.25">
      <c r="A27" t="s">
        <v>138</v>
      </c>
      <c r="B27">
        <v>2</v>
      </c>
      <c r="C27">
        <v>2</v>
      </c>
      <c r="D27">
        <v>2</v>
      </c>
    </row>
    <row r="28" spans="1:21" x14ac:dyDescent="0.25">
      <c r="A28" t="s">
        <v>139</v>
      </c>
      <c r="B28" t="s">
        <v>206</v>
      </c>
      <c r="C28" t="s">
        <v>206</v>
      </c>
      <c r="D28" t="s">
        <v>206</v>
      </c>
    </row>
    <row r="29" spans="1:21" x14ac:dyDescent="0.25">
      <c r="A29" t="s">
        <v>140</v>
      </c>
      <c r="B29">
        <v>4.25</v>
      </c>
      <c r="C29">
        <v>5.54</v>
      </c>
      <c r="D29">
        <v>4.6900000000000004</v>
      </c>
      <c r="E29">
        <v>3.72</v>
      </c>
      <c r="F29">
        <v>4.67</v>
      </c>
      <c r="G29">
        <v>4.2300000000000004</v>
      </c>
      <c r="H29">
        <v>4.95</v>
      </c>
      <c r="I29">
        <v>4.17</v>
      </c>
      <c r="J29">
        <v>4.79</v>
      </c>
      <c r="K29">
        <v>4.72</v>
      </c>
      <c r="L29">
        <v>5.85</v>
      </c>
      <c r="M29">
        <v>5.67</v>
      </c>
      <c r="N29">
        <v>4.9800000000000004</v>
      </c>
      <c r="O29">
        <v>5.18</v>
      </c>
      <c r="P29">
        <v>5.28</v>
      </c>
      <c r="Q29">
        <v>3.84</v>
      </c>
      <c r="R29">
        <v>4.42</v>
      </c>
      <c r="S29">
        <v>4.3099999999999996</v>
      </c>
      <c r="T29">
        <v>5.17</v>
      </c>
      <c r="U29">
        <v>5.37</v>
      </c>
    </row>
    <row r="30" spans="1:21" x14ac:dyDescent="0.25">
      <c r="A30" t="s">
        <v>141</v>
      </c>
      <c r="B30">
        <v>3.86</v>
      </c>
      <c r="C30">
        <v>3.83</v>
      </c>
      <c r="D30">
        <v>4.05</v>
      </c>
      <c r="E30">
        <v>3.71</v>
      </c>
      <c r="F30">
        <v>3.86</v>
      </c>
      <c r="G30">
        <v>3.7</v>
      </c>
      <c r="H30">
        <v>3.84</v>
      </c>
      <c r="I30">
        <v>3.71</v>
      </c>
      <c r="J30">
        <v>3.92</v>
      </c>
      <c r="K30">
        <v>4.1100000000000003</v>
      </c>
      <c r="L30">
        <v>4.2300000000000004</v>
      </c>
      <c r="M30">
        <v>4.82</v>
      </c>
      <c r="N30">
        <v>4.0199999999999996</v>
      </c>
      <c r="O30">
        <v>3.9</v>
      </c>
      <c r="P30">
        <v>4.66</v>
      </c>
      <c r="Q30">
        <v>4.0599999999999996</v>
      </c>
      <c r="R30">
        <v>3.93</v>
      </c>
      <c r="S30">
        <v>4.32</v>
      </c>
      <c r="T30">
        <v>3.96</v>
      </c>
      <c r="U30">
        <v>4.17</v>
      </c>
    </row>
    <row r="31" spans="1:21" x14ac:dyDescent="0.25">
      <c r="A31" t="s">
        <v>97</v>
      </c>
      <c r="B31">
        <v>4.6500000000000004</v>
      </c>
      <c r="C31">
        <v>4.66</v>
      </c>
      <c r="D31">
        <v>4.8</v>
      </c>
      <c r="E31">
        <v>4.5199999999999996</v>
      </c>
      <c r="F31">
        <v>4.99</v>
      </c>
      <c r="G31">
        <v>4.95</v>
      </c>
      <c r="H31">
        <v>4.84</v>
      </c>
      <c r="I31">
        <v>4.88</v>
      </c>
      <c r="J31">
        <v>4.9000000000000004</v>
      </c>
      <c r="K31">
        <v>4.6900000000000004</v>
      </c>
      <c r="L31">
        <v>4.71</v>
      </c>
      <c r="M31">
        <v>4.6900000000000004</v>
      </c>
      <c r="N31">
        <v>4.8099999999999996</v>
      </c>
      <c r="O31">
        <v>4.57</v>
      </c>
      <c r="P31">
        <v>4.63</v>
      </c>
      <c r="Q31">
        <v>4.75</v>
      </c>
      <c r="R31">
        <v>4.18</v>
      </c>
      <c r="S31">
        <v>4.3</v>
      </c>
      <c r="T31">
        <v>4.75</v>
      </c>
      <c r="U31">
        <v>4.6500000000000004</v>
      </c>
    </row>
    <row r="32" spans="1:21" x14ac:dyDescent="0.25">
      <c r="A32" t="s">
        <v>142</v>
      </c>
    </row>
    <row r="33" spans="1:21" x14ac:dyDescent="0.25">
      <c r="A33" t="s">
        <v>143</v>
      </c>
    </row>
    <row r="34" spans="1:21" x14ac:dyDescent="0.25">
      <c r="A34" t="s">
        <v>270</v>
      </c>
      <c r="B34">
        <v>10.668565985436301</v>
      </c>
      <c r="C34">
        <v>13.487174404222086</v>
      </c>
      <c r="D34">
        <v>10.545512948244967</v>
      </c>
      <c r="E34">
        <v>9.1002260499687626</v>
      </c>
      <c r="F34">
        <v>11.764046751393836</v>
      </c>
      <c r="G34" s="2">
        <v>8.7978641882599327</v>
      </c>
      <c r="H34">
        <v>10.453454061842393</v>
      </c>
      <c r="I34">
        <v>8.8900968924045962</v>
      </c>
      <c r="J34">
        <v>10.812616266358811</v>
      </c>
      <c r="K34">
        <v>10.264612007750451</v>
      </c>
      <c r="L34">
        <v>9.8863443183107265</v>
      </c>
      <c r="M34">
        <v>10.421478605541237</v>
      </c>
      <c r="N34" s="2">
        <v>7.9430656362668053</v>
      </c>
      <c r="O34">
        <v>8.2104067957897602</v>
      </c>
      <c r="P34">
        <v>9.9352585094356147</v>
      </c>
      <c r="Q34">
        <v>9.5117224314747482</v>
      </c>
      <c r="R34">
        <v>6.8779718787036588</v>
      </c>
      <c r="S34">
        <v>8.0581869931875296</v>
      </c>
      <c r="T34" s="2">
        <v>8.1985752790036912</v>
      </c>
      <c r="U34">
        <v>8.4687829846897191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3" sqref="A3"/>
    </sheetView>
  </sheetViews>
  <sheetFormatPr defaultRowHeight="15" x14ac:dyDescent="0.25"/>
  <sheetData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x14ac:dyDescent="0.25">
      <c r="A3" t="s">
        <v>236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opLeftCell="D10" workbookViewId="0">
      <selection activeCell="C27" sqref="C27:V27"/>
    </sheetView>
  </sheetViews>
  <sheetFormatPr defaultRowHeight="15" x14ac:dyDescent="0.25"/>
  <sheetData>
    <row r="1" spans="1:22" x14ac:dyDescent="0.25">
      <c r="A1" t="s">
        <v>269</v>
      </c>
      <c r="C1" t="s">
        <v>249</v>
      </c>
      <c r="D1" t="str">
        <f>NRC!C1</f>
        <v>SUSA106</v>
      </c>
      <c r="E1" t="str">
        <f>NRC!D1</f>
        <v>MELBA3</v>
      </c>
      <c r="F1" t="str">
        <f>NRC!E1</f>
        <v>ARNA27</v>
      </c>
      <c r="G1" t="str">
        <f>NRC!F1</f>
        <v>ESME5</v>
      </c>
      <c r="H1" t="str">
        <f>NRC!G1</f>
        <v>LIN57</v>
      </c>
      <c r="I1" t="str">
        <f>NRC!H1</f>
        <v>SANTA39</v>
      </c>
      <c r="J1" t="str">
        <f>NRC!I1</f>
        <v>ESME9</v>
      </c>
      <c r="K1" t="str">
        <f>NRC!J1</f>
        <v>HES15</v>
      </c>
      <c r="L1" t="str">
        <f>NRC!K1</f>
        <v>PAULET35</v>
      </c>
      <c r="M1" t="str">
        <f>NRC!L1</f>
        <v>MAX67</v>
      </c>
      <c r="N1" t="str">
        <f>NRC!M1</f>
        <v>BERTA141</v>
      </c>
      <c r="O1" t="str">
        <f>NRC!N1</f>
        <v>ETNA40</v>
      </c>
      <c r="P1" t="str">
        <f>NRC!O1</f>
        <v>WANDA44</v>
      </c>
      <c r="Q1" t="str">
        <f>NRC!P1</f>
        <v>PAULET31</v>
      </c>
      <c r="R1" t="str">
        <f>NRC!Q1</f>
        <v>MAX63</v>
      </c>
      <c r="S1" t="str">
        <f>NRC!R1</f>
        <v>AMSA163</v>
      </c>
      <c r="T1" t="str">
        <f>NRC!S1</f>
        <v>PAULET36</v>
      </c>
      <c r="U1" t="str">
        <f>NRC!T1</f>
        <v>ARNA41</v>
      </c>
      <c r="V1" t="str">
        <f>NRC!U1</f>
        <v>MONA14</v>
      </c>
    </row>
    <row r="2" spans="1:22" x14ac:dyDescent="0.25">
      <c r="A2" t="s">
        <v>144</v>
      </c>
      <c r="C2">
        <v>385.5</v>
      </c>
      <c r="D2">
        <v>381.5</v>
      </c>
      <c r="E2">
        <v>383</v>
      </c>
      <c r="F2">
        <v>421</v>
      </c>
      <c r="G2">
        <v>411</v>
      </c>
      <c r="H2">
        <v>329.5</v>
      </c>
      <c r="I2">
        <v>344.5</v>
      </c>
      <c r="J2">
        <v>316.5</v>
      </c>
      <c r="K2">
        <v>371.5</v>
      </c>
      <c r="L2">
        <v>424</v>
      </c>
      <c r="M2">
        <v>426.5</v>
      </c>
      <c r="N2">
        <v>458.5</v>
      </c>
      <c r="O2">
        <v>331</v>
      </c>
      <c r="P2">
        <v>382.5</v>
      </c>
      <c r="Q2">
        <v>447.5</v>
      </c>
      <c r="R2">
        <v>377</v>
      </c>
      <c r="S2">
        <v>410.5</v>
      </c>
      <c r="T2">
        <v>405</v>
      </c>
      <c r="U2">
        <v>318.5</v>
      </c>
      <c r="V2">
        <v>380.5</v>
      </c>
    </row>
    <row r="3" spans="1:22" x14ac:dyDescent="0.25">
      <c r="A3" t="s">
        <v>145</v>
      </c>
      <c r="C3">
        <v>25.9</v>
      </c>
      <c r="D3">
        <v>27.32</v>
      </c>
      <c r="E3">
        <v>24.36</v>
      </c>
      <c r="F3">
        <v>23.46</v>
      </c>
      <c r="G3">
        <v>26.18</v>
      </c>
      <c r="H3">
        <v>23.37</v>
      </c>
      <c r="I3">
        <v>24.27</v>
      </c>
      <c r="J3">
        <v>24.11</v>
      </c>
      <c r="K3">
        <v>24.83</v>
      </c>
      <c r="L3">
        <v>22.86</v>
      </c>
      <c r="M3">
        <v>19.47</v>
      </c>
      <c r="N3">
        <v>20.170000000000002</v>
      </c>
      <c r="O3">
        <v>19.57</v>
      </c>
      <c r="P3">
        <v>18.760000000000002</v>
      </c>
      <c r="Q3">
        <v>20.38</v>
      </c>
      <c r="R3">
        <v>25.02</v>
      </c>
      <c r="S3">
        <v>17.23</v>
      </c>
      <c r="T3">
        <v>19.98</v>
      </c>
      <c r="U3">
        <v>20.02</v>
      </c>
      <c r="V3">
        <v>18.87</v>
      </c>
    </row>
    <row r="4" spans="1:22" x14ac:dyDescent="0.25">
      <c r="A4" t="s">
        <v>146</v>
      </c>
      <c r="C4">
        <v>4.25</v>
      </c>
      <c r="D4">
        <v>5.54</v>
      </c>
      <c r="E4">
        <v>4.6900000000000004</v>
      </c>
      <c r="F4">
        <v>3.72</v>
      </c>
      <c r="G4">
        <v>4.67</v>
      </c>
      <c r="H4">
        <v>4.2300000000000004</v>
      </c>
      <c r="I4">
        <v>4.95</v>
      </c>
      <c r="J4">
        <v>4.17</v>
      </c>
      <c r="K4">
        <v>4.79</v>
      </c>
      <c r="L4">
        <v>4.72</v>
      </c>
      <c r="M4">
        <v>5.85</v>
      </c>
      <c r="N4">
        <v>5.67</v>
      </c>
      <c r="O4">
        <v>4.9800000000000004</v>
      </c>
      <c r="P4">
        <v>5.18</v>
      </c>
      <c r="Q4">
        <v>5.28</v>
      </c>
      <c r="R4">
        <v>3.84</v>
      </c>
      <c r="S4">
        <v>4.42</v>
      </c>
      <c r="T4">
        <v>4.3099999999999996</v>
      </c>
      <c r="U4">
        <v>5.17</v>
      </c>
      <c r="V4">
        <v>5.37</v>
      </c>
    </row>
    <row r="5" spans="1:22" x14ac:dyDescent="0.25">
      <c r="A5" t="s">
        <v>147</v>
      </c>
    </row>
    <row r="6" spans="1:22" x14ac:dyDescent="0.25">
      <c r="A6" t="s">
        <v>148</v>
      </c>
      <c r="C6">
        <f>(0.08*C2^0.75)</f>
        <v>6.9599845216589733</v>
      </c>
      <c r="D6">
        <f t="shared" ref="D6:V6" si="0">(0.08*D2^0.75)</f>
        <v>6.9057506617643956</v>
      </c>
      <c r="E6">
        <f t="shared" si="0"/>
        <v>6.9261049407558222</v>
      </c>
      <c r="F6">
        <f t="shared" si="0"/>
        <v>7.4353524350957239</v>
      </c>
      <c r="G6">
        <f t="shared" si="0"/>
        <v>7.3024964311534575</v>
      </c>
      <c r="H6">
        <f t="shared" si="0"/>
        <v>6.1870204455928359</v>
      </c>
      <c r="I6">
        <f t="shared" si="0"/>
        <v>6.3970818377540697</v>
      </c>
      <c r="J6">
        <f t="shared" si="0"/>
        <v>6.0030266690483431</v>
      </c>
      <c r="K6">
        <f t="shared" si="0"/>
        <v>6.7695390930078547</v>
      </c>
      <c r="L6">
        <f t="shared" si="0"/>
        <v>7.4750547757969388</v>
      </c>
      <c r="M6">
        <f t="shared" si="0"/>
        <v>7.5080864338419717</v>
      </c>
      <c r="N6">
        <f t="shared" si="0"/>
        <v>7.9267377840054563</v>
      </c>
      <c r="O6">
        <f t="shared" si="0"/>
        <v>6.2081325691806777</v>
      </c>
      <c r="P6">
        <f t="shared" si="0"/>
        <v>6.9193223991810262</v>
      </c>
      <c r="Q6">
        <f t="shared" si="0"/>
        <v>7.7836763020401145</v>
      </c>
      <c r="R6">
        <f t="shared" si="0"/>
        <v>6.8445673243684864</v>
      </c>
      <c r="S6">
        <f t="shared" si="0"/>
        <v>7.2958325557233676</v>
      </c>
      <c r="T6">
        <f t="shared" si="0"/>
        <v>7.2223952937453548</v>
      </c>
      <c r="U6">
        <f t="shared" si="0"/>
        <v>6.0314546187280831</v>
      </c>
      <c r="V6">
        <f t="shared" si="0"/>
        <v>6.8921700277535969</v>
      </c>
    </row>
    <row r="7" spans="1:22" x14ac:dyDescent="0.25">
      <c r="A7" t="s">
        <v>149</v>
      </c>
      <c r="C7">
        <f>(C6*4.184)</f>
        <v>29.120575238621146</v>
      </c>
      <c r="D7">
        <f t="shared" ref="D7:V7" si="1">(D6*4.184)</f>
        <v>28.893660768822233</v>
      </c>
      <c r="E7">
        <f t="shared" si="1"/>
        <v>28.97882307212236</v>
      </c>
      <c r="F7">
        <f t="shared" si="1"/>
        <v>31.109514588440511</v>
      </c>
      <c r="G7">
        <f t="shared" si="1"/>
        <v>30.553645067946068</v>
      </c>
      <c r="H7">
        <f t="shared" si="1"/>
        <v>25.886493544360427</v>
      </c>
      <c r="I7">
        <f t="shared" si="1"/>
        <v>26.765390409163029</v>
      </c>
      <c r="J7">
        <f t="shared" si="1"/>
        <v>25.116663583298269</v>
      </c>
      <c r="K7">
        <f t="shared" si="1"/>
        <v>28.323751565144864</v>
      </c>
      <c r="L7">
        <f t="shared" si="1"/>
        <v>31.275629181934391</v>
      </c>
      <c r="M7">
        <f t="shared" si="1"/>
        <v>31.413833639194809</v>
      </c>
      <c r="N7">
        <f t="shared" si="1"/>
        <v>33.165470888278833</v>
      </c>
      <c r="O7">
        <f t="shared" si="1"/>
        <v>25.974826669451957</v>
      </c>
      <c r="P7">
        <f t="shared" si="1"/>
        <v>28.950444918173414</v>
      </c>
      <c r="Q7">
        <f t="shared" si="1"/>
        <v>32.56690164773584</v>
      </c>
      <c r="R7">
        <f t="shared" si="1"/>
        <v>28.637669685157746</v>
      </c>
      <c r="S7">
        <f t="shared" si="1"/>
        <v>30.525763413146571</v>
      </c>
      <c r="T7">
        <f t="shared" si="1"/>
        <v>30.218501909030564</v>
      </c>
      <c r="U7">
        <f t="shared" si="1"/>
        <v>25.235606124758302</v>
      </c>
      <c r="V7">
        <f t="shared" si="1"/>
        <v>28.83683939612105</v>
      </c>
    </row>
    <row r="8" spans="1:22" x14ac:dyDescent="0.25">
      <c r="A8" t="s">
        <v>150</v>
      </c>
      <c r="C8">
        <f>(C7/0.62)</f>
        <v>46.96866973971153</v>
      </c>
      <c r="D8">
        <f t="shared" ref="D8:V8" si="2">(D7/0.62)</f>
        <v>46.602678659390698</v>
      </c>
      <c r="E8">
        <f t="shared" si="2"/>
        <v>46.740037213100578</v>
      </c>
      <c r="F8">
        <f t="shared" si="2"/>
        <v>50.176636432968564</v>
      </c>
      <c r="G8">
        <f t="shared" si="2"/>
        <v>49.280072690235592</v>
      </c>
      <c r="H8">
        <f t="shared" si="2"/>
        <v>41.752408942516816</v>
      </c>
      <c r="I8">
        <f t="shared" si="2"/>
        <v>43.16998453090811</v>
      </c>
      <c r="J8">
        <f t="shared" si="2"/>
        <v>40.510747714997208</v>
      </c>
      <c r="K8">
        <f t="shared" si="2"/>
        <v>45.683470266362683</v>
      </c>
      <c r="L8">
        <f t="shared" si="2"/>
        <v>50.444563196668376</v>
      </c>
      <c r="M8">
        <f t="shared" si="2"/>
        <v>50.667473611604535</v>
      </c>
      <c r="N8">
        <f t="shared" si="2"/>
        <v>53.492694981094893</v>
      </c>
      <c r="O8">
        <f t="shared" si="2"/>
        <v>41.894881724922513</v>
      </c>
      <c r="P8">
        <f t="shared" si="2"/>
        <v>46.694265997053897</v>
      </c>
      <c r="Q8">
        <f t="shared" si="2"/>
        <v>52.52726072215458</v>
      </c>
      <c r="R8">
        <f t="shared" si="2"/>
        <v>46.189789814770556</v>
      </c>
      <c r="S8">
        <f t="shared" si="2"/>
        <v>49.235102279268666</v>
      </c>
      <c r="T8">
        <f t="shared" si="2"/>
        <v>48.739519208113812</v>
      </c>
      <c r="U8">
        <f t="shared" si="2"/>
        <v>40.702590523803714</v>
      </c>
      <c r="V8">
        <f t="shared" si="2"/>
        <v>46.511031284066213</v>
      </c>
    </row>
    <row r="9" spans="1:22" x14ac:dyDescent="0.25">
      <c r="A9" t="s">
        <v>151</v>
      </c>
    </row>
    <row r="10" spans="1:22" x14ac:dyDescent="0.25">
      <c r="A10" t="s">
        <v>137</v>
      </c>
      <c r="C10">
        <v>25.9</v>
      </c>
      <c r="D10">
        <v>27.32</v>
      </c>
      <c r="E10">
        <v>24.36</v>
      </c>
      <c r="F10">
        <v>23.46</v>
      </c>
      <c r="G10">
        <v>26.18</v>
      </c>
      <c r="H10">
        <v>23.37</v>
      </c>
      <c r="I10">
        <v>24.27</v>
      </c>
      <c r="J10">
        <v>24.11</v>
      </c>
      <c r="K10">
        <v>24.83</v>
      </c>
      <c r="L10">
        <v>22.86</v>
      </c>
      <c r="M10">
        <v>19.47</v>
      </c>
      <c r="N10">
        <v>20.170000000000002</v>
      </c>
      <c r="O10">
        <v>19.57</v>
      </c>
      <c r="P10">
        <v>18.760000000000002</v>
      </c>
      <c r="Q10">
        <v>20.38</v>
      </c>
      <c r="R10">
        <v>25.02</v>
      </c>
      <c r="S10">
        <v>17.23</v>
      </c>
      <c r="T10">
        <v>19.98</v>
      </c>
      <c r="U10">
        <v>20.02</v>
      </c>
      <c r="V10">
        <v>18.87</v>
      </c>
    </row>
    <row r="11" spans="1:22" x14ac:dyDescent="0.25">
      <c r="A11" t="s">
        <v>152</v>
      </c>
      <c r="C11">
        <f>(0.36+(0.0969*C4))*C10</f>
        <v>19.990267499999998</v>
      </c>
      <c r="D11">
        <f t="shared" ref="D11:V11" si="3">(0.36+(0.0969*D4))*D10</f>
        <v>24.501286320000002</v>
      </c>
      <c r="E11">
        <f t="shared" si="3"/>
        <v>19.840269960000001</v>
      </c>
      <c r="F11">
        <f t="shared" si="3"/>
        <v>16.902179280000002</v>
      </c>
      <c r="G11">
        <f t="shared" si="3"/>
        <v>21.27185214</v>
      </c>
      <c r="H11">
        <f t="shared" si="3"/>
        <v>17.992259190000002</v>
      </c>
      <c r="I11">
        <f t="shared" si="3"/>
        <v>20.37842685</v>
      </c>
      <c r="J11">
        <f t="shared" si="3"/>
        <v>18.42180003</v>
      </c>
      <c r="K11">
        <f t="shared" si="3"/>
        <v>20.463669329999998</v>
      </c>
      <c r="L11">
        <f t="shared" si="3"/>
        <v>18.68503248</v>
      </c>
      <c r="M11">
        <f t="shared" si="3"/>
        <v>18.046061549999997</v>
      </c>
      <c r="N11">
        <f t="shared" si="3"/>
        <v>18.343061909999999</v>
      </c>
      <c r="O11">
        <f t="shared" si="3"/>
        <v>16.488938340000001</v>
      </c>
      <c r="P11">
        <f t="shared" si="3"/>
        <v>16.17003192</v>
      </c>
      <c r="Q11">
        <f t="shared" si="3"/>
        <v>17.76386016</v>
      </c>
      <c r="R11">
        <f t="shared" si="3"/>
        <v>18.317041919999998</v>
      </c>
      <c r="S11">
        <f t="shared" si="3"/>
        <v>13.58237454</v>
      </c>
      <c r="T11">
        <f t="shared" si="3"/>
        <v>15.53722722</v>
      </c>
      <c r="U11">
        <f t="shared" si="3"/>
        <v>17.236679459999998</v>
      </c>
      <c r="V11">
        <f t="shared" si="3"/>
        <v>16.612261110000002</v>
      </c>
    </row>
    <row r="12" spans="1:22" x14ac:dyDescent="0.25">
      <c r="A12" t="s">
        <v>153</v>
      </c>
      <c r="C12">
        <f>(C11*4.184)</f>
        <v>83.639279219999992</v>
      </c>
      <c r="D12">
        <f t="shared" ref="D12:V12" si="4">(D11*4.184)</f>
        <v>102.51338196288002</v>
      </c>
      <c r="E12">
        <f t="shared" si="4"/>
        <v>83.011689512640004</v>
      </c>
      <c r="F12">
        <f t="shared" si="4"/>
        <v>70.718718107520019</v>
      </c>
      <c r="G12">
        <f t="shared" si="4"/>
        <v>89.001429353760003</v>
      </c>
      <c r="H12">
        <f t="shared" si="4"/>
        <v>75.279612450960016</v>
      </c>
      <c r="I12">
        <f t="shared" si="4"/>
        <v>85.263337940400007</v>
      </c>
      <c r="J12">
        <f t="shared" si="4"/>
        <v>77.076811325519998</v>
      </c>
      <c r="K12">
        <f t="shared" si="4"/>
        <v>85.61999247672</v>
      </c>
      <c r="L12">
        <f t="shared" si="4"/>
        <v>78.178175896319999</v>
      </c>
      <c r="M12">
        <f t="shared" si="4"/>
        <v>75.504721525199997</v>
      </c>
      <c r="N12">
        <f t="shared" si="4"/>
        <v>76.747371031439997</v>
      </c>
      <c r="O12">
        <f t="shared" si="4"/>
        <v>68.989718014560012</v>
      </c>
      <c r="P12">
        <f t="shared" si="4"/>
        <v>67.655413553279999</v>
      </c>
      <c r="Q12">
        <f t="shared" si="4"/>
        <v>74.323990909439999</v>
      </c>
      <c r="R12">
        <f t="shared" si="4"/>
        <v>76.63850339327999</v>
      </c>
      <c r="S12">
        <f t="shared" si="4"/>
        <v>56.828655075360004</v>
      </c>
      <c r="T12">
        <f t="shared" si="4"/>
        <v>65.00775868848001</v>
      </c>
      <c r="U12">
        <f t="shared" si="4"/>
        <v>72.118266860639991</v>
      </c>
      <c r="V12">
        <f t="shared" si="4"/>
        <v>69.505700484240009</v>
      </c>
    </row>
    <row r="13" spans="1:22" x14ac:dyDescent="0.25">
      <c r="A13" t="s">
        <v>154</v>
      </c>
      <c r="C13">
        <f>(C12/0.64)</f>
        <v>130.68637378124998</v>
      </c>
      <c r="D13">
        <f t="shared" ref="D13:V13" si="5">(D12/0.64)</f>
        <v>160.17715931700002</v>
      </c>
      <c r="E13">
        <f t="shared" si="5"/>
        <v>129.70576486350001</v>
      </c>
      <c r="F13">
        <f t="shared" si="5"/>
        <v>110.49799704300003</v>
      </c>
      <c r="G13">
        <f t="shared" si="5"/>
        <v>139.06473336524999</v>
      </c>
      <c r="H13">
        <f t="shared" si="5"/>
        <v>117.62439445462502</v>
      </c>
      <c r="I13">
        <f t="shared" si="5"/>
        <v>133.223965531875</v>
      </c>
      <c r="J13">
        <f t="shared" si="5"/>
        <v>120.43251769612499</v>
      </c>
      <c r="K13">
        <f t="shared" si="5"/>
        <v>133.781238244875</v>
      </c>
      <c r="L13">
        <f t="shared" si="5"/>
        <v>122.153399838</v>
      </c>
      <c r="M13">
        <f t="shared" si="5"/>
        <v>117.97612738312499</v>
      </c>
      <c r="N13">
        <f t="shared" si="5"/>
        <v>119.917767236625</v>
      </c>
      <c r="O13">
        <f t="shared" si="5"/>
        <v>107.79643439775002</v>
      </c>
      <c r="P13">
        <f t="shared" si="5"/>
        <v>105.71158367699999</v>
      </c>
      <c r="Q13">
        <f t="shared" si="5"/>
        <v>116.131235796</v>
      </c>
      <c r="R13">
        <f t="shared" si="5"/>
        <v>119.74766155199998</v>
      </c>
      <c r="S13">
        <f t="shared" si="5"/>
        <v>88.794773555250003</v>
      </c>
      <c r="T13">
        <f t="shared" si="5"/>
        <v>101.57462295075001</v>
      </c>
      <c r="U13">
        <f t="shared" si="5"/>
        <v>112.68479196974998</v>
      </c>
      <c r="V13">
        <f t="shared" si="5"/>
        <v>108.60265700662501</v>
      </c>
    </row>
    <row r="14" spans="1:22" x14ac:dyDescent="0.25">
      <c r="A14" t="s">
        <v>155</v>
      </c>
    </row>
    <row r="15" spans="1:22" x14ac:dyDescent="0.25">
      <c r="A15" t="s">
        <v>156</v>
      </c>
      <c r="C15">
        <f>((0.00045*C2*5)+(0.0012*C2))</f>
        <v>1.3299749999999999</v>
      </c>
      <c r="D15">
        <f t="shared" ref="D15:V15" si="6">((0.00045*D2*5)+(0.0012*D2))</f>
        <v>1.3161749999999999</v>
      </c>
      <c r="E15">
        <f t="shared" si="6"/>
        <v>1.32135</v>
      </c>
      <c r="F15">
        <f t="shared" si="6"/>
        <v>1.45245</v>
      </c>
      <c r="G15">
        <f t="shared" si="6"/>
        <v>1.4179499999999998</v>
      </c>
      <c r="H15">
        <f t="shared" si="6"/>
        <v>1.1367749999999999</v>
      </c>
      <c r="I15">
        <f t="shared" si="6"/>
        <v>1.1885249999999998</v>
      </c>
      <c r="J15">
        <f t="shared" si="6"/>
        <v>1.091925</v>
      </c>
      <c r="K15">
        <f t="shared" si="6"/>
        <v>1.2816749999999999</v>
      </c>
      <c r="L15">
        <f t="shared" si="6"/>
        <v>1.4627999999999999</v>
      </c>
      <c r="M15">
        <f t="shared" si="6"/>
        <v>1.471425</v>
      </c>
      <c r="N15">
        <f t="shared" si="6"/>
        <v>1.5818249999999998</v>
      </c>
      <c r="O15">
        <f t="shared" si="6"/>
        <v>1.14195</v>
      </c>
      <c r="P15">
        <f t="shared" si="6"/>
        <v>1.3196249999999998</v>
      </c>
      <c r="Q15">
        <f t="shared" si="6"/>
        <v>1.5438749999999999</v>
      </c>
      <c r="R15">
        <f t="shared" si="6"/>
        <v>1.3006499999999999</v>
      </c>
      <c r="S15">
        <f t="shared" si="6"/>
        <v>1.4162250000000001</v>
      </c>
      <c r="T15">
        <f t="shared" si="6"/>
        <v>1.3972499999999999</v>
      </c>
      <c r="U15">
        <f t="shared" si="6"/>
        <v>1.0988250000000002</v>
      </c>
      <c r="V15">
        <f t="shared" si="6"/>
        <v>1.3127249999999999</v>
      </c>
    </row>
    <row r="16" spans="1:22" x14ac:dyDescent="0.25">
      <c r="A16" t="s">
        <v>157</v>
      </c>
      <c r="C16">
        <f>(C15*4.184)</f>
        <v>5.5646154000000001</v>
      </c>
      <c r="D16">
        <f t="shared" ref="D16:V16" si="7">(D15*4.184)</f>
        <v>5.5068761999999998</v>
      </c>
      <c r="E16">
        <f t="shared" si="7"/>
        <v>5.5285283999999999</v>
      </c>
      <c r="F16">
        <f t="shared" si="7"/>
        <v>6.0770508000000003</v>
      </c>
      <c r="G16">
        <f t="shared" si="7"/>
        <v>5.9327027999999995</v>
      </c>
      <c r="H16">
        <f t="shared" si="7"/>
        <v>4.7562666</v>
      </c>
      <c r="I16">
        <f t="shared" si="7"/>
        <v>4.9727885999999994</v>
      </c>
      <c r="J16">
        <f t="shared" si="7"/>
        <v>4.5686142000000007</v>
      </c>
      <c r="K16">
        <f t="shared" si="7"/>
        <v>5.3625281999999999</v>
      </c>
      <c r="L16">
        <f t="shared" si="7"/>
        <v>6.1203551999999997</v>
      </c>
      <c r="M16">
        <f t="shared" si="7"/>
        <v>6.1564421999999999</v>
      </c>
      <c r="N16">
        <f t="shared" si="7"/>
        <v>6.6183557999999998</v>
      </c>
      <c r="O16">
        <f t="shared" si="7"/>
        <v>4.7779188000000001</v>
      </c>
      <c r="P16">
        <f t="shared" si="7"/>
        <v>5.5213109999999999</v>
      </c>
      <c r="Q16">
        <f t="shared" si="7"/>
        <v>6.4595729999999998</v>
      </c>
      <c r="R16">
        <f t="shared" si="7"/>
        <v>5.4419195999999994</v>
      </c>
      <c r="S16">
        <f t="shared" si="7"/>
        <v>5.9254854000000003</v>
      </c>
      <c r="T16">
        <f t="shared" si="7"/>
        <v>5.8460939999999999</v>
      </c>
      <c r="U16">
        <f t="shared" si="7"/>
        <v>4.5974838000000009</v>
      </c>
      <c r="V16">
        <f t="shared" si="7"/>
        <v>5.4924413999999997</v>
      </c>
    </row>
    <row r="17" spans="1:22" x14ac:dyDescent="0.25">
      <c r="A17" t="s">
        <v>158</v>
      </c>
      <c r="C17">
        <f>(C16/0.62)</f>
        <v>8.9751861290322577</v>
      </c>
      <c r="D17">
        <f t="shared" ref="D17:V17" si="8">(D16/0.62)</f>
        <v>8.8820583870967731</v>
      </c>
      <c r="E17">
        <f t="shared" si="8"/>
        <v>8.91698129032258</v>
      </c>
      <c r="F17">
        <f t="shared" si="8"/>
        <v>9.8016948387096772</v>
      </c>
      <c r="G17">
        <f t="shared" si="8"/>
        <v>9.5688754838709666</v>
      </c>
      <c r="H17">
        <f t="shared" si="8"/>
        <v>7.6713977419354835</v>
      </c>
      <c r="I17">
        <f t="shared" si="8"/>
        <v>8.0206267741935484</v>
      </c>
      <c r="J17">
        <f t="shared" si="8"/>
        <v>7.3687325806451627</v>
      </c>
      <c r="K17">
        <f t="shared" si="8"/>
        <v>8.6492390322580643</v>
      </c>
      <c r="L17">
        <f t="shared" si="8"/>
        <v>9.8715406451612893</v>
      </c>
      <c r="M17">
        <f t="shared" si="8"/>
        <v>9.9297454838709669</v>
      </c>
      <c r="N17">
        <f t="shared" si="8"/>
        <v>10.674767419354838</v>
      </c>
      <c r="O17">
        <f t="shared" si="8"/>
        <v>7.7063206451612905</v>
      </c>
      <c r="P17">
        <f t="shared" si="8"/>
        <v>8.9053403225806456</v>
      </c>
      <c r="Q17">
        <f t="shared" si="8"/>
        <v>10.418666129032259</v>
      </c>
      <c r="R17">
        <f t="shared" si="8"/>
        <v>8.7772896774193541</v>
      </c>
      <c r="S17">
        <f t="shared" si="8"/>
        <v>9.5572345161290322</v>
      </c>
      <c r="T17">
        <f t="shared" si="8"/>
        <v>9.4291838709677425</v>
      </c>
      <c r="U17">
        <f t="shared" si="8"/>
        <v>7.415296451612905</v>
      </c>
      <c r="V17">
        <f t="shared" si="8"/>
        <v>8.8587764516129024</v>
      </c>
    </row>
    <row r="18" spans="1:22" x14ac:dyDescent="0.25">
      <c r="A18" t="s">
        <v>159</v>
      </c>
      <c r="O18">
        <v>4.5</v>
      </c>
      <c r="U18">
        <v>4.5</v>
      </c>
    </row>
    <row r="19" spans="1:22" x14ac:dyDescent="0.25">
      <c r="A19" t="s">
        <v>160</v>
      </c>
      <c r="H19" s="2">
        <f>(0.02*4.5)</f>
        <v>0.09</v>
      </c>
      <c r="J19" s="9"/>
      <c r="O19" s="2">
        <f>(0.069*4.5)</f>
        <v>0.3105</v>
      </c>
      <c r="U19" s="2">
        <f>(0.023*4.5)</f>
        <v>0.10349999999999999</v>
      </c>
    </row>
    <row r="20" spans="1:22" x14ac:dyDescent="0.25">
      <c r="A20" t="s">
        <v>161</v>
      </c>
      <c r="H20">
        <f>(H19*4.184)</f>
        <v>0.37656000000000001</v>
      </c>
      <c r="O20">
        <f>(O19*4.184)</f>
        <v>1.299132</v>
      </c>
      <c r="U20">
        <f>(U19*4.184)</f>
        <v>0.43304399999999998</v>
      </c>
    </row>
    <row r="21" spans="1:22" x14ac:dyDescent="0.25">
      <c r="A21" t="s">
        <v>162</v>
      </c>
      <c r="H21">
        <f>(H20/1.2)</f>
        <v>0.31380000000000002</v>
      </c>
      <c r="J21">
        <f>(J20/1.12)</f>
        <v>0</v>
      </c>
      <c r="O21">
        <f>(O20/1.12)</f>
        <v>1.1599392857142856</v>
      </c>
      <c r="U21">
        <f>(U20/1.12)</f>
        <v>0.3866464285714285</v>
      </c>
    </row>
    <row r="22" spans="1:22" x14ac:dyDescent="0.25">
      <c r="A22" t="s">
        <v>163</v>
      </c>
    </row>
    <row r="23" spans="1:22" x14ac:dyDescent="0.25">
      <c r="A23" t="s">
        <v>164</v>
      </c>
      <c r="C23">
        <f>SUM(C8,C13,C17,C21)</f>
        <v>186.63022964999377</v>
      </c>
      <c r="D23">
        <f t="shared" ref="D23:V23" si="9">SUM(D8,D13,D17,D21)</f>
        <v>215.6618963634875</v>
      </c>
      <c r="E23">
        <f t="shared" si="9"/>
        <v>185.36278336692317</v>
      </c>
      <c r="F23">
        <f t="shared" si="9"/>
        <v>170.47632831467826</v>
      </c>
      <c r="G23">
        <f t="shared" si="9"/>
        <v>197.91368153935653</v>
      </c>
      <c r="H23">
        <f t="shared" si="9"/>
        <v>167.36200113907731</v>
      </c>
      <c r="I23">
        <f t="shared" si="9"/>
        <v>184.41457683697666</v>
      </c>
      <c r="J23">
        <f t="shared" si="9"/>
        <v>168.31199799176736</v>
      </c>
      <c r="K23">
        <f t="shared" si="9"/>
        <v>188.11394754349575</v>
      </c>
      <c r="L23">
        <f t="shared" si="9"/>
        <v>182.46950367982964</v>
      </c>
      <c r="M23">
        <f t="shared" si="9"/>
        <v>178.57334647860048</v>
      </c>
      <c r="N23">
        <f t="shared" si="9"/>
        <v>184.08522963707475</v>
      </c>
      <c r="O23">
        <f t="shared" si="9"/>
        <v>158.5575760535481</v>
      </c>
      <c r="P23">
        <f t="shared" si="9"/>
        <v>161.31118999663454</v>
      </c>
      <c r="Q23">
        <f t="shared" si="9"/>
        <v>179.07716264718684</v>
      </c>
      <c r="R23">
        <f t="shared" si="9"/>
        <v>174.71474104418991</v>
      </c>
      <c r="S23">
        <f t="shared" si="9"/>
        <v>147.58711035064769</v>
      </c>
      <c r="T23">
        <f t="shared" si="9"/>
        <v>159.74332602983156</v>
      </c>
      <c r="U23">
        <f t="shared" si="9"/>
        <v>161.18932537373803</v>
      </c>
      <c r="V23">
        <f t="shared" si="9"/>
        <v>163.97246474230411</v>
      </c>
    </row>
    <row r="25" spans="1:22" x14ac:dyDescent="0.25">
      <c r="A25" t="s">
        <v>165</v>
      </c>
      <c r="C25">
        <f>(10.6*7.24)</f>
        <v>76.744</v>
      </c>
      <c r="D25">
        <f t="shared" ref="D25:V25" si="10">(10.6*7.24)</f>
        <v>76.744</v>
      </c>
      <c r="E25">
        <f t="shared" si="10"/>
        <v>76.744</v>
      </c>
      <c r="F25">
        <f t="shared" si="10"/>
        <v>76.744</v>
      </c>
      <c r="G25">
        <f t="shared" si="10"/>
        <v>76.744</v>
      </c>
      <c r="H25">
        <f t="shared" si="10"/>
        <v>76.744</v>
      </c>
      <c r="I25">
        <f t="shared" si="10"/>
        <v>76.744</v>
      </c>
      <c r="J25">
        <f t="shared" si="10"/>
        <v>76.744</v>
      </c>
      <c r="K25">
        <f t="shared" si="10"/>
        <v>76.744</v>
      </c>
      <c r="L25">
        <f t="shared" si="10"/>
        <v>76.744</v>
      </c>
      <c r="M25">
        <f t="shared" si="10"/>
        <v>76.744</v>
      </c>
      <c r="N25">
        <f t="shared" si="10"/>
        <v>76.744</v>
      </c>
      <c r="O25">
        <f t="shared" si="10"/>
        <v>76.744</v>
      </c>
      <c r="P25">
        <f t="shared" si="10"/>
        <v>76.744</v>
      </c>
      <c r="Q25">
        <f t="shared" si="10"/>
        <v>76.744</v>
      </c>
      <c r="R25">
        <f t="shared" si="10"/>
        <v>76.744</v>
      </c>
      <c r="S25">
        <f t="shared" si="10"/>
        <v>76.744</v>
      </c>
      <c r="T25">
        <f t="shared" si="10"/>
        <v>76.744</v>
      </c>
      <c r="U25">
        <f t="shared" si="10"/>
        <v>76.744</v>
      </c>
      <c r="V25">
        <f t="shared" si="10"/>
        <v>76.744</v>
      </c>
    </row>
    <row r="26" spans="1:22" x14ac:dyDescent="0.25">
      <c r="A26" t="s">
        <v>166</v>
      </c>
      <c r="C26">
        <f>(C23-C25)</f>
        <v>109.88622964999377</v>
      </c>
      <c r="D26">
        <f t="shared" ref="D26:V26" si="11">(D23-D25)</f>
        <v>138.9178963634875</v>
      </c>
      <c r="E26">
        <f t="shared" si="11"/>
        <v>108.61878336692317</v>
      </c>
      <c r="F26">
        <f t="shared" si="11"/>
        <v>93.732328314678256</v>
      </c>
      <c r="G26">
        <f t="shared" si="11"/>
        <v>121.16968153935653</v>
      </c>
      <c r="H26">
        <f t="shared" si="11"/>
        <v>90.618001139077307</v>
      </c>
      <c r="I26">
        <f t="shared" si="11"/>
        <v>107.67057683697666</v>
      </c>
      <c r="J26">
        <f t="shared" si="11"/>
        <v>91.567997991767356</v>
      </c>
      <c r="K26">
        <f t="shared" si="11"/>
        <v>111.36994754349575</v>
      </c>
      <c r="L26">
        <f t="shared" si="11"/>
        <v>105.72550367982964</v>
      </c>
      <c r="M26">
        <f t="shared" si="11"/>
        <v>101.82934647860048</v>
      </c>
      <c r="N26">
        <f t="shared" si="11"/>
        <v>107.34122963707475</v>
      </c>
      <c r="O26">
        <f t="shared" si="11"/>
        <v>81.813576053548104</v>
      </c>
      <c r="P26">
        <f t="shared" si="11"/>
        <v>84.567189996634539</v>
      </c>
      <c r="Q26">
        <f t="shared" si="11"/>
        <v>102.33316264718684</v>
      </c>
      <c r="R26">
        <f t="shared" si="11"/>
        <v>97.970741044189907</v>
      </c>
      <c r="S26">
        <f t="shared" si="11"/>
        <v>70.843110350647692</v>
      </c>
      <c r="T26">
        <f t="shared" si="11"/>
        <v>82.999326029831565</v>
      </c>
      <c r="U26">
        <f t="shared" si="11"/>
        <v>84.445325373738029</v>
      </c>
      <c r="V26">
        <f t="shared" si="11"/>
        <v>87.228464742304112</v>
      </c>
    </row>
    <row r="27" spans="1:22" x14ac:dyDescent="0.25">
      <c r="A27" t="s">
        <v>167</v>
      </c>
      <c r="C27">
        <f>(C26/10.3)</f>
        <v>10.668565985436286</v>
      </c>
      <c r="D27">
        <f t="shared" ref="D27:V27" si="12">(D26/10.3)</f>
        <v>13.487174404222086</v>
      </c>
      <c r="E27">
        <f t="shared" si="12"/>
        <v>10.545512948244967</v>
      </c>
      <c r="F27">
        <f t="shared" si="12"/>
        <v>9.1002260499687626</v>
      </c>
      <c r="G27">
        <f t="shared" si="12"/>
        <v>11.764046751393836</v>
      </c>
      <c r="H27" s="2">
        <f t="shared" si="12"/>
        <v>8.7978641882599327</v>
      </c>
      <c r="I27">
        <f t="shared" si="12"/>
        <v>10.453454061842393</v>
      </c>
      <c r="J27">
        <f t="shared" si="12"/>
        <v>8.8900968924045962</v>
      </c>
      <c r="K27">
        <f t="shared" si="12"/>
        <v>10.812616266358811</v>
      </c>
      <c r="L27">
        <f t="shared" si="12"/>
        <v>10.264612007750451</v>
      </c>
      <c r="M27">
        <f t="shared" si="12"/>
        <v>9.8863443183107265</v>
      </c>
      <c r="N27">
        <f t="shared" si="12"/>
        <v>10.421478605541237</v>
      </c>
      <c r="O27" s="2">
        <f t="shared" si="12"/>
        <v>7.9430656362668053</v>
      </c>
      <c r="P27">
        <f t="shared" si="12"/>
        <v>8.2104067957897602</v>
      </c>
      <c r="Q27">
        <f t="shared" si="12"/>
        <v>9.9352585094356147</v>
      </c>
      <c r="R27">
        <f t="shared" si="12"/>
        <v>9.5117224314747482</v>
      </c>
      <c r="S27">
        <f t="shared" si="12"/>
        <v>6.8779718787036588</v>
      </c>
      <c r="T27">
        <f t="shared" si="12"/>
        <v>8.0581869931875296</v>
      </c>
      <c r="U27" s="2">
        <f t="shared" si="12"/>
        <v>8.1985752790036912</v>
      </c>
      <c r="V27">
        <f t="shared" si="12"/>
        <v>8.4687829846897191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25" sqref="B25"/>
    </sheetView>
  </sheetViews>
  <sheetFormatPr defaultRowHeight="15" x14ac:dyDescent="0.25"/>
  <cols>
    <col min="1" max="1" width="24.42578125" bestFit="1" customWidth="1"/>
  </cols>
  <sheetData>
    <row r="1" spans="1:4" x14ac:dyDescent="0.25">
      <c r="B1" t="s">
        <v>26</v>
      </c>
      <c r="C1" t="s">
        <v>208</v>
      </c>
      <c r="D1" t="s">
        <v>207</v>
      </c>
    </row>
    <row r="2" spans="1:4" x14ac:dyDescent="0.25">
      <c r="A2" t="s">
        <v>168</v>
      </c>
      <c r="B2" t="s">
        <v>209</v>
      </c>
      <c r="C2" t="s">
        <v>210</v>
      </c>
      <c r="D2" t="s">
        <v>211</v>
      </c>
    </row>
    <row r="3" spans="1:4" x14ac:dyDescent="0.25">
      <c r="A3" t="s">
        <v>169</v>
      </c>
      <c r="B3">
        <v>5.5747999999999998</v>
      </c>
      <c r="C3">
        <v>5.5824999999999996</v>
      </c>
      <c r="D3">
        <v>5.6055999999999999</v>
      </c>
    </row>
    <row r="4" spans="1:4" x14ac:dyDescent="0.25">
      <c r="A4" t="s">
        <v>212</v>
      </c>
      <c r="B4">
        <v>0.57920000000000005</v>
      </c>
      <c r="C4">
        <v>0.57999999999999996</v>
      </c>
      <c r="D4">
        <v>0.58240000000000003</v>
      </c>
    </row>
    <row r="5" spans="1:4" x14ac:dyDescent="0.25">
      <c r="A5" t="s">
        <v>213</v>
      </c>
      <c r="B5">
        <v>0.44090000000000001</v>
      </c>
      <c r="C5">
        <v>0.39874999999999999</v>
      </c>
      <c r="D5">
        <v>0.36399999999999999</v>
      </c>
    </row>
    <row r="6" spans="1:4" x14ac:dyDescent="0.25">
      <c r="A6" t="s">
        <v>214</v>
      </c>
      <c r="B6">
        <v>0.3533</v>
      </c>
      <c r="C6">
        <v>0.3538</v>
      </c>
      <c r="D6">
        <v>0.35526400000000002</v>
      </c>
    </row>
    <row r="7" spans="1:4" x14ac:dyDescent="0.25">
      <c r="A7" t="s">
        <v>215</v>
      </c>
      <c r="B7">
        <v>0.18099999999999999</v>
      </c>
      <c r="C7">
        <v>0.18124999999999999</v>
      </c>
      <c r="D7">
        <v>0.182</v>
      </c>
    </row>
    <row r="8" spans="1:4" x14ac:dyDescent="0.25">
      <c r="A8" t="s">
        <v>216</v>
      </c>
      <c r="B8">
        <v>0</v>
      </c>
      <c r="C8">
        <v>5.4375E-2</v>
      </c>
      <c r="D8">
        <v>5.4600000000000003E-2</v>
      </c>
    </row>
    <row r="9" spans="1:4" x14ac:dyDescent="0.25">
      <c r="A9" t="s">
        <v>217</v>
      </c>
      <c r="B9">
        <v>0</v>
      </c>
      <c r="C9">
        <v>0</v>
      </c>
      <c r="D9">
        <v>5.7000000000000002E-2</v>
      </c>
    </row>
    <row r="10" spans="1:4" x14ac:dyDescent="0.25">
      <c r="A10" t="s">
        <v>245</v>
      </c>
      <c r="B10">
        <v>2.896E-2</v>
      </c>
      <c r="C10">
        <v>2.9000000000000001E-2</v>
      </c>
      <c r="D10">
        <v>2.912E-2</v>
      </c>
    </row>
    <row r="11" spans="1:4" x14ac:dyDescent="0.25">
      <c r="A11" t="s">
        <v>218</v>
      </c>
      <c r="B11">
        <v>3.6200000000000003E-2</v>
      </c>
      <c r="C11">
        <v>3.6249999999999998E-2</v>
      </c>
      <c r="D11">
        <v>3.6400000000000002E-2</v>
      </c>
    </row>
    <row r="12" spans="1:4" x14ac:dyDescent="0.25">
      <c r="A12" t="s">
        <v>219</v>
      </c>
      <c r="B12">
        <v>2.172E-2</v>
      </c>
      <c r="C12">
        <v>2.1749999999999999E-2</v>
      </c>
      <c r="D12">
        <v>2.1839999999999998E-2</v>
      </c>
    </row>
    <row r="13" spans="1:4" x14ac:dyDescent="0.25">
      <c r="A13" t="s">
        <v>220</v>
      </c>
      <c r="B13">
        <v>1.6652E-2</v>
      </c>
      <c r="C13">
        <v>5.0749999999999997E-3</v>
      </c>
      <c r="D13">
        <v>0</v>
      </c>
    </row>
    <row r="14" spans="1:4" x14ac:dyDescent="0.25">
      <c r="A14" t="s">
        <v>170</v>
      </c>
      <c r="B14">
        <v>7.2399999999999999E-3</v>
      </c>
      <c r="C14">
        <v>7.2500000000000004E-3</v>
      </c>
      <c r="D14">
        <v>7.28E-3</v>
      </c>
    </row>
    <row r="16" spans="1:4" x14ac:dyDescent="0.25">
      <c r="A16" t="s">
        <v>171</v>
      </c>
    </row>
    <row r="17" spans="1:2" x14ac:dyDescent="0.25">
      <c r="A17" t="s">
        <v>172</v>
      </c>
      <c r="B17">
        <v>15</v>
      </c>
    </row>
    <row r="18" spans="1:2" x14ac:dyDescent="0.25">
      <c r="A18" t="s">
        <v>221</v>
      </c>
      <c r="B18">
        <v>10.5</v>
      </c>
    </row>
    <row r="19" spans="1:2" x14ac:dyDescent="0.25">
      <c r="A19" t="s">
        <v>222</v>
      </c>
      <c r="B19">
        <v>89.5</v>
      </c>
    </row>
    <row r="20" spans="1:2" x14ac:dyDescent="0.25">
      <c r="A20" t="s">
        <v>176</v>
      </c>
      <c r="B20">
        <v>16.3</v>
      </c>
    </row>
    <row r="21" spans="1:2" x14ac:dyDescent="0.25">
      <c r="A21" t="s">
        <v>177</v>
      </c>
      <c r="B21">
        <v>10.3</v>
      </c>
    </row>
    <row r="22" spans="1:2" x14ac:dyDescent="0.25">
      <c r="A22" t="s">
        <v>173</v>
      </c>
      <c r="B22">
        <v>18.8</v>
      </c>
    </row>
    <row r="23" spans="1:2" x14ac:dyDescent="0.25">
      <c r="A23" t="s">
        <v>174</v>
      </c>
      <c r="B23">
        <v>42.1</v>
      </c>
    </row>
    <row r="24" spans="1:2" x14ac:dyDescent="0.25">
      <c r="A24" t="s">
        <v>246</v>
      </c>
      <c r="B24">
        <v>24.9</v>
      </c>
    </row>
    <row r="25" spans="1:2" x14ac:dyDescent="0.25">
      <c r="A25" t="s">
        <v>226</v>
      </c>
      <c r="B25">
        <v>5.15</v>
      </c>
    </row>
    <row r="26" spans="1:2" x14ac:dyDescent="0.25">
      <c r="A26" t="s">
        <v>223</v>
      </c>
      <c r="B26">
        <v>25.4</v>
      </c>
    </row>
    <row r="27" spans="1:2" x14ac:dyDescent="0.25">
      <c r="A27" t="s">
        <v>224</v>
      </c>
      <c r="B27">
        <v>5.61</v>
      </c>
    </row>
    <row r="28" spans="1:2" x14ac:dyDescent="0.25">
      <c r="A28" t="s">
        <v>225</v>
      </c>
      <c r="B28">
        <v>6.83</v>
      </c>
    </row>
    <row r="29" spans="1:2" x14ac:dyDescent="0.25">
      <c r="A29" t="s">
        <v>175</v>
      </c>
      <c r="B29">
        <v>3.23</v>
      </c>
    </row>
    <row r="30" spans="1:2" x14ac:dyDescent="0.25">
      <c r="A30" t="s">
        <v>227</v>
      </c>
      <c r="B30">
        <v>77.400000000000006</v>
      </c>
    </row>
    <row r="31" spans="1:2" x14ac:dyDescent="0.25">
      <c r="A31" t="s">
        <v>178</v>
      </c>
      <c r="B31">
        <v>0.34</v>
      </c>
    </row>
    <row r="32" spans="1:2" x14ac:dyDescent="0.25">
      <c r="A32" t="s">
        <v>228</v>
      </c>
      <c r="B32">
        <v>0.38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16"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179</v>
      </c>
      <c r="B1" t="s">
        <v>26</v>
      </c>
      <c r="C1" t="s">
        <v>208</v>
      </c>
      <c r="D1" t="s">
        <v>237</v>
      </c>
    </row>
    <row r="2" spans="1:10" x14ac:dyDescent="0.25">
      <c r="A2" t="s">
        <v>180</v>
      </c>
      <c r="B2">
        <v>22.26</v>
      </c>
      <c r="C2">
        <v>22.27</v>
      </c>
      <c r="D2">
        <v>22.33</v>
      </c>
    </row>
    <row r="3" spans="1:10" x14ac:dyDescent="0.25">
      <c r="A3" t="s">
        <v>181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182</v>
      </c>
      <c r="B4">
        <v>3.93</v>
      </c>
      <c r="C4">
        <v>3.86</v>
      </c>
      <c r="D4">
        <v>4.03</v>
      </c>
    </row>
    <row r="5" spans="1:10" x14ac:dyDescent="0.25">
      <c r="A5" t="s">
        <v>183</v>
      </c>
      <c r="B5">
        <v>4.68</v>
      </c>
      <c r="C5">
        <v>4.6399999999999997</v>
      </c>
      <c r="D5">
        <v>4.7</v>
      </c>
    </row>
    <row r="6" spans="1:10" x14ac:dyDescent="0.25">
      <c r="A6" t="s">
        <v>184</v>
      </c>
      <c r="B6">
        <v>8.6</v>
      </c>
      <c r="C6">
        <v>8.74</v>
      </c>
      <c r="D6">
        <v>9.01</v>
      </c>
    </row>
    <row r="7" spans="1:10" x14ac:dyDescent="0.25">
      <c r="A7" t="s">
        <v>185</v>
      </c>
      <c r="B7">
        <v>14.43</v>
      </c>
      <c r="C7">
        <v>14.8</v>
      </c>
      <c r="D7">
        <v>14.52</v>
      </c>
    </row>
    <row r="8" spans="1:10" x14ac:dyDescent="0.25">
      <c r="A8" t="s">
        <v>186</v>
      </c>
      <c r="B8">
        <v>7.19</v>
      </c>
      <c r="C8">
        <v>7.55</v>
      </c>
      <c r="D8">
        <v>7.24</v>
      </c>
    </row>
    <row r="9" spans="1:10" x14ac:dyDescent="0.25">
      <c r="A9" s="11" t="s">
        <v>187</v>
      </c>
      <c r="B9" s="11"/>
      <c r="C9" s="11"/>
      <c r="D9" s="11"/>
      <c r="F9" t="s">
        <v>241</v>
      </c>
    </row>
    <row r="10" spans="1:10" x14ac:dyDescent="0.25">
      <c r="A10" t="s">
        <v>188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244</v>
      </c>
    </row>
    <row r="11" spans="1:10" x14ac:dyDescent="0.25">
      <c r="A11" t="s">
        <v>189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190</v>
      </c>
      <c r="B12">
        <v>61</v>
      </c>
      <c r="C12">
        <v>72</v>
      </c>
      <c r="D12">
        <v>58</v>
      </c>
      <c r="F12">
        <v>303</v>
      </c>
      <c r="G12" t="s">
        <v>243</v>
      </c>
      <c r="H12">
        <v>242</v>
      </c>
    </row>
    <row r="13" spans="1:10" x14ac:dyDescent="0.25">
      <c r="A13" t="s">
        <v>191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1" t="s">
        <v>192</v>
      </c>
      <c r="B14" s="11"/>
      <c r="C14" s="11"/>
      <c r="D14" s="11"/>
      <c r="F14" t="s">
        <v>241</v>
      </c>
    </row>
    <row r="15" spans="1:10" x14ac:dyDescent="0.25">
      <c r="A15" t="s">
        <v>193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242</v>
      </c>
    </row>
    <row r="16" spans="1:10" x14ac:dyDescent="0.25">
      <c r="A16" t="s">
        <v>194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195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196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197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1" t="s">
        <v>198</v>
      </c>
      <c r="B20" s="11"/>
      <c r="C20" s="11"/>
      <c r="D20" s="11"/>
      <c r="F20" t="s">
        <v>240</v>
      </c>
    </row>
    <row r="21" spans="1:12" x14ac:dyDescent="0.25">
      <c r="A21" t="s">
        <v>193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194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196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199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200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1" t="s">
        <v>201</v>
      </c>
      <c r="B26" s="11"/>
      <c r="C26" s="11"/>
      <c r="D26" s="11"/>
      <c r="F26" t="s">
        <v>247</v>
      </c>
      <c r="J26" t="s">
        <v>248</v>
      </c>
    </row>
    <row r="27" spans="1:12" x14ac:dyDescent="0.25">
      <c r="A27" t="s">
        <v>202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189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203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204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2022-07-28T16:42:44Z</dcterms:modified>
</cp:coreProperties>
</file>