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urt Macphail\Desktop\Model Inputs\"/>
    </mc:Choice>
  </mc:AlternateContent>
  <bookViews>
    <workbookView xWindow="0" yWindow="0" windowWidth="21600" windowHeight="9630" firstSheet="1" activeTab="4"/>
  </bookViews>
  <sheets>
    <sheet name="NRC" sheetId="1" r:id="rId1"/>
    <sheet name="INTAKE" sheetId="9" r:id="rId2"/>
    <sheet name="CPM Dairy " sheetId="2" r:id="rId3"/>
    <sheet name="AMTS" sheetId="3" r:id="rId4"/>
    <sheet name="NASEM" sheetId="4" r:id="rId5"/>
    <sheet name="Weather Data " sheetId="5" r:id="rId6"/>
    <sheet name="Back-Calculation " sheetId="6" r:id="rId7"/>
    <sheet name="Nutrient Inputs " sheetId="7" r:id="rId8"/>
    <sheet name="Predictions " sheetId="8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9" l="1"/>
  <c r="E30" i="9"/>
  <c r="F30" i="9"/>
  <c r="F31" i="9" s="1"/>
  <c r="G30" i="9"/>
  <c r="G31" i="9" s="1"/>
  <c r="H30" i="9"/>
  <c r="I30" i="9"/>
  <c r="J30" i="9"/>
  <c r="J31" i="9" s="1"/>
  <c r="K30" i="9"/>
  <c r="K31" i="9" s="1"/>
  <c r="L30" i="9"/>
  <c r="N30" i="9"/>
  <c r="N31" i="9" s="1"/>
  <c r="O30" i="9"/>
  <c r="O31" i="9" s="1"/>
  <c r="P30" i="9"/>
  <c r="Q30" i="9"/>
  <c r="R30" i="9"/>
  <c r="D31" i="9"/>
  <c r="E31" i="9"/>
  <c r="H31" i="9"/>
  <c r="I31" i="9"/>
  <c r="L31" i="9"/>
  <c r="P31" i="9"/>
  <c r="Q31" i="9"/>
  <c r="R31" i="9"/>
  <c r="C31" i="9"/>
  <c r="C30" i="9"/>
  <c r="D29" i="9"/>
  <c r="E29" i="9"/>
  <c r="F29" i="9"/>
  <c r="G29" i="9"/>
  <c r="H29" i="9"/>
  <c r="I29" i="9"/>
  <c r="J29" i="9"/>
  <c r="K29" i="9"/>
  <c r="L29" i="9"/>
  <c r="M29" i="9"/>
  <c r="N29" i="9"/>
  <c r="O29" i="9"/>
  <c r="P29" i="9"/>
  <c r="Q29" i="9"/>
  <c r="R29" i="9"/>
  <c r="C29" i="9"/>
  <c r="B10" i="7"/>
  <c r="P24" i="9" l="1"/>
  <c r="P23" i="9"/>
  <c r="N24" i="9"/>
  <c r="N23" i="9"/>
  <c r="N25" i="9" s="1"/>
  <c r="L24" i="9"/>
  <c r="L23" i="9"/>
  <c r="L25" i="9" s="1"/>
  <c r="H23" i="9"/>
  <c r="H24" i="9" s="1"/>
  <c r="H25" i="9" s="1"/>
  <c r="F23" i="9"/>
  <c r="F24" i="9" s="1"/>
  <c r="F25" i="9" s="1"/>
  <c r="E23" i="9"/>
  <c r="E24" i="9" s="1"/>
  <c r="E25" i="9" s="1"/>
  <c r="P25" i="9"/>
  <c r="R23" i="9"/>
  <c r="E26" i="3"/>
  <c r="R24" i="9" l="1"/>
  <c r="R25" i="9" s="1"/>
  <c r="R15" i="9"/>
  <c r="R16" i="9" s="1"/>
  <c r="R17" i="9" s="1"/>
  <c r="Q15" i="9"/>
  <c r="Q16" i="9" s="1"/>
  <c r="Q17" i="9" s="1"/>
  <c r="P15" i="9"/>
  <c r="P16" i="9" s="1"/>
  <c r="P17" i="9" s="1"/>
  <c r="O15" i="9"/>
  <c r="O16" i="9" s="1"/>
  <c r="O17" i="9" s="1"/>
  <c r="N15" i="9"/>
  <c r="N16" i="9" s="1"/>
  <c r="N17" i="9" s="1"/>
  <c r="M15" i="9"/>
  <c r="M16" i="9" s="1"/>
  <c r="M17" i="9" s="1"/>
  <c r="L15" i="9"/>
  <c r="L16" i="9" s="1"/>
  <c r="L17" i="9" s="1"/>
  <c r="K15" i="9"/>
  <c r="K16" i="9" s="1"/>
  <c r="K17" i="9" s="1"/>
  <c r="J15" i="9"/>
  <c r="J16" i="9" s="1"/>
  <c r="J17" i="9" s="1"/>
  <c r="I15" i="9"/>
  <c r="I16" i="9" s="1"/>
  <c r="I17" i="9" s="1"/>
  <c r="H15" i="9"/>
  <c r="H16" i="9" s="1"/>
  <c r="H17" i="9" s="1"/>
  <c r="G15" i="9"/>
  <c r="G16" i="9" s="1"/>
  <c r="G17" i="9" s="1"/>
  <c r="F15" i="9"/>
  <c r="F16" i="9" s="1"/>
  <c r="F17" i="9" s="1"/>
  <c r="E15" i="9"/>
  <c r="E16" i="9" s="1"/>
  <c r="E17" i="9" s="1"/>
  <c r="D15" i="9"/>
  <c r="D16" i="9" s="1"/>
  <c r="D17" i="9" s="1"/>
  <c r="C15" i="9"/>
  <c r="C16" i="9" s="1"/>
  <c r="C17" i="9" s="1"/>
  <c r="R11" i="9"/>
  <c r="R12" i="9" s="1"/>
  <c r="R13" i="9" s="1"/>
  <c r="Q11" i="9"/>
  <c r="Q12" i="9" s="1"/>
  <c r="Q13" i="9" s="1"/>
  <c r="P11" i="9"/>
  <c r="P12" i="9" s="1"/>
  <c r="P13" i="9" s="1"/>
  <c r="O11" i="9"/>
  <c r="O12" i="9" s="1"/>
  <c r="O13" i="9" s="1"/>
  <c r="N11" i="9"/>
  <c r="N12" i="9" s="1"/>
  <c r="N13" i="9" s="1"/>
  <c r="M11" i="9"/>
  <c r="M12" i="9" s="1"/>
  <c r="M13" i="9" s="1"/>
  <c r="L11" i="9"/>
  <c r="L12" i="9" s="1"/>
  <c r="L13" i="9" s="1"/>
  <c r="K11" i="9"/>
  <c r="K12" i="9" s="1"/>
  <c r="K13" i="9" s="1"/>
  <c r="J11" i="9"/>
  <c r="J12" i="9" s="1"/>
  <c r="J13" i="9" s="1"/>
  <c r="I11" i="9"/>
  <c r="I12" i="9" s="1"/>
  <c r="I13" i="9" s="1"/>
  <c r="H11" i="9"/>
  <c r="H12" i="9" s="1"/>
  <c r="H13" i="9" s="1"/>
  <c r="G11" i="9"/>
  <c r="G12" i="9" s="1"/>
  <c r="G13" i="9" s="1"/>
  <c r="F11" i="9"/>
  <c r="F12" i="9" s="1"/>
  <c r="F13" i="9" s="1"/>
  <c r="E11" i="9"/>
  <c r="E12" i="9" s="1"/>
  <c r="E13" i="9" s="1"/>
  <c r="D11" i="9"/>
  <c r="D12" i="9" s="1"/>
  <c r="D13" i="9" s="1"/>
  <c r="C11" i="9"/>
  <c r="C12" i="9" s="1"/>
  <c r="C13" i="9" s="1"/>
  <c r="R6" i="9"/>
  <c r="R7" i="9" s="1"/>
  <c r="R8" i="9" s="1"/>
  <c r="Q6" i="9"/>
  <c r="Q7" i="9" s="1"/>
  <c r="Q8" i="9" s="1"/>
  <c r="Q27" i="9" s="1"/>
  <c r="P6" i="9"/>
  <c r="P7" i="9" s="1"/>
  <c r="P8" i="9" s="1"/>
  <c r="P27" i="9" s="1"/>
  <c r="O6" i="9"/>
  <c r="O7" i="9" s="1"/>
  <c r="O8" i="9" s="1"/>
  <c r="O27" i="9" s="1"/>
  <c r="N6" i="9"/>
  <c r="N7" i="9" s="1"/>
  <c r="N8" i="9" s="1"/>
  <c r="N27" i="9" s="1"/>
  <c r="M6" i="9"/>
  <c r="M7" i="9" s="1"/>
  <c r="M8" i="9" s="1"/>
  <c r="L6" i="9"/>
  <c r="L7" i="9" s="1"/>
  <c r="L8" i="9" s="1"/>
  <c r="L27" i="9" s="1"/>
  <c r="K6" i="9"/>
  <c r="K7" i="9" s="1"/>
  <c r="K8" i="9" s="1"/>
  <c r="K27" i="9" s="1"/>
  <c r="J6" i="9"/>
  <c r="J7" i="9" s="1"/>
  <c r="J8" i="9" s="1"/>
  <c r="J27" i="9" s="1"/>
  <c r="I6" i="9"/>
  <c r="I7" i="9" s="1"/>
  <c r="I8" i="9" s="1"/>
  <c r="I27" i="9" s="1"/>
  <c r="H6" i="9"/>
  <c r="H7" i="9" s="1"/>
  <c r="H8" i="9" s="1"/>
  <c r="H27" i="9" s="1"/>
  <c r="G6" i="9"/>
  <c r="G7" i="9" s="1"/>
  <c r="G8" i="9" s="1"/>
  <c r="G27" i="9" s="1"/>
  <c r="F6" i="9"/>
  <c r="F7" i="9" s="1"/>
  <c r="F8" i="9" s="1"/>
  <c r="F27" i="9" s="1"/>
  <c r="E6" i="9"/>
  <c r="E7" i="9" s="1"/>
  <c r="E8" i="9" s="1"/>
  <c r="E27" i="9" s="1"/>
  <c r="D6" i="9"/>
  <c r="D7" i="9" s="1"/>
  <c r="D8" i="9" s="1"/>
  <c r="D27" i="9" s="1"/>
  <c r="C6" i="9"/>
  <c r="C7" i="9" s="1"/>
  <c r="C8" i="9" s="1"/>
  <c r="C27" i="9" s="1"/>
  <c r="M27" i="9" l="1"/>
  <c r="M30" i="9" s="1"/>
  <c r="M31" i="9" s="1"/>
  <c r="R27" i="9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V26" i="3"/>
  <c r="W26" i="3"/>
  <c r="X26" i="3"/>
  <c r="Y26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K7" i="1"/>
  <c r="I7" i="1"/>
  <c r="W7" i="1"/>
  <c r="X7" i="1"/>
  <c r="AC7" i="1"/>
  <c r="AE7" i="1"/>
  <c r="AF7" i="1"/>
  <c r="AH7" i="1"/>
  <c r="AI7" i="1"/>
  <c r="AJ7" i="1"/>
  <c r="P7" i="1"/>
  <c r="Q7" i="1"/>
  <c r="S7" i="1"/>
  <c r="M7" i="1"/>
  <c r="N7" i="1"/>
  <c r="C26" i="3" l="1"/>
  <c r="B26" i="3"/>
  <c r="D10" i="5" l="1"/>
  <c r="E9" i="5"/>
  <c r="G7" i="5" l="1"/>
  <c r="F7" i="5"/>
  <c r="F8" i="5" s="1"/>
  <c r="E7" i="5"/>
  <c r="D7" i="5"/>
  <c r="C7" i="5"/>
  <c r="B7" i="5"/>
  <c r="B8" i="5" s="1"/>
  <c r="D24" i="6"/>
  <c r="C24" i="6"/>
  <c r="D18" i="6"/>
  <c r="D19" i="6" s="1"/>
  <c r="D20" i="6" s="1"/>
  <c r="C18" i="6"/>
  <c r="C19" i="6" s="1"/>
  <c r="C20" i="6" s="1"/>
  <c r="D15" i="6"/>
  <c r="D16" i="6" s="1"/>
  <c r="D14" i="6"/>
  <c r="C14" i="6"/>
  <c r="C15" i="6" s="1"/>
  <c r="C16" i="6" s="1"/>
  <c r="D10" i="6"/>
  <c r="D11" i="6" s="1"/>
  <c r="D12" i="6" s="1"/>
  <c r="C10" i="6"/>
  <c r="C11" i="6" s="1"/>
  <c r="C12" i="6" s="1"/>
  <c r="D5" i="6"/>
  <c r="D6" i="6" s="1"/>
  <c r="D7" i="6" s="1"/>
  <c r="C5" i="6"/>
  <c r="C6" i="6" s="1"/>
  <c r="C7" i="6" s="1"/>
  <c r="C5" i="1"/>
  <c r="B5" i="1"/>
  <c r="C22" i="6" l="1"/>
  <c r="C25" i="6" s="1"/>
  <c r="C26" i="6" s="1"/>
  <c r="D22" i="6"/>
  <c r="D25" i="6" s="1"/>
  <c r="D26" i="6" s="1"/>
</calcChain>
</file>

<file path=xl/sharedStrings.xml><?xml version="1.0" encoding="utf-8"?>
<sst xmlns="http://schemas.openxmlformats.org/spreadsheetml/2006/main" count="670" uniqueCount="298">
  <si>
    <t>NRC Imputs</t>
  </si>
  <si>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</si>
  <si>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</si>
  <si>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</si>
  <si>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</si>
  <si>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</si>
  <si>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</si>
  <si>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</si>
  <si>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</si>
  <si>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</si>
  <si>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</si>
  <si>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</si>
  <si>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</si>
  <si>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</si>
  <si>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</si>
  <si>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</si>
  <si>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</si>
  <si>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</si>
  <si>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</si>
  <si>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</si>
  <si>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</si>
  <si>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</si>
  <si>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</si>
  <si>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</si>
  <si>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</si>
  <si>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</si>
  <si>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</si>
  <si>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>Van Wyngaard</t>
  </si>
  <si>
    <t xml:space="preserve">Control </t>
  </si>
  <si>
    <t xml:space="preserve">Low PKE </t>
  </si>
  <si>
    <t xml:space="preserve">Lactating </t>
  </si>
  <si>
    <t>Jersey</t>
  </si>
  <si>
    <t>Grazing</t>
  </si>
  <si>
    <t>Flat Terrain</t>
  </si>
  <si>
    <t xml:space="preserve">900m </t>
  </si>
  <si>
    <t>Clean/Dry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</si>
  <si>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</si>
  <si>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</si>
  <si>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</si>
  <si>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</si>
  <si>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</si>
  <si>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</si>
  <si>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</si>
  <si>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</si>
  <si>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</si>
  <si>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</si>
  <si>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</si>
  <si>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</si>
  <si>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</si>
  <si>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</si>
  <si>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</si>
  <si>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</si>
  <si>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</si>
  <si>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</si>
  <si>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</si>
  <si>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</si>
  <si>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</si>
  <si>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</si>
  <si>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</si>
  <si>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</si>
  <si>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</si>
  <si>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</si>
  <si>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</si>
  <si>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</si>
  <si>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</si>
  <si>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</si>
  <si>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</si>
  <si>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</si>
  <si>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</si>
  <si>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</si>
  <si>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</si>
  <si>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</si>
  <si>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</si>
  <si>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Low PKE</t>
  </si>
  <si>
    <t>Yes</t>
  </si>
  <si>
    <t>No mud</t>
  </si>
  <si>
    <t xml:space="preserve">Thin 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</si>
  <si>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</si>
  <si>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</si>
  <si>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</si>
  <si>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</si>
  <si>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</si>
  <si>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</si>
  <si>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</si>
  <si>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</si>
  <si>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</si>
  <si>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</si>
  <si>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</si>
  <si>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</si>
  <si>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</si>
  <si>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</si>
  <si>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</si>
  <si>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</si>
  <si>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</si>
  <si>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</si>
  <si>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</si>
  <si>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</si>
  <si>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</si>
  <si>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</si>
  <si>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</si>
  <si>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</si>
  <si>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</si>
  <si>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</si>
  <si>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</si>
  <si>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</si>
  <si>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</si>
  <si>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</si>
  <si>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</si>
  <si>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</si>
  <si>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</si>
  <si>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</si>
  <si>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</si>
  <si>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</si>
  <si>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</si>
  <si>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</si>
  <si>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</si>
  <si>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</si>
  <si>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</si>
  <si>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</si>
  <si>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</si>
  <si>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</si>
  <si>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</si>
  <si>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</si>
  <si>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</si>
  <si>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</si>
  <si>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 xml:space="preserve">Van Wyngaard </t>
  </si>
  <si>
    <t>Lactating</t>
  </si>
  <si>
    <t>Use Predicted Milk</t>
  </si>
  <si>
    <t>Dairy</t>
  </si>
  <si>
    <t>Straightbreed</t>
  </si>
  <si>
    <t xml:space="preserve">Jersey 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</si>
  <si>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</si>
  <si>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</si>
  <si>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</si>
  <si>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</si>
  <si>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</si>
  <si>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</si>
  <si>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</si>
  <si>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</si>
  <si>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</si>
  <si>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</si>
  <si>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</si>
  <si>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</si>
  <si>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</si>
  <si>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</si>
  <si>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</si>
  <si>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</si>
  <si>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</si>
  <si>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</si>
  <si>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</si>
  <si>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</si>
  <si>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</si>
  <si>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</si>
  <si>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</si>
  <si>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</si>
  <si>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</si>
  <si>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</si>
  <si>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 xml:space="preserve">Body Weight: </t>
  </si>
  <si>
    <t>ADG</t>
  </si>
  <si>
    <t xml:space="preserve">Milk Production: </t>
  </si>
  <si>
    <t>Fat %:</t>
  </si>
  <si>
    <t xml:space="preserve">Maintenance requirements: </t>
  </si>
  <si>
    <t xml:space="preserve">High Starch </t>
  </si>
  <si>
    <t xml:space="preserve">Medium Starch </t>
  </si>
  <si>
    <t>NE maintenance (Mcal/d)</t>
  </si>
  <si>
    <t>Intake</t>
  </si>
  <si>
    <t>NE maintenance (MJ/d)</t>
  </si>
  <si>
    <t xml:space="preserve">ME Concentrate </t>
  </si>
  <si>
    <t>ME Maintenance (MJ/d)</t>
  </si>
  <si>
    <t>ME pasture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</si>
  <si>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</si>
  <si>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</si>
  <si>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</si>
  <si>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</si>
  <si>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</si>
  <si>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</si>
  <si>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</si>
  <si>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</si>
  <si>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</si>
  <si>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</si>
  <si>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</si>
  <si>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</si>
  <si>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</si>
  <si>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</si>
  <si>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</si>
  <si>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ME Pasture intake </t>
  </si>
  <si>
    <t xml:space="preserve">Pasture DMI </t>
  </si>
  <si>
    <t xml:space="preserve">August </t>
  </si>
  <si>
    <t xml:space="preserve">September </t>
  </si>
  <si>
    <t xml:space="preserve">October </t>
  </si>
  <si>
    <t>November</t>
  </si>
  <si>
    <t xml:space="preserve">Average </t>
  </si>
  <si>
    <t>Tx</t>
  </si>
  <si>
    <t>Tn</t>
  </si>
  <si>
    <t>Rain</t>
  </si>
  <si>
    <t>U2 (m/s)</t>
  </si>
  <si>
    <t>RHx</t>
  </si>
  <si>
    <t>RHn</t>
  </si>
  <si>
    <t>AveT</t>
  </si>
  <si>
    <t>AveRH</t>
  </si>
  <si>
    <t>Control</t>
  </si>
  <si>
    <t xml:space="preserve">Ingredient </t>
  </si>
  <si>
    <t>kg DM</t>
  </si>
  <si>
    <t xml:space="preserve">Ground Maize </t>
  </si>
  <si>
    <t xml:space="preserve">PKE </t>
  </si>
  <si>
    <t xml:space="preserve">Soybean Oilcake </t>
  </si>
  <si>
    <t>Molasses</t>
  </si>
  <si>
    <t xml:space="preserve">Feedlime </t>
  </si>
  <si>
    <t xml:space="preserve">Salt </t>
  </si>
  <si>
    <t>MgO</t>
  </si>
  <si>
    <t>Vit&amp;min Premix</t>
  </si>
  <si>
    <t xml:space="preserve">Pasture % DM </t>
  </si>
  <si>
    <t xml:space="preserve">Dm </t>
  </si>
  <si>
    <t xml:space="preserve">OM </t>
  </si>
  <si>
    <t>IVOMD (%)</t>
  </si>
  <si>
    <t>ME (MJ/kg)</t>
  </si>
  <si>
    <t>NFC</t>
  </si>
  <si>
    <t>CP</t>
  </si>
  <si>
    <t>NDF</t>
  </si>
  <si>
    <t xml:space="preserve">ADF </t>
  </si>
  <si>
    <t>ADL</t>
  </si>
  <si>
    <t xml:space="preserve">Starch </t>
  </si>
  <si>
    <t>ADICP (%CP)</t>
  </si>
  <si>
    <t>EE</t>
  </si>
  <si>
    <t>Ca</t>
  </si>
  <si>
    <t>P</t>
  </si>
  <si>
    <t xml:space="preserve">PKE Supplement (%DM) </t>
  </si>
  <si>
    <t xml:space="preserve">DM </t>
  </si>
  <si>
    <t xml:space="preserve">Ash </t>
  </si>
  <si>
    <t>ADF</t>
  </si>
  <si>
    <t>Mg</t>
  </si>
  <si>
    <t xml:space="preserve">K </t>
  </si>
  <si>
    <t xml:space="preserve">Premix </t>
  </si>
  <si>
    <t xml:space="preserve">Amount </t>
  </si>
  <si>
    <t>Vit A (IU)</t>
  </si>
  <si>
    <t>Vit D3 (IU)</t>
  </si>
  <si>
    <t>Vit E (IU)</t>
  </si>
  <si>
    <t>Zn (g)</t>
  </si>
  <si>
    <t>Mn (g)</t>
  </si>
  <si>
    <t>Cu (g)</t>
  </si>
  <si>
    <t>I (g)</t>
  </si>
  <si>
    <t xml:space="preserve">Co (g) </t>
  </si>
  <si>
    <t>Se (mg)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</si>
  <si>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</si>
  <si>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</si>
  <si>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</si>
  <si>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</si>
  <si>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</si>
  <si>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</si>
  <si>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</si>
  <si>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</si>
  <si>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</si>
  <si>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</si>
  <si>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</si>
  <si>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</si>
  <si>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</si>
  <si>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</si>
  <si>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</si>
  <si>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</si>
  <si>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</si>
  <si>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</si>
  <si>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</si>
  <si>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</si>
  <si>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</si>
  <si>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</si>
  <si>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</si>
  <si>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</si>
  <si>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</si>
  <si>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</si>
  <si>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No PKE</t>
  </si>
  <si>
    <t xml:space="preserve">No PKE </t>
  </si>
  <si>
    <t>lactating</t>
  </si>
  <si>
    <t>NO</t>
  </si>
  <si>
    <t>Milk</t>
  </si>
  <si>
    <t xml:space="preserve">Using model predicted DMI </t>
  </si>
  <si>
    <t>&gt;305</t>
  </si>
  <si>
    <t>Using model predicted DMI (animal)</t>
  </si>
  <si>
    <t>Using model predicted DMI (animal/fibre)</t>
  </si>
  <si>
    <t>MARTA264</t>
  </si>
  <si>
    <t>BLONDIE125</t>
  </si>
  <si>
    <t>DORA221</t>
  </si>
  <si>
    <t>GRETA99</t>
  </si>
  <si>
    <t>BELLA248</t>
  </si>
  <si>
    <t>SYMBOL126</t>
  </si>
  <si>
    <t>SYMBOL127</t>
  </si>
  <si>
    <t>MARLIZE136</t>
  </si>
  <si>
    <t>BELLA250</t>
  </si>
  <si>
    <t>MARTA285</t>
  </si>
  <si>
    <t>FIREFLY72</t>
  </si>
  <si>
    <t>IDA51</t>
  </si>
  <si>
    <t>JAPONICA141</t>
  </si>
  <si>
    <t>DORA241</t>
  </si>
  <si>
    <t>BELLA257</t>
  </si>
  <si>
    <t>DORA245</t>
  </si>
  <si>
    <t xml:space="preserve">Requirement for pregnancy </t>
  </si>
  <si>
    <t>ME (Mcal/d)</t>
  </si>
  <si>
    <t>ME (MJ/d)</t>
  </si>
  <si>
    <t xml:space="preserve">ME pasture intake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</si>
</sst>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3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3" fillId="0" borderId="0" xfId="0" applyFont="1" applyFill="1" applyBorder="1"/>
    <xf numFmtId="0" fontId="0" fillId="0" borderId="0" xfId="0" applyFill="1"/>
    <xf numFmtId="3" fontId="0" fillId="0" borderId="0" xfId="0" applyNumberFormat="1"/>
    <xf numFmtId="0" fontId="0" fillId="0" borderId="0" xfId="0" applyAlignment="1"/>
    <xf numFmtId="0" fontId="5" fillId="0" borderId="0" xfId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0"/>
  <sheetViews>
    <sheetView zoomScale="90" zoomScaleNormal="90" workbookViewId="0">
      <pane xSplit="1" topLeftCell="E1" activePane="topRight" state="frozen"/>
      <selection pane="topRight" activeCell="E6" sqref="E6:T6"/>
    </sheetView>
  </sheetViews>
  <sheetFormatPr defaultRowHeight="15" x14ac:dyDescent="0.25"/>
  <cols>
    <col min="1" max="1" width="39" customWidth="1"/>
  </cols>
  <sheetData>
    <row r="1" spans="1:37" x14ac:dyDescent="0.25">
      <c r="B1" s="11" t="s">
        <v>27</v>
      </c>
      <c r="C1" s="11"/>
      <c r="E1" s="11" t="s">
        <v>28</v>
      </c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V1" t="s">
        <v>29</v>
      </c>
    </row>
    <row r="2" spans="1:37" x14ac:dyDescent="0.25">
      <c r="A2" t="s">
        <v>0</v>
      </c>
      <c r="B2" t="s">
        <v>28</v>
      </c>
      <c r="C2" t="s">
        <v>29</v>
      </c>
      <c r="E2">
        <v>689</v>
      </c>
      <c r="F2">
        <v>592</v>
      </c>
      <c r="G2">
        <v>595</v>
      </c>
      <c r="H2">
        <v>591</v>
      </c>
      <c r="I2">
        <v>623</v>
      </c>
      <c r="J2">
        <v>812</v>
      </c>
      <c r="K2">
        <v>555</v>
      </c>
      <c r="L2">
        <v>706</v>
      </c>
      <c r="M2">
        <v>489</v>
      </c>
      <c r="N2">
        <v>784</v>
      </c>
      <c r="O2">
        <v>668</v>
      </c>
      <c r="P2">
        <v>838</v>
      </c>
      <c r="Q2">
        <v>681</v>
      </c>
      <c r="R2">
        <v>869</v>
      </c>
      <c r="S2">
        <v>528</v>
      </c>
      <c r="T2">
        <v>800</v>
      </c>
      <c r="V2">
        <v>580</v>
      </c>
      <c r="W2">
        <v>545</v>
      </c>
      <c r="X2">
        <v>733</v>
      </c>
      <c r="Y2">
        <v>693</v>
      </c>
      <c r="Z2">
        <v>701</v>
      </c>
      <c r="AA2">
        <v>695</v>
      </c>
      <c r="AB2">
        <v>600</v>
      </c>
      <c r="AC2">
        <v>834</v>
      </c>
      <c r="AD2">
        <v>835</v>
      </c>
      <c r="AE2">
        <v>650</v>
      </c>
      <c r="AF2">
        <v>647</v>
      </c>
      <c r="AG2">
        <v>786</v>
      </c>
      <c r="AH2">
        <v>428</v>
      </c>
      <c r="AI2">
        <v>535</v>
      </c>
      <c r="AJ2">
        <v>709</v>
      </c>
      <c r="AK2">
        <v>748</v>
      </c>
    </row>
    <row r="3" spans="1:37" x14ac:dyDescent="0.25">
      <c r="A3" s="1" t="s">
        <v>1</v>
      </c>
    </row>
    <row r="4" spans="1:37" x14ac:dyDescent="0.25">
      <c r="A4" t="s">
        <v>2</v>
      </c>
      <c r="B4" t="s">
        <v>30</v>
      </c>
      <c r="C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30</v>
      </c>
      <c r="K4" t="s">
        <v>30</v>
      </c>
      <c r="L4" t="s">
        <v>30</v>
      </c>
      <c r="M4" t="s">
        <v>30</v>
      </c>
      <c r="N4" t="s">
        <v>30</v>
      </c>
      <c r="O4" t="s">
        <v>30</v>
      </c>
      <c r="P4" t="s">
        <v>30</v>
      </c>
      <c r="Q4" t="s">
        <v>30</v>
      </c>
      <c r="R4" t="s">
        <v>30</v>
      </c>
      <c r="S4" t="s">
        <v>30</v>
      </c>
      <c r="T4" t="s">
        <v>30</v>
      </c>
      <c r="V4" t="s">
        <v>30</v>
      </c>
      <c r="W4" t="s">
        <v>30</v>
      </c>
      <c r="X4" t="s">
        <v>30</v>
      </c>
      <c r="Y4" t="s">
        <v>30</v>
      </c>
      <c r="Z4" t="s">
        <v>30</v>
      </c>
      <c r="AA4" t="s">
        <v>30</v>
      </c>
      <c r="AB4" t="s">
        <v>30</v>
      </c>
      <c r="AC4" t="s">
        <v>30</v>
      </c>
      <c r="AD4" t="s">
        <v>30</v>
      </c>
      <c r="AE4" t="s">
        <v>30</v>
      </c>
      <c r="AF4" t="s">
        <v>30</v>
      </c>
      <c r="AG4" t="s">
        <v>30</v>
      </c>
      <c r="AH4" t="s">
        <v>30</v>
      </c>
      <c r="AI4" t="s">
        <v>30</v>
      </c>
      <c r="AJ4" t="s">
        <v>30</v>
      </c>
      <c r="AK4" t="s">
        <v>30</v>
      </c>
    </row>
    <row r="5" spans="1:37" x14ac:dyDescent="0.25">
      <c r="A5" t="s">
        <v>3</v>
      </c>
      <c r="B5">
        <f t="shared" ref="B5:C5" si="0">24+(B10*12)</f>
        <v>66</v>
      </c>
      <c r="C5">
        <f t="shared" si="0"/>
        <v>74.400000000000006</v>
      </c>
      <c r="E5">
        <v>63.6</v>
      </c>
      <c r="F5">
        <v>111.86666666666666</v>
      </c>
      <c r="G5">
        <v>37.9</v>
      </c>
      <c r="H5">
        <v>37.9</v>
      </c>
      <c r="I5">
        <v>90.033333333333331</v>
      </c>
      <c r="J5">
        <v>39.166666666666664</v>
      </c>
      <c r="K5">
        <v>52.566666666666663</v>
      </c>
      <c r="L5">
        <v>63.833333333333336</v>
      </c>
      <c r="M5">
        <v>78.633333333333326</v>
      </c>
      <c r="N5">
        <v>40.533333333333331</v>
      </c>
      <c r="O5">
        <v>61.7</v>
      </c>
      <c r="P5">
        <v>39.433333333333337</v>
      </c>
      <c r="Q5">
        <v>64.833333333333343</v>
      </c>
      <c r="R5">
        <v>37.1</v>
      </c>
      <c r="S5">
        <v>65.066666666666663</v>
      </c>
      <c r="T5">
        <v>37.033333333333331</v>
      </c>
      <c r="V5">
        <v>100.8</v>
      </c>
      <c r="W5">
        <v>101.03333333333333</v>
      </c>
      <c r="X5">
        <v>52.3</v>
      </c>
      <c r="Y5">
        <v>51.333333333333329</v>
      </c>
      <c r="Z5">
        <v>50.366666666666667</v>
      </c>
      <c r="AA5">
        <v>75.900000000000006</v>
      </c>
      <c r="AB5">
        <v>88.333333333333329</v>
      </c>
      <c r="AC5">
        <v>40.6</v>
      </c>
      <c r="AD5">
        <v>37.366666666666667</v>
      </c>
      <c r="AE5">
        <v>52.866666666666667</v>
      </c>
      <c r="AF5">
        <v>64.099999999999994</v>
      </c>
      <c r="AG5">
        <v>38.566666666666663</v>
      </c>
      <c r="AH5">
        <v>101.06666666666666</v>
      </c>
      <c r="AI5">
        <v>103.1</v>
      </c>
      <c r="AJ5">
        <v>53.2</v>
      </c>
      <c r="AK5">
        <v>49.3</v>
      </c>
    </row>
    <row r="6" spans="1:37" x14ac:dyDescent="0.25">
      <c r="A6" t="s">
        <v>4</v>
      </c>
      <c r="B6">
        <v>375</v>
      </c>
      <c r="C6">
        <v>363</v>
      </c>
      <c r="E6">
        <v>362</v>
      </c>
      <c r="F6">
        <v>358</v>
      </c>
      <c r="G6">
        <v>311</v>
      </c>
      <c r="H6">
        <v>369</v>
      </c>
      <c r="I6">
        <v>404.5</v>
      </c>
      <c r="J6">
        <v>350.5</v>
      </c>
      <c r="K6">
        <v>361.5</v>
      </c>
      <c r="L6">
        <v>395</v>
      </c>
      <c r="M6">
        <v>411.5</v>
      </c>
      <c r="N6">
        <v>369</v>
      </c>
      <c r="O6">
        <v>441</v>
      </c>
      <c r="P6">
        <v>321.5</v>
      </c>
      <c r="Q6">
        <v>434</v>
      </c>
      <c r="R6">
        <v>376</v>
      </c>
      <c r="S6">
        <v>384.5</v>
      </c>
      <c r="T6">
        <v>361.5</v>
      </c>
      <c r="V6">
        <v>347</v>
      </c>
      <c r="W6">
        <v>390.5</v>
      </c>
      <c r="X6">
        <v>359</v>
      </c>
      <c r="Y6">
        <v>378.5</v>
      </c>
      <c r="Z6">
        <v>362.5</v>
      </c>
      <c r="AA6">
        <v>353.5</v>
      </c>
      <c r="AB6">
        <v>458</v>
      </c>
      <c r="AC6">
        <v>358</v>
      </c>
      <c r="AD6">
        <v>314.5</v>
      </c>
      <c r="AE6">
        <v>371.5</v>
      </c>
      <c r="AF6">
        <v>352</v>
      </c>
      <c r="AG6">
        <v>306</v>
      </c>
      <c r="AH6">
        <v>347</v>
      </c>
      <c r="AI6">
        <v>435</v>
      </c>
      <c r="AJ6">
        <v>310</v>
      </c>
      <c r="AK6">
        <v>364</v>
      </c>
    </row>
    <row r="7" spans="1:37" x14ac:dyDescent="0.25">
      <c r="A7" t="s">
        <v>5</v>
      </c>
      <c r="B7">
        <v>0</v>
      </c>
      <c r="C7">
        <v>0</v>
      </c>
      <c r="E7">
        <v>0</v>
      </c>
      <c r="F7">
        <v>0</v>
      </c>
      <c r="G7">
        <v>0</v>
      </c>
      <c r="H7">
        <v>0</v>
      </c>
      <c r="I7">
        <f>(I9-91)</f>
        <v>40</v>
      </c>
      <c r="J7">
        <v>0</v>
      </c>
      <c r="K7">
        <f>(K9-91)</f>
        <v>26</v>
      </c>
      <c r="L7">
        <v>0</v>
      </c>
      <c r="M7">
        <f t="shared" ref="M7:AJ7" si="1">(M9-91)</f>
        <v>68</v>
      </c>
      <c r="N7">
        <f t="shared" si="1"/>
        <v>35</v>
      </c>
      <c r="O7">
        <v>0</v>
      </c>
      <c r="P7">
        <f t="shared" si="1"/>
        <v>2</v>
      </c>
      <c r="Q7">
        <f t="shared" si="1"/>
        <v>24</v>
      </c>
      <c r="R7">
        <v>0</v>
      </c>
      <c r="S7">
        <f t="shared" si="1"/>
        <v>31</v>
      </c>
      <c r="T7">
        <v>0</v>
      </c>
      <c r="V7">
        <v>0</v>
      </c>
      <c r="W7">
        <f t="shared" si="1"/>
        <v>0</v>
      </c>
      <c r="X7">
        <f t="shared" si="1"/>
        <v>18</v>
      </c>
      <c r="Y7">
        <v>0</v>
      </c>
      <c r="Z7">
        <v>0</v>
      </c>
      <c r="AA7">
        <v>0</v>
      </c>
      <c r="AB7">
        <v>0</v>
      </c>
      <c r="AC7">
        <f t="shared" si="1"/>
        <v>37</v>
      </c>
      <c r="AD7">
        <v>0</v>
      </c>
      <c r="AE7">
        <f t="shared" si="1"/>
        <v>35</v>
      </c>
      <c r="AF7">
        <f>(AF9-91)</f>
        <v>2</v>
      </c>
      <c r="AG7">
        <v>0</v>
      </c>
      <c r="AH7">
        <f t="shared" si="1"/>
        <v>1</v>
      </c>
      <c r="AI7">
        <f t="shared" si="1"/>
        <v>62</v>
      </c>
      <c r="AJ7">
        <f t="shared" si="1"/>
        <v>45</v>
      </c>
      <c r="AK7">
        <v>0</v>
      </c>
    </row>
    <row r="8" spans="1:37" x14ac:dyDescent="0.25">
      <c r="A8" t="s">
        <v>6</v>
      </c>
      <c r="B8">
        <v>2.4</v>
      </c>
      <c r="C8">
        <v>2.2999999999999998</v>
      </c>
      <c r="E8" s="7">
        <v>2.5</v>
      </c>
      <c r="F8" s="7">
        <v>2.75</v>
      </c>
      <c r="G8" s="10">
        <v>2.25</v>
      </c>
      <c r="H8" s="10">
        <v>2.25</v>
      </c>
      <c r="I8" s="10">
        <v>2.25</v>
      </c>
      <c r="J8" s="10">
        <v>2.25</v>
      </c>
      <c r="K8" s="10">
        <v>2.25</v>
      </c>
      <c r="L8" s="10">
        <v>2.5</v>
      </c>
      <c r="M8" s="10">
        <v>2.25</v>
      </c>
      <c r="N8" s="10">
        <v>2.25</v>
      </c>
      <c r="O8" s="10">
        <v>2.25</v>
      </c>
      <c r="P8" s="10">
        <v>2.25</v>
      </c>
      <c r="Q8" s="10">
        <v>3.25</v>
      </c>
      <c r="R8" s="10">
        <v>3</v>
      </c>
      <c r="S8" s="10">
        <v>2.25</v>
      </c>
      <c r="T8" s="10">
        <v>2.5</v>
      </c>
      <c r="U8" s="7"/>
      <c r="V8" s="10">
        <v>2</v>
      </c>
      <c r="W8" s="10">
        <v>2.25</v>
      </c>
      <c r="X8" s="10">
        <v>2</v>
      </c>
      <c r="Y8" s="10">
        <v>2.25</v>
      </c>
      <c r="Z8" s="10">
        <v>2.25</v>
      </c>
      <c r="AA8" s="10">
        <v>2</v>
      </c>
      <c r="AB8" s="10">
        <v>3.5</v>
      </c>
      <c r="AC8" s="10">
        <v>2.25</v>
      </c>
      <c r="AD8" s="10">
        <v>2.25</v>
      </c>
      <c r="AE8" s="10">
        <v>2.25</v>
      </c>
      <c r="AF8" s="10">
        <v>2.25</v>
      </c>
      <c r="AG8" s="10">
        <v>2</v>
      </c>
      <c r="AH8" s="10">
        <v>2.25</v>
      </c>
      <c r="AI8" s="10">
        <v>3</v>
      </c>
      <c r="AJ8" s="10">
        <v>2</v>
      </c>
      <c r="AK8" s="10">
        <v>2.5</v>
      </c>
    </row>
    <row r="9" spans="1:37" x14ac:dyDescent="0.25">
      <c r="A9" t="s">
        <v>7</v>
      </c>
      <c r="B9">
        <v>82.3</v>
      </c>
      <c r="C9">
        <v>88.6</v>
      </c>
      <c r="E9">
        <v>78</v>
      </c>
      <c r="F9">
        <v>46</v>
      </c>
      <c r="G9" s="10">
        <v>47</v>
      </c>
      <c r="H9">
        <v>47</v>
      </c>
      <c r="I9">
        <v>131</v>
      </c>
      <c r="J9">
        <v>85</v>
      </c>
      <c r="K9">
        <v>117</v>
      </c>
      <c r="L9">
        <v>85</v>
      </c>
      <c r="M9">
        <v>159</v>
      </c>
      <c r="N9">
        <v>126</v>
      </c>
      <c r="O9">
        <v>21</v>
      </c>
      <c r="P9">
        <v>93</v>
      </c>
      <c r="Q9">
        <v>115</v>
      </c>
      <c r="R9">
        <v>23</v>
      </c>
      <c r="S9">
        <v>122</v>
      </c>
      <c r="T9">
        <v>21</v>
      </c>
      <c r="V9">
        <v>84</v>
      </c>
      <c r="W9">
        <v>91</v>
      </c>
      <c r="X9">
        <v>109</v>
      </c>
      <c r="Y9">
        <v>80</v>
      </c>
      <c r="Z9">
        <v>51</v>
      </c>
      <c r="AA9">
        <v>77</v>
      </c>
      <c r="AB9">
        <v>80</v>
      </c>
      <c r="AC9">
        <v>128</v>
      </c>
      <c r="AD9">
        <v>31</v>
      </c>
      <c r="AE9">
        <v>126</v>
      </c>
      <c r="AF9">
        <v>93</v>
      </c>
      <c r="AG9">
        <v>67</v>
      </c>
      <c r="AH9">
        <v>92</v>
      </c>
      <c r="AI9">
        <v>153</v>
      </c>
      <c r="AJ9">
        <v>136</v>
      </c>
      <c r="AK9">
        <v>19</v>
      </c>
    </row>
    <row r="10" spans="1:37" x14ac:dyDescent="0.25">
      <c r="A10" t="s">
        <v>8</v>
      </c>
      <c r="B10">
        <v>3.5</v>
      </c>
      <c r="C10">
        <v>4.2</v>
      </c>
      <c r="E10">
        <v>4</v>
      </c>
      <c r="F10">
        <v>8</v>
      </c>
      <c r="G10" s="10">
        <v>2</v>
      </c>
      <c r="H10">
        <v>2</v>
      </c>
      <c r="I10">
        <v>6</v>
      </c>
      <c r="J10">
        <v>2</v>
      </c>
      <c r="K10">
        <v>3</v>
      </c>
      <c r="L10">
        <v>4</v>
      </c>
      <c r="M10">
        <v>5</v>
      </c>
      <c r="N10">
        <v>2</v>
      </c>
      <c r="O10">
        <v>4</v>
      </c>
      <c r="P10">
        <v>2</v>
      </c>
      <c r="Q10">
        <v>4</v>
      </c>
      <c r="R10">
        <v>2</v>
      </c>
      <c r="S10">
        <v>4</v>
      </c>
      <c r="T10">
        <v>2</v>
      </c>
      <c r="V10">
        <v>7</v>
      </c>
      <c r="W10">
        <v>7</v>
      </c>
      <c r="X10">
        <v>3</v>
      </c>
      <c r="Y10">
        <v>3</v>
      </c>
      <c r="Z10">
        <v>3</v>
      </c>
      <c r="AA10">
        <v>5</v>
      </c>
      <c r="AB10">
        <v>6</v>
      </c>
      <c r="AC10">
        <v>2</v>
      </c>
      <c r="AD10">
        <v>2</v>
      </c>
      <c r="AE10">
        <v>3</v>
      </c>
      <c r="AF10">
        <v>4</v>
      </c>
      <c r="AG10">
        <v>2</v>
      </c>
      <c r="AH10">
        <v>7</v>
      </c>
      <c r="AI10">
        <v>7</v>
      </c>
      <c r="AJ10">
        <v>3</v>
      </c>
      <c r="AK10">
        <v>3</v>
      </c>
    </row>
    <row r="11" spans="1:37" x14ac:dyDescent="0.25">
      <c r="A11" t="s">
        <v>9</v>
      </c>
      <c r="B11">
        <v>24</v>
      </c>
      <c r="C11">
        <v>24</v>
      </c>
      <c r="E11">
        <v>24</v>
      </c>
      <c r="F11">
        <v>24</v>
      </c>
      <c r="G11">
        <v>24</v>
      </c>
      <c r="H11">
        <v>24</v>
      </c>
      <c r="I11">
        <v>24</v>
      </c>
      <c r="J11">
        <v>24</v>
      </c>
      <c r="K11">
        <v>24</v>
      </c>
      <c r="L11">
        <v>24</v>
      </c>
      <c r="M11">
        <v>24</v>
      </c>
      <c r="N11">
        <v>24</v>
      </c>
      <c r="O11">
        <v>24</v>
      </c>
      <c r="P11">
        <v>24</v>
      </c>
      <c r="Q11">
        <v>24</v>
      </c>
      <c r="R11">
        <v>24</v>
      </c>
      <c r="S11">
        <v>24</v>
      </c>
      <c r="T11">
        <v>24</v>
      </c>
      <c r="V11">
        <v>24</v>
      </c>
      <c r="W11">
        <v>24</v>
      </c>
      <c r="X11">
        <v>24</v>
      </c>
      <c r="Y11">
        <v>24</v>
      </c>
      <c r="Z11">
        <v>24</v>
      </c>
      <c r="AA11">
        <v>24</v>
      </c>
      <c r="AB11">
        <v>24</v>
      </c>
      <c r="AC11">
        <v>24</v>
      </c>
      <c r="AD11">
        <v>24</v>
      </c>
      <c r="AE11">
        <v>24</v>
      </c>
      <c r="AF11">
        <v>24</v>
      </c>
      <c r="AG11">
        <v>24</v>
      </c>
      <c r="AH11">
        <v>24</v>
      </c>
      <c r="AI11">
        <v>24</v>
      </c>
      <c r="AJ11">
        <v>24</v>
      </c>
      <c r="AK11">
        <v>24</v>
      </c>
    </row>
    <row r="12" spans="1:37" x14ac:dyDescent="0.25">
      <c r="A12" t="s">
        <v>10</v>
      </c>
      <c r="B12">
        <v>13</v>
      </c>
      <c r="C12">
        <v>13</v>
      </c>
      <c r="E12">
        <v>13</v>
      </c>
      <c r="F12">
        <v>13</v>
      </c>
      <c r="G12">
        <v>13</v>
      </c>
      <c r="H12">
        <v>13</v>
      </c>
      <c r="I12">
        <v>13</v>
      </c>
      <c r="J12">
        <v>13</v>
      </c>
      <c r="K12">
        <v>13</v>
      </c>
      <c r="L12">
        <v>13</v>
      </c>
      <c r="M12">
        <v>13</v>
      </c>
      <c r="N12">
        <v>13</v>
      </c>
      <c r="O12">
        <v>13</v>
      </c>
      <c r="P12">
        <v>13</v>
      </c>
      <c r="Q12">
        <v>13</v>
      </c>
      <c r="R12">
        <v>13</v>
      </c>
      <c r="S12">
        <v>13</v>
      </c>
      <c r="T12">
        <v>13</v>
      </c>
      <c r="V12">
        <v>13</v>
      </c>
      <c r="W12">
        <v>13</v>
      </c>
      <c r="X12">
        <v>13</v>
      </c>
      <c r="Y12">
        <v>13</v>
      </c>
      <c r="Z12">
        <v>13</v>
      </c>
      <c r="AA12">
        <v>13</v>
      </c>
      <c r="AB12">
        <v>13</v>
      </c>
      <c r="AC12">
        <v>13</v>
      </c>
      <c r="AD12">
        <v>13</v>
      </c>
      <c r="AE12">
        <v>13</v>
      </c>
      <c r="AF12">
        <v>13</v>
      </c>
      <c r="AG12">
        <v>13</v>
      </c>
      <c r="AH12">
        <v>13</v>
      </c>
      <c r="AI12">
        <v>13</v>
      </c>
      <c r="AJ12">
        <v>13</v>
      </c>
      <c r="AK12">
        <v>13</v>
      </c>
    </row>
    <row r="13" spans="1:37" x14ac:dyDescent="0.25">
      <c r="G13" s="10"/>
    </row>
    <row r="14" spans="1:37" x14ac:dyDescent="0.25">
      <c r="A14" s="1" t="s">
        <v>11</v>
      </c>
      <c r="G14" s="10"/>
    </row>
    <row r="15" spans="1:37" x14ac:dyDescent="0.25">
      <c r="A15" t="s">
        <v>12</v>
      </c>
      <c r="B15">
        <v>400</v>
      </c>
      <c r="C15">
        <v>400</v>
      </c>
      <c r="F15">
        <v>358</v>
      </c>
      <c r="G15" s="10">
        <v>330</v>
      </c>
      <c r="H15">
        <v>390</v>
      </c>
      <c r="I15">
        <v>404.5</v>
      </c>
      <c r="J15">
        <v>370</v>
      </c>
      <c r="K15">
        <v>361.5</v>
      </c>
      <c r="L15">
        <v>395</v>
      </c>
      <c r="M15">
        <v>411.5</v>
      </c>
      <c r="N15">
        <v>400</v>
      </c>
      <c r="O15">
        <v>441</v>
      </c>
      <c r="P15">
        <v>340</v>
      </c>
      <c r="Q15">
        <v>434</v>
      </c>
      <c r="R15">
        <v>400</v>
      </c>
      <c r="S15">
        <v>384.5</v>
      </c>
      <c r="T15">
        <v>390</v>
      </c>
    </row>
    <row r="16" spans="1:37" x14ac:dyDescent="0.25">
      <c r="A16" t="s">
        <v>13</v>
      </c>
      <c r="B16" t="s">
        <v>31</v>
      </c>
      <c r="C16" t="s">
        <v>31</v>
      </c>
      <c r="G16" s="10"/>
    </row>
    <row r="17" spans="1:37" x14ac:dyDescent="0.25">
      <c r="A17" t="s">
        <v>14</v>
      </c>
      <c r="B17">
        <v>23</v>
      </c>
      <c r="C17">
        <v>23</v>
      </c>
      <c r="G17" s="10"/>
    </row>
    <row r="18" spans="1:37" x14ac:dyDescent="0.25">
      <c r="A18" t="s">
        <v>15</v>
      </c>
      <c r="B18">
        <v>23.5</v>
      </c>
      <c r="C18">
        <v>23.8</v>
      </c>
      <c r="E18">
        <v>24.2</v>
      </c>
      <c r="F18">
        <v>23.71</v>
      </c>
      <c r="G18" s="10">
        <v>21.76</v>
      </c>
      <c r="H18">
        <v>23.72</v>
      </c>
      <c r="I18">
        <v>23.08</v>
      </c>
      <c r="J18">
        <v>18.329999999999998</v>
      </c>
      <c r="K18">
        <v>21.69</v>
      </c>
      <c r="L18">
        <v>22.63</v>
      </c>
      <c r="M18">
        <v>20.010000000000002</v>
      </c>
      <c r="N18">
        <v>18.78</v>
      </c>
      <c r="O18">
        <v>26.26</v>
      </c>
      <c r="P18">
        <v>16.670000000000002</v>
      </c>
      <c r="Q18">
        <v>18.84</v>
      </c>
      <c r="R18">
        <v>21.75</v>
      </c>
      <c r="S18">
        <v>17.149999999999999</v>
      </c>
      <c r="T18">
        <v>22.54</v>
      </c>
      <c r="V18">
        <v>26.25</v>
      </c>
      <c r="W18">
        <v>19.5</v>
      </c>
      <c r="X18">
        <v>23.3</v>
      </c>
      <c r="Y18">
        <v>24.79</v>
      </c>
      <c r="Z18">
        <v>24.5</v>
      </c>
      <c r="AA18">
        <v>21.87</v>
      </c>
      <c r="AB18">
        <v>21.76</v>
      </c>
      <c r="AC18">
        <v>21.31</v>
      </c>
      <c r="AD18">
        <v>22.78</v>
      </c>
      <c r="AE18">
        <v>19.739999999999998</v>
      </c>
      <c r="AF18">
        <v>17.68</v>
      </c>
      <c r="AG18">
        <v>17.62</v>
      </c>
      <c r="AH18">
        <v>17.73</v>
      </c>
      <c r="AI18">
        <v>20.68</v>
      </c>
      <c r="AJ18">
        <v>15.36</v>
      </c>
      <c r="AK18">
        <v>25.29</v>
      </c>
    </row>
    <row r="19" spans="1:37" x14ac:dyDescent="0.25">
      <c r="A19" t="s">
        <v>16</v>
      </c>
      <c r="B19">
        <v>4.6269999999999998</v>
      </c>
      <c r="C19">
        <v>4.6529999999999996</v>
      </c>
      <c r="E19">
        <v>3.68</v>
      </c>
      <c r="F19">
        <v>5.5</v>
      </c>
      <c r="G19" s="10">
        <v>4.3</v>
      </c>
      <c r="H19">
        <v>3.99</v>
      </c>
      <c r="I19">
        <v>4.4400000000000004</v>
      </c>
      <c r="J19">
        <v>4.18</v>
      </c>
      <c r="K19">
        <v>5.64</v>
      </c>
      <c r="L19">
        <v>4.3899999999999997</v>
      </c>
      <c r="M19">
        <v>5.38</v>
      </c>
      <c r="N19">
        <v>4.82</v>
      </c>
      <c r="O19">
        <v>4.03</v>
      </c>
      <c r="P19">
        <v>4.5199999999999996</v>
      </c>
      <c r="Q19">
        <v>4.6500000000000004</v>
      </c>
      <c r="R19">
        <v>5.22</v>
      </c>
      <c r="S19">
        <v>5.34</v>
      </c>
      <c r="T19">
        <v>3.94</v>
      </c>
      <c r="V19">
        <v>3.96</v>
      </c>
      <c r="W19">
        <v>5.4</v>
      </c>
      <c r="X19">
        <v>4.53</v>
      </c>
      <c r="Y19">
        <v>4.29</v>
      </c>
      <c r="Z19">
        <v>5.07</v>
      </c>
      <c r="AA19">
        <v>4.7</v>
      </c>
      <c r="AB19">
        <v>3.7</v>
      </c>
      <c r="AC19">
        <v>4.58</v>
      </c>
      <c r="AD19">
        <v>4.55</v>
      </c>
      <c r="AE19">
        <v>4.28</v>
      </c>
      <c r="AF19">
        <v>5.65</v>
      </c>
      <c r="AG19">
        <v>4.54</v>
      </c>
      <c r="AH19">
        <v>4.9400000000000004</v>
      </c>
      <c r="AI19">
        <v>3.97</v>
      </c>
      <c r="AJ19">
        <v>5.45</v>
      </c>
      <c r="AK19">
        <v>4.8499999999999996</v>
      </c>
    </row>
    <row r="20" spans="1:37" x14ac:dyDescent="0.25">
      <c r="A20" t="s">
        <v>17</v>
      </c>
      <c r="B20">
        <v>3.5390000000000001</v>
      </c>
      <c r="C20">
        <v>3.4550000000000001</v>
      </c>
      <c r="E20">
        <v>3.38</v>
      </c>
      <c r="F20">
        <v>3.68</v>
      </c>
      <c r="G20" s="10">
        <v>3.43</v>
      </c>
      <c r="H20">
        <v>3.11</v>
      </c>
      <c r="I20">
        <v>3.81</v>
      </c>
      <c r="J20">
        <v>3.35</v>
      </c>
      <c r="K20">
        <v>3.41</v>
      </c>
      <c r="L20">
        <v>3.69</v>
      </c>
      <c r="M20">
        <v>3.65</v>
      </c>
      <c r="N20">
        <v>3.45</v>
      </c>
      <c r="O20">
        <v>3.31</v>
      </c>
      <c r="P20">
        <v>3.79</v>
      </c>
      <c r="Q20">
        <v>3.9</v>
      </c>
      <c r="R20">
        <v>3.6</v>
      </c>
      <c r="S20">
        <v>3.9</v>
      </c>
      <c r="T20">
        <v>3.15</v>
      </c>
      <c r="V20">
        <v>3.25</v>
      </c>
      <c r="W20">
        <v>3.43</v>
      </c>
      <c r="X20">
        <v>3.63</v>
      </c>
      <c r="Y20">
        <v>3.22</v>
      </c>
      <c r="Z20">
        <v>3.49</v>
      </c>
      <c r="AA20">
        <v>3.53</v>
      </c>
      <c r="AB20">
        <v>3.13</v>
      </c>
      <c r="AC20">
        <v>3.44</v>
      </c>
      <c r="AD20">
        <v>3.58</v>
      </c>
      <c r="AE20">
        <v>3.49</v>
      </c>
      <c r="AF20">
        <v>3.83</v>
      </c>
      <c r="AG20">
        <v>3.23</v>
      </c>
      <c r="AH20">
        <v>3.54</v>
      </c>
      <c r="AI20">
        <v>3.57</v>
      </c>
      <c r="AJ20">
        <v>3.78</v>
      </c>
      <c r="AK20">
        <v>3.17</v>
      </c>
    </row>
    <row r="21" spans="1:37" x14ac:dyDescent="0.25">
      <c r="A21" t="s">
        <v>18</v>
      </c>
      <c r="B21">
        <v>4.7300000000000004</v>
      </c>
      <c r="C21">
        <v>4.665</v>
      </c>
      <c r="E21">
        <v>4.7300000000000004</v>
      </c>
      <c r="F21">
        <v>4.7300000000000004</v>
      </c>
      <c r="G21">
        <v>4.7300000000000004</v>
      </c>
      <c r="H21">
        <v>4.7300000000000004</v>
      </c>
      <c r="I21">
        <v>4.7300000000000004</v>
      </c>
      <c r="J21">
        <v>4.7300000000000004</v>
      </c>
      <c r="K21">
        <v>4.7300000000000004</v>
      </c>
      <c r="L21">
        <v>4.7300000000000004</v>
      </c>
      <c r="M21">
        <v>4.7300000000000004</v>
      </c>
      <c r="N21">
        <v>4.7300000000000004</v>
      </c>
      <c r="O21">
        <v>4.7300000000000004</v>
      </c>
      <c r="P21">
        <v>4.7300000000000004</v>
      </c>
      <c r="Q21">
        <v>4.7300000000000004</v>
      </c>
      <c r="R21">
        <v>4.7300000000000004</v>
      </c>
      <c r="S21">
        <v>4.7300000000000004</v>
      </c>
      <c r="T21">
        <v>4.7300000000000004</v>
      </c>
    </row>
    <row r="22" spans="1:37" x14ac:dyDescent="0.25">
      <c r="E22">
        <v>8.3964174940246341</v>
      </c>
      <c r="F22">
        <v>10.531582897468377</v>
      </c>
      <c r="G22" s="10">
        <v>7.6463388364185425</v>
      </c>
      <c r="H22">
        <v>8.735212956410729</v>
      </c>
      <c r="I22">
        <v>9.3298939997326187</v>
      </c>
      <c r="J22">
        <v>6.4346102826627565</v>
      </c>
      <c r="K22">
        <v>9.7095542802436174</v>
      </c>
      <c r="L22">
        <v>8.9716834753164889</v>
      </c>
      <c r="M22">
        <v>9.0561263078635168</v>
      </c>
      <c r="N22">
        <v>7.5148136901081344</v>
      </c>
      <c r="O22">
        <v>10.521670393184467</v>
      </c>
      <c r="P22">
        <v>5.708605880497819</v>
      </c>
      <c r="Q22">
        <v>7.9335823819098472</v>
      </c>
      <c r="R22">
        <v>9.417777718347395</v>
      </c>
      <c r="S22">
        <v>7.3194409943610372</v>
      </c>
      <c r="T22">
        <v>8.0855743293313669</v>
      </c>
    </row>
    <row r="23" spans="1:37" x14ac:dyDescent="0.25">
      <c r="A23" s="1" t="s">
        <v>19</v>
      </c>
      <c r="G23" s="7"/>
    </row>
    <row r="24" spans="1:37" x14ac:dyDescent="0.25">
      <c r="A24" s="2" t="s">
        <v>20</v>
      </c>
      <c r="B24" s="2">
        <v>14.72</v>
      </c>
      <c r="C24" s="2">
        <v>14.72</v>
      </c>
      <c r="E24" s="2">
        <v>14.72</v>
      </c>
      <c r="F24" s="2">
        <v>14.72</v>
      </c>
      <c r="G24" s="2">
        <v>14.72</v>
      </c>
      <c r="H24" s="2">
        <v>14.72</v>
      </c>
      <c r="I24" s="2">
        <v>14.72</v>
      </c>
      <c r="J24" s="2">
        <v>14.72</v>
      </c>
      <c r="K24" s="2">
        <v>14.72</v>
      </c>
      <c r="L24" s="2">
        <v>14.72</v>
      </c>
      <c r="M24" s="2">
        <v>14.72</v>
      </c>
      <c r="N24" s="2">
        <v>14.72</v>
      </c>
      <c r="O24" s="2">
        <v>14.72</v>
      </c>
      <c r="P24" s="2">
        <v>14.72</v>
      </c>
      <c r="Q24" s="2">
        <v>14.72</v>
      </c>
      <c r="R24" s="2">
        <v>14.72</v>
      </c>
      <c r="S24" s="2">
        <v>14.72</v>
      </c>
      <c r="T24" s="2">
        <v>14.72</v>
      </c>
      <c r="V24" s="2">
        <v>14.72</v>
      </c>
      <c r="W24" s="2">
        <v>14.72</v>
      </c>
      <c r="X24" s="2">
        <v>14.72</v>
      </c>
      <c r="Y24" s="2">
        <v>14.72</v>
      </c>
      <c r="Z24" s="2">
        <v>14.72</v>
      </c>
      <c r="AA24" s="2">
        <v>14.72</v>
      </c>
      <c r="AB24" s="2">
        <v>14.72</v>
      </c>
      <c r="AC24" s="2">
        <v>14.72</v>
      </c>
      <c r="AD24" s="2">
        <v>14.72</v>
      </c>
      <c r="AE24" s="2">
        <v>14.72</v>
      </c>
      <c r="AF24" s="2">
        <v>14.72</v>
      </c>
      <c r="AG24" s="2">
        <v>14.72</v>
      </c>
      <c r="AH24" s="2">
        <v>14.72</v>
      </c>
      <c r="AI24" s="2">
        <v>14.72</v>
      </c>
      <c r="AJ24" s="2">
        <v>14.72</v>
      </c>
      <c r="AK24" s="2">
        <v>14.72</v>
      </c>
    </row>
    <row r="25" spans="1:37" x14ac:dyDescent="0.25">
      <c r="A25" t="s">
        <v>21</v>
      </c>
      <c r="B25" t="s">
        <v>32</v>
      </c>
      <c r="C25" t="s">
        <v>32</v>
      </c>
      <c r="E25" t="s">
        <v>32</v>
      </c>
      <c r="F25" t="s">
        <v>32</v>
      </c>
      <c r="G25" t="s">
        <v>32</v>
      </c>
      <c r="H25" t="s">
        <v>32</v>
      </c>
      <c r="I25" t="s">
        <v>32</v>
      </c>
      <c r="J25" t="s">
        <v>32</v>
      </c>
      <c r="K25" t="s">
        <v>32</v>
      </c>
      <c r="L25" t="s">
        <v>32</v>
      </c>
      <c r="M25" t="s">
        <v>32</v>
      </c>
      <c r="N25" t="s">
        <v>32</v>
      </c>
      <c r="O25" t="s">
        <v>32</v>
      </c>
      <c r="P25" t="s">
        <v>32</v>
      </c>
      <c r="Q25" t="s">
        <v>32</v>
      </c>
      <c r="R25" t="s">
        <v>32</v>
      </c>
      <c r="S25" t="s">
        <v>32</v>
      </c>
      <c r="T25" t="s">
        <v>32</v>
      </c>
      <c r="V25" t="s">
        <v>32</v>
      </c>
      <c r="W25" t="s">
        <v>32</v>
      </c>
      <c r="X25" t="s">
        <v>32</v>
      </c>
      <c r="Y25" t="s">
        <v>32</v>
      </c>
      <c r="Z25" t="s">
        <v>32</v>
      </c>
      <c r="AA25" t="s">
        <v>32</v>
      </c>
      <c r="AB25" t="s">
        <v>32</v>
      </c>
      <c r="AC25" t="s">
        <v>32</v>
      </c>
      <c r="AD25" t="s">
        <v>32</v>
      </c>
      <c r="AE25" t="s">
        <v>32</v>
      </c>
      <c r="AF25" t="s">
        <v>32</v>
      </c>
      <c r="AG25" t="s">
        <v>32</v>
      </c>
      <c r="AH25" t="s">
        <v>32</v>
      </c>
      <c r="AI25" t="s">
        <v>32</v>
      </c>
      <c r="AJ25" t="s">
        <v>32</v>
      </c>
      <c r="AK25" t="s">
        <v>32</v>
      </c>
    </row>
    <row r="26" spans="1:37" x14ac:dyDescent="0.25">
      <c r="A26" t="s">
        <v>22</v>
      </c>
      <c r="B26" t="s">
        <v>33</v>
      </c>
      <c r="C26" t="s">
        <v>33</v>
      </c>
      <c r="E26" t="s">
        <v>33</v>
      </c>
      <c r="F26" t="s">
        <v>33</v>
      </c>
      <c r="G26" t="s">
        <v>33</v>
      </c>
      <c r="H26" t="s">
        <v>33</v>
      </c>
      <c r="I26" t="s">
        <v>33</v>
      </c>
      <c r="J26" t="s">
        <v>33</v>
      </c>
      <c r="K26" t="s">
        <v>33</v>
      </c>
      <c r="L26" t="s">
        <v>33</v>
      </c>
      <c r="M26" t="s">
        <v>33</v>
      </c>
      <c r="N26" t="s">
        <v>33</v>
      </c>
      <c r="O26" t="s">
        <v>33</v>
      </c>
      <c r="P26" t="s">
        <v>33</v>
      </c>
      <c r="Q26" t="s">
        <v>33</v>
      </c>
      <c r="R26" t="s">
        <v>33</v>
      </c>
      <c r="S26" t="s">
        <v>33</v>
      </c>
      <c r="T26" t="s">
        <v>33</v>
      </c>
      <c r="V26" t="s">
        <v>33</v>
      </c>
      <c r="W26" t="s">
        <v>33</v>
      </c>
      <c r="X26" t="s">
        <v>33</v>
      </c>
      <c r="Y26" t="s">
        <v>33</v>
      </c>
      <c r="Z26" t="s">
        <v>33</v>
      </c>
      <c r="AA26" t="s">
        <v>33</v>
      </c>
      <c r="AB26" t="s">
        <v>33</v>
      </c>
      <c r="AC26" t="s">
        <v>33</v>
      </c>
      <c r="AD26" t="s">
        <v>33</v>
      </c>
      <c r="AE26" t="s">
        <v>33</v>
      </c>
      <c r="AF26" t="s">
        <v>33</v>
      </c>
      <c r="AG26" t="s">
        <v>33</v>
      </c>
      <c r="AH26" t="s">
        <v>33</v>
      </c>
      <c r="AI26" t="s">
        <v>33</v>
      </c>
      <c r="AJ26" t="s">
        <v>33</v>
      </c>
      <c r="AK26" t="s">
        <v>33</v>
      </c>
    </row>
    <row r="27" spans="1:37" x14ac:dyDescent="0.25">
      <c r="A27" t="s">
        <v>23</v>
      </c>
      <c r="B27" t="s">
        <v>34</v>
      </c>
      <c r="C27" t="s">
        <v>34</v>
      </c>
      <c r="E27" t="s">
        <v>34</v>
      </c>
      <c r="F27" t="s">
        <v>34</v>
      </c>
      <c r="G27" t="s">
        <v>34</v>
      </c>
      <c r="H27" t="s">
        <v>34</v>
      </c>
      <c r="I27" t="s">
        <v>34</v>
      </c>
      <c r="J27" t="s">
        <v>34</v>
      </c>
      <c r="K27" t="s">
        <v>34</v>
      </c>
      <c r="L27" t="s">
        <v>34</v>
      </c>
      <c r="M27" t="s">
        <v>34</v>
      </c>
      <c r="N27" t="s">
        <v>34</v>
      </c>
      <c r="O27" t="s">
        <v>34</v>
      </c>
      <c r="P27" t="s">
        <v>34</v>
      </c>
      <c r="Q27" t="s">
        <v>34</v>
      </c>
      <c r="R27" t="s">
        <v>34</v>
      </c>
      <c r="S27" t="s">
        <v>34</v>
      </c>
      <c r="T27" t="s">
        <v>34</v>
      </c>
      <c r="V27" t="s">
        <v>34</v>
      </c>
      <c r="W27" t="s">
        <v>34</v>
      </c>
      <c r="X27" t="s">
        <v>34</v>
      </c>
      <c r="Y27" t="s">
        <v>34</v>
      </c>
      <c r="Z27" t="s">
        <v>34</v>
      </c>
      <c r="AA27" t="s">
        <v>34</v>
      </c>
      <c r="AB27" t="s">
        <v>34</v>
      </c>
      <c r="AC27" t="s">
        <v>34</v>
      </c>
      <c r="AD27" t="s">
        <v>34</v>
      </c>
      <c r="AE27" t="s">
        <v>34</v>
      </c>
      <c r="AF27" t="s">
        <v>34</v>
      </c>
      <c r="AG27" t="s">
        <v>34</v>
      </c>
      <c r="AH27" t="s">
        <v>34</v>
      </c>
      <c r="AI27" t="s">
        <v>34</v>
      </c>
      <c r="AJ27" t="s">
        <v>34</v>
      </c>
      <c r="AK27" t="s">
        <v>34</v>
      </c>
    </row>
    <row r="28" spans="1:37" x14ac:dyDescent="0.25">
      <c r="A28" t="s">
        <v>24</v>
      </c>
      <c r="B28">
        <v>4</v>
      </c>
      <c r="C28">
        <v>4</v>
      </c>
      <c r="E28">
        <v>4</v>
      </c>
      <c r="F28">
        <v>4</v>
      </c>
      <c r="G28">
        <v>4</v>
      </c>
      <c r="H28">
        <v>4</v>
      </c>
      <c r="I28">
        <v>4</v>
      </c>
      <c r="J28">
        <v>4</v>
      </c>
      <c r="K28">
        <v>4</v>
      </c>
      <c r="L28">
        <v>4</v>
      </c>
      <c r="M28">
        <v>4</v>
      </c>
      <c r="N28">
        <v>4</v>
      </c>
      <c r="O28">
        <v>4</v>
      </c>
      <c r="P28">
        <v>4</v>
      </c>
      <c r="Q28">
        <v>4</v>
      </c>
      <c r="R28">
        <v>4</v>
      </c>
      <c r="S28">
        <v>4</v>
      </c>
      <c r="T28">
        <v>4</v>
      </c>
      <c r="V28">
        <v>4</v>
      </c>
      <c r="W28">
        <v>4</v>
      </c>
      <c r="X28">
        <v>4</v>
      </c>
      <c r="Y28">
        <v>4</v>
      </c>
      <c r="Z28">
        <v>4</v>
      </c>
      <c r="AA28">
        <v>4</v>
      </c>
      <c r="AB28">
        <v>4</v>
      </c>
      <c r="AC28">
        <v>4</v>
      </c>
      <c r="AD28">
        <v>4</v>
      </c>
      <c r="AE28">
        <v>4</v>
      </c>
      <c r="AF28">
        <v>4</v>
      </c>
      <c r="AG28">
        <v>4</v>
      </c>
      <c r="AH28">
        <v>4</v>
      </c>
      <c r="AI28">
        <v>4</v>
      </c>
      <c r="AJ28">
        <v>4</v>
      </c>
      <c r="AK28">
        <v>4</v>
      </c>
    </row>
    <row r="29" spans="1:37" x14ac:dyDescent="0.25">
      <c r="A29" t="s">
        <v>25</v>
      </c>
      <c r="B29" t="s">
        <v>35</v>
      </c>
      <c r="C29" t="s">
        <v>35</v>
      </c>
      <c r="E29" t="s">
        <v>35</v>
      </c>
      <c r="F29" t="s">
        <v>35</v>
      </c>
      <c r="G29" t="s">
        <v>35</v>
      </c>
      <c r="H29" t="s">
        <v>35</v>
      </c>
      <c r="I29" t="s">
        <v>35</v>
      </c>
      <c r="J29" t="s">
        <v>35</v>
      </c>
      <c r="K29" t="s">
        <v>35</v>
      </c>
      <c r="L29" t="s">
        <v>35</v>
      </c>
      <c r="M29" t="s">
        <v>35</v>
      </c>
      <c r="N29" t="s">
        <v>35</v>
      </c>
      <c r="O29" t="s">
        <v>35</v>
      </c>
      <c r="P29" t="s">
        <v>35</v>
      </c>
      <c r="Q29" t="s">
        <v>35</v>
      </c>
      <c r="R29" t="s">
        <v>35</v>
      </c>
      <c r="S29" t="s">
        <v>35</v>
      </c>
      <c r="T29" t="s">
        <v>35</v>
      </c>
      <c r="V29" t="s">
        <v>35</v>
      </c>
      <c r="W29" t="s">
        <v>35</v>
      </c>
      <c r="X29" t="s">
        <v>35</v>
      </c>
      <c r="Y29" t="s">
        <v>35</v>
      </c>
      <c r="Z29" t="s">
        <v>35</v>
      </c>
      <c r="AA29" t="s">
        <v>35</v>
      </c>
      <c r="AB29" t="s">
        <v>35</v>
      </c>
      <c r="AC29" t="s">
        <v>35</v>
      </c>
      <c r="AD29" t="s">
        <v>35</v>
      </c>
      <c r="AE29" t="s">
        <v>35</v>
      </c>
      <c r="AF29" t="s">
        <v>35</v>
      </c>
      <c r="AG29" t="s">
        <v>35</v>
      </c>
      <c r="AH29" t="s">
        <v>35</v>
      </c>
      <c r="AI29" t="s">
        <v>35</v>
      </c>
      <c r="AJ29" t="s">
        <v>35</v>
      </c>
      <c r="AK29" t="s">
        <v>35</v>
      </c>
    </row>
    <row r="30" spans="1:37" x14ac:dyDescent="0.25">
      <c r="A30" t="s">
        <v>26</v>
      </c>
      <c r="B30" t="s">
        <v>36</v>
      </c>
      <c r="C30" t="s">
        <v>36</v>
      </c>
      <c r="E30" t="s">
        <v>36</v>
      </c>
      <c r="F30" t="s">
        <v>36</v>
      </c>
      <c r="G30" t="s">
        <v>36</v>
      </c>
      <c r="H30" t="s">
        <v>36</v>
      </c>
      <c r="I30" t="s">
        <v>36</v>
      </c>
      <c r="J30" t="s">
        <v>36</v>
      </c>
      <c r="K30" t="s">
        <v>36</v>
      </c>
      <c r="L30" t="s">
        <v>36</v>
      </c>
      <c r="M30" t="s">
        <v>36</v>
      </c>
      <c r="N30" t="s">
        <v>36</v>
      </c>
      <c r="O30" t="s">
        <v>36</v>
      </c>
      <c r="P30" t="s">
        <v>36</v>
      </c>
      <c r="Q30" t="s">
        <v>36</v>
      </c>
      <c r="R30" t="s">
        <v>36</v>
      </c>
      <c r="S30" t="s">
        <v>36</v>
      </c>
      <c r="T30" t="s">
        <v>36</v>
      </c>
      <c r="V30" t="s">
        <v>36</v>
      </c>
      <c r="W30" t="s">
        <v>36</v>
      </c>
      <c r="X30" t="s">
        <v>36</v>
      </c>
      <c r="Y30" t="s">
        <v>36</v>
      </c>
      <c r="Z30" t="s">
        <v>36</v>
      </c>
      <c r="AA30" t="s">
        <v>36</v>
      </c>
      <c r="AB30" t="s">
        <v>36</v>
      </c>
      <c r="AC30" t="s">
        <v>36</v>
      </c>
      <c r="AD30" t="s">
        <v>36</v>
      </c>
      <c r="AE30" t="s">
        <v>36</v>
      </c>
      <c r="AF30" t="s">
        <v>36</v>
      </c>
      <c r="AG30" t="s">
        <v>36</v>
      </c>
      <c r="AH30" t="s">
        <v>36</v>
      </c>
      <c r="AI30" t="s">
        <v>36</v>
      </c>
      <c r="AJ30" t="s">
        <v>36</v>
      </c>
      <c r="AK30" t="s">
        <v>36</v>
      </c>
    </row>
  </sheetData>
  <mergeCells count="2">
    <mergeCell ref="B1:C1"/>
    <mergeCell ref="E1:T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opLeftCell="A16" workbookViewId="0">
      <selection activeCell="C31" sqref="C31:R31"/>
    </sheetView>
  </sheetViews>
  <sheetFormatPr defaultRowHeight="15" x14ac:dyDescent="0.25"/>
  <sheetData>
    <row r="1" spans="1:18" x14ac:dyDescent="0.25">
      <c r="C1">
        <v>689</v>
      </c>
      <c r="D1">
        <v>592</v>
      </c>
      <c r="E1">
        <v>595</v>
      </c>
      <c r="F1">
        <v>591</v>
      </c>
      <c r="G1">
        <v>623</v>
      </c>
      <c r="H1">
        <v>812</v>
      </c>
      <c r="I1">
        <v>555</v>
      </c>
      <c r="J1">
        <v>706</v>
      </c>
      <c r="K1">
        <v>489</v>
      </c>
      <c r="L1">
        <v>784</v>
      </c>
      <c r="M1">
        <v>668</v>
      </c>
      <c r="N1">
        <v>838</v>
      </c>
      <c r="O1">
        <v>681</v>
      </c>
      <c r="P1">
        <v>869</v>
      </c>
      <c r="Q1">
        <v>528</v>
      </c>
      <c r="R1">
        <v>800</v>
      </c>
    </row>
    <row r="2" spans="1:18" x14ac:dyDescent="0.25">
      <c r="A2" t="s">
        <v>157</v>
      </c>
      <c r="C2">
        <v>362</v>
      </c>
      <c r="D2">
        <v>358</v>
      </c>
      <c r="E2">
        <v>311</v>
      </c>
      <c r="F2">
        <v>369</v>
      </c>
      <c r="G2">
        <v>404.5</v>
      </c>
      <c r="H2">
        <v>350.5</v>
      </c>
      <c r="I2">
        <v>361.5</v>
      </c>
      <c r="J2">
        <v>395</v>
      </c>
      <c r="K2">
        <v>411.5</v>
      </c>
      <c r="L2">
        <v>369</v>
      </c>
      <c r="M2">
        <v>441</v>
      </c>
      <c r="N2">
        <v>321.5</v>
      </c>
      <c r="O2">
        <v>434</v>
      </c>
      <c r="P2">
        <v>376</v>
      </c>
      <c r="Q2">
        <v>384.5</v>
      </c>
      <c r="R2">
        <v>361.5</v>
      </c>
    </row>
    <row r="3" spans="1:18" x14ac:dyDescent="0.25">
      <c r="A3" t="s">
        <v>159</v>
      </c>
      <c r="C3">
        <v>24.2</v>
      </c>
      <c r="D3">
        <v>23.71</v>
      </c>
      <c r="E3" s="10">
        <v>21.76</v>
      </c>
      <c r="F3">
        <v>23.72</v>
      </c>
      <c r="G3">
        <v>23.08</v>
      </c>
      <c r="H3">
        <v>18.329999999999998</v>
      </c>
      <c r="I3">
        <v>21.69</v>
      </c>
      <c r="J3">
        <v>22.63</v>
      </c>
      <c r="K3">
        <v>20.010000000000002</v>
      </c>
      <c r="L3">
        <v>18.78</v>
      </c>
      <c r="M3">
        <v>26.26</v>
      </c>
      <c r="N3">
        <v>16.670000000000002</v>
      </c>
      <c r="O3">
        <v>18.84</v>
      </c>
      <c r="P3">
        <v>21.75</v>
      </c>
      <c r="Q3">
        <v>17.149999999999999</v>
      </c>
      <c r="R3">
        <v>22.54</v>
      </c>
    </row>
    <row r="4" spans="1:18" x14ac:dyDescent="0.25">
      <c r="A4" t="s">
        <v>160</v>
      </c>
      <c r="C4">
        <v>3.68</v>
      </c>
      <c r="D4">
        <v>5.5</v>
      </c>
      <c r="E4" s="10">
        <v>4.3</v>
      </c>
      <c r="F4">
        <v>3.99</v>
      </c>
      <c r="G4">
        <v>4.4400000000000004</v>
      </c>
      <c r="H4">
        <v>4.18</v>
      </c>
      <c r="I4">
        <v>5.64</v>
      </c>
      <c r="J4">
        <v>4.3899999999999997</v>
      </c>
      <c r="K4">
        <v>5.38</v>
      </c>
      <c r="L4">
        <v>4.82</v>
      </c>
      <c r="M4">
        <v>4.03</v>
      </c>
      <c r="N4">
        <v>4.5199999999999996</v>
      </c>
      <c r="O4">
        <v>4.6500000000000004</v>
      </c>
      <c r="P4">
        <v>5.22</v>
      </c>
      <c r="Q4">
        <v>5.34</v>
      </c>
      <c r="R4">
        <v>3.94</v>
      </c>
    </row>
    <row r="5" spans="1:18" x14ac:dyDescent="0.25">
      <c r="A5" t="s">
        <v>161</v>
      </c>
      <c r="C5" t="s">
        <v>278</v>
      </c>
      <c r="D5" t="s">
        <v>279</v>
      </c>
      <c r="E5" t="s">
        <v>280</v>
      </c>
      <c r="F5" t="s">
        <v>281</v>
      </c>
      <c r="G5" t="s">
        <v>282</v>
      </c>
      <c r="H5" t="s">
        <v>283</v>
      </c>
      <c r="I5" t="s">
        <v>284</v>
      </c>
      <c r="J5" t="s">
        <v>285</v>
      </c>
      <c r="K5" t="s">
        <v>286</v>
      </c>
      <c r="L5" t="s">
        <v>287</v>
      </c>
      <c r="M5" t="s">
        <v>288</v>
      </c>
      <c r="N5" t="s">
        <v>289</v>
      </c>
      <c r="O5" t="s">
        <v>290</v>
      </c>
      <c r="P5" t="s">
        <v>291</v>
      </c>
      <c r="Q5" t="s">
        <v>292</v>
      </c>
      <c r="R5" t="s">
        <v>293</v>
      </c>
    </row>
    <row r="6" spans="1:18" x14ac:dyDescent="0.25">
      <c r="A6" t="s">
        <v>164</v>
      </c>
      <c r="C6">
        <f>(0.08*C2^0.75)</f>
        <v>6.6392865774518635</v>
      </c>
      <c r="D6">
        <f t="shared" ref="D6:R6" si="0">(0.08*D2^0.75)</f>
        <v>6.5841885165604257</v>
      </c>
      <c r="E6">
        <f t="shared" si="0"/>
        <v>5.9246169777502686</v>
      </c>
      <c r="F6">
        <f t="shared" si="0"/>
        <v>6.7353436881397704</v>
      </c>
      <c r="G6">
        <f t="shared" si="0"/>
        <v>7.2157068581577173</v>
      </c>
      <c r="H6">
        <f t="shared" si="0"/>
        <v>6.4804625276956704</v>
      </c>
      <c r="I6">
        <f t="shared" si="0"/>
        <v>6.6324076753213408</v>
      </c>
      <c r="J6">
        <f t="shared" si="0"/>
        <v>7.0882301232029237</v>
      </c>
      <c r="K6">
        <f t="shared" si="0"/>
        <v>7.3091582801650627</v>
      </c>
      <c r="L6">
        <f t="shared" si="0"/>
        <v>6.7353436881397704</v>
      </c>
      <c r="M6">
        <f t="shared" si="0"/>
        <v>7.6987271675258135</v>
      </c>
      <c r="N6">
        <f t="shared" si="0"/>
        <v>6.0740130398378085</v>
      </c>
      <c r="O6">
        <f t="shared" si="0"/>
        <v>7.6068925918343755</v>
      </c>
      <c r="P6">
        <f t="shared" si="0"/>
        <v>6.8309462913674439</v>
      </c>
      <c r="Q6">
        <f t="shared" si="0"/>
        <v>6.9464393003188905</v>
      </c>
      <c r="R6">
        <f t="shared" si="0"/>
        <v>6.6324076753213408</v>
      </c>
    </row>
    <row r="7" spans="1:18" x14ac:dyDescent="0.25">
      <c r="A7" t="s">
        <v>166</v>
      </c>
      <c r="C7">
        <f>(C6*4.184)</f>
        <v>27.778775040058598</v>
      </c>
      <c r="D7">
        <f t="shared" ref="D7:R7" si="1">(D6*4.184)</f>
        <v>27.548244753288824</v>
      </c>
      <c r="E7">
        <f t="shared" si="1"/>
        <v>24.788597434907125</v>
      </c>
      <c r="F7">
        <f t="shared" si="1"/>
        <v>28.1806779911768</v>
      </c>
      <c r="G7">
        <f t="shared" si="1"/>
        <v>30.190517494531889</v>
      </c>
      <c r="H7">
        <f t="shared" si="1"/>
        <v>27.114255215878686</v>
      </c>
      <c r="I7">
        <f t="shared" si="1"/>
        <v>27.749993713544491</v>
      </c>
      <c r="J7">
        <f t="shared" si="1"/>
        <v>29.657154835481034</v>
      </c>
      <c r="K7">
        <f t="shared" si="1"/>
        <v>30.581518244210624</v>
      </c>
      <c r="L7">
        <f t="shared" si="1"/>
        <v>28.1806779911768</v>
      </c>
      <c r="M7">
        <f t="shared" si="1"/>
        <v>32.211474468928003</v>
      </c>
      <c r="N7">
        <f t="shared" si="1"/>
        <v>25.413670558681392</v>
      </c>
      <c r="O7">
        <f t="shared" si="1"/>
        <v>31.827238604235028</v>
      </c>
      <c r="P7">
        <f t="shared" si="1"/>
        <v>28.580679283081388</v>
      </c>
      <c r="Q7">
        <f t="shared" si="1"/>
        <v>29.063902032534237</v>
      </c>
      <c r="R7">
        <f t="shared" si="1"/>
        <v>27.749993713544491</v>
      </c>
    </row>
    <row r="8" spans="1:18" x14ac:dyDescent="0.25">
      <c r="A8" t="s">
        <v>168</v>
      </c>
      <c r="C8">
        <f>(C7/0.62)</f>
        <v>44.804475871062252</v>
      </c>
      <c r="D8">
        <f t="shared" ref="D8:R8" si="2">(D7/0.62)</f>
        <v>44.4326528278852</v>
      </c>
      <c r="E8">
        <f t="shared" si="2"/>
        <v>39.981608765979232</v>
      </c>
      <c r="F8">
        <f t="shared" si="2"/>
        <v>45.452706437381934</v>
      </c>
      <c r="G8">
        <f t="shared" si="2"/>
        <v>48.694383055696598</v>
      </c>
      <c r="H8">
        <f t="shared" si="2"/>
        <v>43.73266970303014</v>
      </c>
      <c r="I8">
        <f t="shared" si="2"/>
        <v>44.758054376684662</v>
      </c>
      <c r="J8">
        <f t="shared" si="2"/>
        <v>47.834120702388766</v>
      </c>
      <c r="K8">
        <f t="shared" si="2"/>
        <v>49.325029426146166</v>
      </c>
      <c r="L8">
        <f t="shared" si="2"/>
        <v>45.452706437381934</v>
      </c>
      <c r="M8">
        <f t="shared" si="2"/>
        <v>51.953991078916133</v>
      </c>
      <c r="N8">
        <f t="shared" si="2"/>
        <v>40.989791223679667</v>
      </c>
      <c r="O8">
        <f t="shared" si="2"/>
        <v>51.334255813282304</v>
      </c>
      <c r="P8">
        <f t="shared" si="2"/>
        <v>46.097869811421596</v>
      </c>
      <c r="Q8">
        <f t="shared" si="2"/>
        <v>46.877261342797155</v>
      </c>
      <c r="R8">
        <f t="shared" si="2"/>
        <v>44.758054376684662</v>
      </c>
    </row>
    <row r="9" spans="1:18" x14ac:dyDescent="0.25">
      <c r="A9" t="s">
        <v>170</v>
      </c>
    </row>
    <row r="10" spans="1:18" x14ac:dyDescent="0.25">
      <c r="A10" t="s">
        <v>150</v>
      </c>
      <c r="C10">
        <v>24.2</v>
      </c>
      <c r="D10">
        <v>23.71</v>
      </c>
      <c r="E10" s="10">
        <v>21.76</v>
      </c>
      <c r="F10">
        <v>23.72</v>
      </c>
      <c r="G10">
        <v>23.08</v>
      </c>
      <c r="H10">
        <v>18.329999999999998</v>
      </c>
      <c r="I10">
        <v>21.69</v>
      </c>
      <c r="J10">
        <v>22.63</v>
      </c>
      <c r="K10">
        <v>20.010000000000002</v>
      </c>
      <c r="L10">
        <v>18.78</v>
      </c>
      <c r="M10">
        <v>26.26</v>
      </c>
      <c r="N10">
        <v>16.670000000000002</v>
      </c>
      <c r="O10">
        <v>18.84</v>
      </c>
      <c r="P10">
        <v>21.75</v>
      </c>
      <c r="Q10">
        <v>17.149999999999999</v>
      </c>
      <c r="R10">
        <v>22.54</v>
      </c>
    </row>
    <row r="11" spans="1:18" x14ac:dyDescent="0.25">
      <c r="A11" t="s">
        <v>171</v>
      </c>
      <c r="C11">
        <f>(0.36+(0.0969*C4))*C10</f>
        <v>17.341526399999999</v>
      </c>
      <c r="D11">
        <f t="shared" ref="D11:R11" si="3">(0.36+(0.0969*D4))*D10</f>
        <v>21.171844500000002</v>
      </c>
      <c r="E11">
        <f t="shared" si="3"/>
        <v>16.900339200000001</v>
      </c>
      <c r="F11">
        <f t="shared" si="3"/>
        <v>17.71008732</v>
      </c>
      <c r="G11">
        <f t="shared" si="3"/>
        <v>18.238646880000001</v>
      </c>
      <c r="H11">
        <f t="shared" si="3"/>
        <v>14.023219859999999</v>
      </c>
      <c r="I11">
        <f t="shared" si="3"/>
        <v>19.662332040000003</v>
      </c>
      <c r="J11">
        <f t="shared" si="3"/>
        <v>17.773398329999999</v>
      </c>
      <c r="K11">
        <f t="shared" si="3"/>
        <v>17.635253219999999</v>
      </c>
      <c r="L11">
        <f t="shared" si="3"/>
        <v>15.532149240000003</v>
      </c>
      <c r="M11">
        <f t="shared" si="3"/>
        <v>19.708313820000001</v>
      </c>
      <c r="N11">
        <f t="shared" si="3"/>
        <v>13.30245996</v>
      </c>
      <c r="O11">
        <f t="shared" si="3"/>
        <v>15.271421399999999</v>
      </c>
      <c r="P11">
        <f t="shared" si="3"/>
        <v>18.8315415</v>
      </c>
      <c r="Q11">
        <f t="shared" si="3"/>
        <v>15.048198899999997</v>
      </c>
      <c r="R11">
        <f t="shared" si="3"/>
        <v>16.719856440000001</v>
      </c>
    </row>
    <row r="12" spans="1:18" x14ac:dyDescent="0.25">
      <c r="A12" t="s">
        <v>172</v>
      </c>
      <c r="C12">
        <f>(C11*4.184)</f>
        <v>72.556946457600006</v>
      </c>
      <c r="D12">
        <f t="shared" ref="D12:R12" si="4">(D11*4.184)</f>
        <v>88.58299738800001</v>
      </c>
      <c r="E12">
        <f t="shared" si="4"/>
        <v>70.711019212800011</v>
      </c>
      <c r="F12">
        <f t="shared" si="4"/>
        <v>74.099005346880006</v>
      </c>
      <c r="G12">
        <f t="shared" si="4"/>
        <v>76.310498545920012</v>
      </c>
      <c r="H12">
        <f t="shared" si="4"/>
        <v>58.67315189424</v>
      </c>
      <c r="I12">
        <f t="shared" si="4"/>
        <v>82.267197255360017</v>
      </c>
      <c r="J12">
        <f t="shared" si="4"/>
        <v>74.363898612719993</v>
      </c>
      <c r="K12">
        <f t="shared" si="4"/>
        <v>73.785899472479997</v>
      </c>
      <c r="L12">
        <f t="shared" si="4"/>
        <v>64.986512420160011</v>
      </c>
      <c r="M12">
        <f t="shared" si="4"/>
        <v>82.459585022880006</v>
      </c>
      <c r="N12">
        <f t="shared" si="4"/>
        <v>55.657492472640001</v>
      </c>
      <c r="O12">
        <f t="shared" si="4"/>
        <v>63.895627137600002</v>
      </c>
      <c r="P12">
        <f t="shared" si="4"/>
        <v>78.791169636000006</v>
      </c>
      <c r="Q12">
        <f t="shared" si="4"/>
        <v>62.961664197599994</v>
      </c>
      <c r="R12">
        <f t="shared" si="4"/>
        <v>69.95587934496001</v>
      </c>
    </row>
    <row r="13" spans="1:18" x14ac:dyDescent="0.25">
      <c r="A13" t="s">
        <v>173</v>
      </c>
      <c r="C13">
        <f>(C12/0.64)</f>
        <v>113.37022884000001</v>
      </c>
      <c r="D13">
        <f t="shared" ref="D13:R13" si="5">(D12/0.64)</f>
        <v>138.41093341875001</v>
      </c>
      <c r="E13">
        <f t="shared" si="5"/>
        <v>110.48596752000002</v>
      </c>
      <c r="F13">
        <f t="shared" si="5"/>
        <v>115.77969585450001</v>
      </c>
      <c r="G13">
        <f t="shared" si="5"/>
        <v>119.23515397800001</v>
      </c>
      <c r="H13">
        <f t="shared" si="5"/>
        <v>91.67679983475</v>
      </c>
      <c r="I13">
        <f t="shared" si="5"/>
        <v>128.54249571150001</v>
      </c>
      <c r="J13">
        <f t="shared" si="5"/>
        <v>116.19359158237499</v>
      </c>
      <c r="K13">
        <f t="shared" si="5"/>
        <v>115.29046792574999</v>
      </c>
      <c r="L13">
        <f t="shared" si="5"/>
        <v>101.54142565650001</v>
      </c>
      <c r="M13">
        <f t="shared" si="5"/>
        <v>128.84310159825</v>
      </c>
      <c r="N13">
        <f t="shared" si="5"/>
        <v>86.964831988499995</v>
      </c>
      <c r="O13">
        <f t="shared" si="5"/>
        <v>99.836917402500006</v>
      </c>
      <c r="P13">
        <f t="shared" si="5"/>
        <v>123.11120255625001</v>
      </c>
      <c r="Q13">
        <f t="shared" si="5"/>
        <v>98.37760030874999</v>
      </c>
      <c r="R13">
        <f t="shared" si="5"/>
        <v>109.30606147650002</v>
      </c>
    </row>
    <row r="14" spans="1:18" x14ac:dyDescent="0.25">
      <c r="A14" t="s">
        <v>174</v>
      </c>
    </row>
    <row r="15" spans="1:18" x14ac:dyDescent="0.25">
      <c r="A15" t="s">
        <v>175</v>
      </c>
      <c r="C15">
        <f>((0.00045*C2*5)+(0.0012*C2))</f>
        <v>1.2488999999999999</v>
      </c>
      <c r="D15">
        <f t="shared" ref="D15:R15" si="6">((0.00045*D2*5)+(0.0012*D2))</f>
        <v>1.2351000000000001</v>
      </c>
      <c r="E15">
        <f t="shared" si="6"/>
        <v>1.0729500000000001</v>
      </c>
      <c r="F15">
        <f t="shared" si="6"/>
        <v>1.27305</v>
      </c>
      <c r="G15">
        <f t="shared" si="6"/>
        <v>1.3955249999999999</v>
      </c>
      <c r="H15">
        <f t="shared" si="6"/>
        <v>1.209225</v>
      </c>
      <c r="I15">
        <f t="shared" si="6"/>
        <v>1.2471749999999999</v>
      </c>
      <c r="J15">
        <f t="shared" si="6"/>
        <v>1.3627499999999999</v>
      </c>
      <c r="K15">
        <f t="shared" si="6"/>
        <v>1.419675</v>
      </c>
      <c r="L15">
        <f t="shared" si="6"/>
        <v>1.27305</v>
      </c>
      <c r="M15">
        <f t="shared" si="6"/>
        <v>1.52145</v>
      </c>
      <c r="N15">
        <f t="shared" si="6"/>
        <v>1.109175</v>
      </c>
      <c r="O15">
        <f t="shared" si="6"/>
        <v>1.4973000000000001</v>
      </c>
      <c r="P15">
        <f t="shared" si="6"/>
        <v>1.2971999999999999</v>
      </c>
      <c r="Q15">
        <f t="shared" si="6"/>
        <v>1.326525</v>
      </c>
      <c r="R15">
        <f t="shared" si="6"/>
        <v>1.2471749999999999</v>
      </c>
    </row>
    <row r="16" spans="1:18" x14ac:dyDescent="0.25">
      <c r="A16" t="s">
        <v>176</v>
      </c>
      <c r="C16">
        <f>(C15*4.184)</f>
        <v>5.2253976</v>
      </c>
      <c r="D16">
        <f t="shared" ref="D16:R16" si="7">(D15*4.184)</f>
        <v>5.1676584000000005</v>
      </c>
      <c r="E16">
        <f t="shared" si="7"/>
        <v>4.4892228000000003</v>
      </c>
      <c r="F16">
        <f t="shared" si="7"/>
        <v>5.3264412000000005</v>
      </c>
      <c r="G16">
        <f t="shared" si="7"/>
        <v>5.8388765999999999</v>
      </c>
      <c r="H16">
        <f t="shared" si="7"/>
        <v>5.0593973999999999</v>
      </c>
      <c r="I16">
        <f t="shared" si="7"/>
        <v>5.2181801999999999</v>
      </c>
      <c r="J16">
        <f t="shared" si="7"/>
        <v>5.701746</v>
      </c>
      <c r="K16">
        <f t="shared" si="7"/>
        <v>5.9399202000000004</v>
      </c>
      <c r="L16">
        <f t="shared" si="7"/>
        <v>5.3264412000000005</v>
      </c>
      <c r="M16">
        <f t="shared" si="7"/>
        <v>6.3657468000000001</v>
      </c>
      <c r="N16">
        <f t="shared" si="7"/>
        <v>4.6407882000000003</v>
      </c>
      <c r="O16">
        <f t="shared" si="7"/>
        <v>6.2647032000000005</v>
      </c>
      <c r="P16">
        <f t="shared" si="7"/>
        <v>5.4274848000000002</v>
      </c>
      <c r="Q16">
        <f t="shared" si="7"/>
        <v>5.5501806</v>
      </c>
      <c r="R16">
        <f t="shared" si="7"/>
        <v>5.2181801999999999</v>
      </c>
    </row>
    <row r="17" spans="1:18" x14ac:dyDescent="0.25">
      <c r="A17" t="s">
        <v>177</v>
      </c>
      <c r="C17">
        <f>(C16/0.62)</f>
        <v>8.4280606451612901</v>
      </c>
      <c r="D17">
        <f t="shared" ref="D17:R17" si="8">(D16/0.62)</f>
        <v>8.3349329032258073</v>
      </c>
      <c r="E17">
        <f t="shared" si="8"/>
        <v>7.2406819354838712</v>
      </c>
      <c r="F17">
        <f t="shared" si="8"/>
        <v>8.5910341935483885</v>
      </c>
      <c r="G17">
        <f t="shared" si="8"/>
        <v>9.4175429032258062</v>
      </c>
      <c r="H17">
        <f t="shared" si="8"/>
        <v>8.1603183870967744</v>
      </c>
      <c r="I17">
        <f t="shared" si="8"/>
        <v>8.4164196774193556</v>
      </c>
      <c r="J17">
        <f t="shared" si="8"/>
        <v>9.1963645161290319</v>
      </c>
      <c r="K17">
        <f t="shared" si="8"/>
        <v>9.5805164516129047</v>
      </c>
      <c r="L17">
        <f t="shared" si="8"/>
        <v>8.5910341935483885</v>
      </c>
      <c r="M17">
        <f t="shared" si="8"/>
        <v>10.267333548387096</v>
      </c>
      <c r="N17">
        <f t="shared" si="8"/>
        <v>7.4851422580645162</v>
      </c>
      <c r="O17">
        <f t="shared" si="8"/>
        <v>10.104360000000002</v>
      </c>
      <c r="P17">
        <f t="shared" si="8"/>
        <v>8.7540077419354851</v>
      </c>
      <c r="Q17">
        <f t="shared" si="8"/>
        <v>8.951904193548387</v>
      </c>
      <c r="R17">
        <f t="shared" si="8"/>
        <v>8.4164196774193556</v>
      </c>
    </row>
    <row r="18" spans="1:18" x14ac:dyDescent="0.25">
      <c r="A18" t="s">
        <v>294</v>
      </c>
    </row>
    <row r="19" spans="1:18" x14ac:dyDescent="0.25">
      <c r="A19" t="s">
        <v>295</v>
      </c>
    </row>
    <row r="20" spans="1:18" x14ac:dyDescent="0.25">
      <c r="A20" t="s">
        <v>296</v>
      </c>
    </row>
    <row r="21" spans="1:18" x14ac:dyDescent="0.25">
      <c r="C21">
        <v>4</v>
      </c>
      <c r="D21">
        <v>8</v>
      </c>
      <c r="E21" s="10">
        <v>2</v>
      </c>
      <c r="F21">
        <v>2</v>
      </c>
      <c r="G21">
        <v>6</v>
      </c>
      <c r="H21">
        <v>2</v>
      </c>
      <c r="I21">
        <v>3</v>
      </c>
      <c r="J21">
        <v>4</v>
      </c>
      <c r="K21">
        <v>5</v>
      </c>
      <c r="L21">
        <v>2</v>
      </c>
      <c r="M21">
        <v>4</v>
      </c>
      <c r="N21">
        <v>2</v>
      </c>
      <c r="O21">
        <v>4</v>
      </c>
      <c r="P21">
        <v>2</v>
      </c>
      <c r="Q21">
        <v>4</v>
      </c>
      <c r="R21">
        <v>2</v>
      </c>
    </row>
    <row r="22" spans="1:18" x14ac:dyDescent="0.25">
      <c r="A22" t="s">
        <v>178</v>
      </c>
      <c r="E22" s="2">
        <v>4.7</v>
      </c>
      <c r="F22" s="2">
        <v>4.7</v>
      </c>
      <c r="H22" s="2">
        <v>4.7</v>
      </c>
      <c r="I22" s="7"/>
      <c r="L22" s="2">
        <v>4.7</v>
      </c>
      <c r="N22">
        <v>4.7</v>
      </c>
      <c r="P22" s="2">
        <v>5.34</v>
      </c>
      <c r="Q22" s="7"/>
      <c r="R22" s="2">
        <v>4.9000000000000004</v>
      </c>
    </row>
    <row r="23" spans="1:18" x14ac:dyDescent="0.25">
      <c r="A23" t="s">
        <v>179</v>
      </c>
      <c r="E23">
        <f>(0.015*E22)</f>
        <v>7.0499999999999993E-2</v>
      </c>
      <c r="F23">
        <f>(0.039*F22)</f>
        <v>0.18330000000000002</v>
      </c>
      <c r="H23">
        <f>(0.026*H22)</f>
        <v>0.1222</v>
      </c>
      <c r="L23">
        <f>(0.05*L22)</f>
        <v>0.23500000000000001</v>
      </c>
      <c r="N23">
        <f>(0.013*N22)</f>
        <v>6.1100000000000002E-2</v>
      </c>
      <c r="P23">
        <f>(0.02*P22)</f>
        <v>0.10680000000000001</v>
      </c>
      <c r="R23">
        <f>(0.03*R22)</f>
        <v>0.14699999999999999</v>
      </c>
    </row>
    <row r="24" spans="1:18" x14ac:dyDescent="0.25">
      <c r="A24" t="s">
        <v>180</v>
      </c>
      <c r="E24">
        <f t="shared" ref="E24:H24" si="9">(E23*4.148)</f>
        <v>0.29243399999999997</v>
      </c>
      <c r="F24">
        <f t="shared" si="9"/>
        <v>0.76032840000000002</v>
      </c>
      <c r="H24">
        <f t="shared" si="9"/>
        <v>0.50688559999999994</v>
      </c>
      <c r="L24">
        <f>(L23*4.148)</f>
        <v>0.97477999999999998</v>
      </c>
      <c r="N24">
        <f>(N23*4.148)</f>
        <v>0.25344279999999997</v>
      </c>
      <c r="P24">
        <f>(P23*4.148)</f>
        <v>0.44300639999999997</v>
      </c>
      <c r="R24">
        <f t="shared" ref="R24" si="10">(R23*4.148)</f>
        <v>0.60975599999999996</v>
      </c>
    </row>
    <row r="25" spans="1:18" x14ac:dyDescent="0.25">
      <c r="A25" t="s">
        <v>181</v>
      </c>
      <c r="E25">
        <f t="shared" ref="E25:P25" si="11">(E24/1.12)</f>
        <v>0.26110178571428566</v>
      </c>
      <c r="F25">
        <f t="shared" si="11"/>
        <v>0.67886464285714276</v>
      </c>
      <c r="H25">
        <f t="shared" si="11"/>
        <v>0.45257642857142849</v>
      </c>
      <c r="L25">
        <f t="shared" si="11"/>
        <v>0.87033928571428565</v>
      </c>
      <c r="N25">
        <f t="shared" ref="N25" si="12">(N24/1.12)</f>
        <v>0.22628821428571425</v>
      </c>
      <c r="P25">
        <f t="shared" si="11"/>
        <v>0.39554142857142849</v>
      </c>
      <c r="R25">
        <f t="shared" ref="R25" si="13">(R24/1.12)</f>
        <v>0.54442499999999994</v>
      </c>
    </row>
    <row r="26" spans="1:18" x14ac:dyDescent="0.25">
      <c r="A26" t="s">
        <v>182</v>
      </c>
    </row>
    <row r="27" spans="1:18" x14ac:dyDescent="0.25">
      <c r="A27" t="s">
        <v>183</v>
      </c>
      <c r="C27">
        <f>SUM(C8+C13+C17+C20+C25)</f>
        <v>166.60276535622353</v>
      </c>
      <c r="D27">
        <f t="shared" ref="D27:R27" si="14">SUM(D8+D13+D17+D20+D25)</f>
        <v>191.17851914986102</v>
      </c>
      <c r="E27">
        <f t="shared" si="14"/>
        <v>157.96936000717741</v>
      </c>
      <c r="F27">
        <f t="shared" si="14"/>
        <v>170.50230112828748</v>
      </c>
      <c r="G27">
        <f t="shared" si="14"/>
        <v>177.34707993692243</v>
      </c>
      <c r="H27">
        <f t="shared" si="14"/>
        <v>144.02236435344832</v>
      </c>
      <c r="I27">
        <f t="shared" si="14"/>
        <v>181.71696976560403</v>
      </c>
      <c r="J27">
        <f t="shared" si="14"/>
        <v>173.22407680089279</v>
      </c>
      <c r="K27">
        <f t="shared" si="14"/>
        <v>174.19601380350906</v>
      </c>
      <c r="L27">
        <f t="shared" si="14"/>
        <v>156.45550557314462</v>
      </c>
      <c r="M27">
        <f t="shared" si="14"/>
        <v>191.06442622555321</v>
      </c>
      <c r="N27">
        <f t="shared" si="14"/>
        <v>135.66605368452989</v>
      </c>
      <c r="O27">
        <f t="shared" si="14"/>
        <v>161.27553321578233</v>
      </c>
      <c r="P27">
        <f t="shared" si="14"/>
        <v>178.35862153817851</v>
      </c>
      <c r="Q27">
        <f t="shared" si="14"/>
        <v>154.20676584509553</v>
      </c>
      <c r="R27">
        <f t="shared" si="14"/>
        <v>163.02496053060403</v>
      </c>
    </row>
    <row r="29" spans="1:18" x14ac:dyDescent="0.25">
      <c r="A29" t="s">
        <v>167</v>
      </c>
      <c r="C29">
        <f>(5.3*13.2)</f>
        <v>69.959999999999994</v>
      </c>
      <c r="D29">
        <f t="shared" ref="D29:R29" si="15">(5.3*13.2)</f>
        <v>69.959999999999994</v>
      </c>
      <c r="E29">
        <f t="shared" si="15"/>
        <v>69.959999999999994</v>
      </c>
      <c r="F29">
        <f t="shared" si="15"/>
        <v>69.959999999999994</v>
      </c>
      <c r="G29">
        <f t="shared" si="15"/>
        <v>69.959999999999994</v>
      </c>
      <c r="H29">
        <f t="shared" si="15"/>
        <v>69.959999999999994</v>
      </c>
      <c r="I29">
        <f t="shared" si="15"/>
        <v>69.959999999999994</v>
      </c>
      <c r="J29">
        <f t="shared" si="15"/>
        <v>69.959999999999994</v>
      </c>
      <c r="K29">
        <f t="shared" si="15"/>
        <v>69.959999999999994</v>
      </c>
      <c r="L29">
        <f t="shared" si="15"/>
        <v>69.959999999999994</v>
      </c>
      <c r="M29">
        <f t="shared" si="15"/>
        <v>69.959999999999994</v>
      </c>
      <c r="N29">
        <f t="shared" si="15"/>
        <v>69.959999999999994</v>
      </c>
      <c r="O29">
        <f t="shared" si="15"/>
        <v>69.959999999999994</v>
      </c>
      <c r="P29">
        <f t="shared" si="15"/>
        <v>69.959999999999994</v>
      </c>
      <c r="Q29">
        <f t="shared" si="15"/>
        <v>69.959999999999994</v>
      </c>
      <c r="R29">
        <f t="shared" si="15"/>
        <v>69.959999999999994</v>
      </c>
    </row>
    <row r="30" spans="1:18" x14ac:dyDescent="0.25">
      <c r="A30" t="s">
        <v>297</v>
      </c>
      <c r="C30">
        <f>(C27-C29)</f>
        <v>96.642765356223535</v>
      </c>
      <c r="D30">
        <f t="shared" ref="D30:R30" si="16">(D27-D29)</f>
        <v>121.21851914986102</v>
      </c>
      <c r="E30">
        <f t="shared" si="16"/>
        <v>88.00936000717742</v>
      </c>
      <c r="F30">
        <f t="shared" si="16"/>
        <v>100.54230112828749</v>
      </c>
      <c r="G30">
        <f t="shared" si="16"/>
        <v>107.38707993692243</v>
      </c>
      <c r="H30">
        <f t="shared" si="16"/>
        <v>74.062364353448331</v>
      </c>
      <c r="I30">
        <f t="shared" si="16"/>
        <v>111.75696976560404</v>
      </c>
      <c r="J30">
        <f t="shared" si="16"/>
        <v>103.26407680089279</v>
      </c>
      <c r="K30">
        <f t="shared" si="16"/>
        <v>104.23601380350907</v>
      </c>
      <c r="L30">
        <f t="shared" si="16"/>
        <v>86.495505573144627</v>
      </c>
      <c r="M30">
        <f t="shared" si="16"/>
        <v>121.10442622555321</v>
      </c>
      <c r="N30">
        <f t="shared" si="16"/>
        <v>65.706053684529891</v>
      </c>
      <c r="O30">
        <f t="shared" si="16"/>
        <v>91.315533215782338</v>
      </c>
      <c r="P30">
        <f t="shared" si="16"/>
        <v>108.39862153817852</v>
      </c>
      <c r="Q30">
        <f t="shared" si="16"/>
        <v>84.246765845095538</v>
      </c>
      <c r="R30">
        <f t="shared" si="16"/>
        <v>93.06496053060404</v>
      </c>
    </row>
    <row r="31" spans="1:18" x14ac:dyDescent="0.25">
      <c r="A31" t="s">
        <v>186</v>
      </c>
      <c r="C31">
        <f>(C30/11.51)</f>
        <v>8.3964174940246341</v>
      </c>
      <c r="D31">
        <f t="shared" ref="D31:R31" si="17">(D30/11.51)</f>
        <v>10.531582897468377</v>
      </c>
      <c r="E31">
        <f t="shared" si="17"/>
        <v>7.6463388364185425</v>
      </c>
      <c r="F31">
        <f t="shared" si="17"/>
        <v>8.735212956410729</v>
      </c>
      <c r="G31">
        <f t="shared" si="17"/>
        <v>9.3298939997326187</v>
      </c>
      <c r="H31">
        <f t="shared" si="17"/>
        <v>6.4346102826627565</v>
      </c>
      <c r="I31">
        <f t="shared" si="17"/>
        <v>9.7095542802436174</v>
      </c>
      <c r="J31">
        <f t="shared" si="17"/>
        <v>8.9716834753164889</v>
      </c>
      <c r="K31">
        <f t="shared" si="17"/>
        <v>9.0561263078635168</v>
      </c>
      <c r="L31">
        <f t="shared" si="17"/>
        <v>7.5148136901081344</v>
      </c>
      <c r="M31">
        <f t="shared" si="17"/>
        <v>10.521670393184467</v>
      </c>
      <c r="N31">
        <f t="shared" si="17"/>
        <v>5.708605880497819</v>
      </c>
      <c r="O31">
        <f t="shared" si="17"/>
        <v>7.9335823819098472</v>
      </c>
      <c r="P31">
        <f t="shared" si="17"/>
        <v>9.417777718347395</v>
      </c>
      <c r="Q31">
        <f t="shared" si="17"/>
        <v>7.3194409943610372</v>
      </c>
      <c r="R31">
        <f t="shared" si="17"/>
        <v>8.0855743293313669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2"/>
  <sheetViews>
    <sheetView workbookViewId="0">
      <pane xSplit="1" topLeftCell="P1" activePane="topRight" state="frozen"/>
      <selection pane="topRight" activeCell="F24" sqref="F24"/>
    </sheetView>
  </sheetViews>
  <sheetFormatPr defaultRowHeight="15" x14ac:dyDescent="0.25"/>
  <cols>
    <col min="1" max="1" width="26.28515625" customWidth="1"/>
  </cols>
  <sheetData>
    <row r="1" spans="1:37" x14ac:dyDescent="0.25">
      <c r="B1" s="11" t="s">
        <v>27</v>
      </c>
      <c r="C1" s="11"/>
      <c r="E1" s="11" t="s">
        <v>28</v>
      </c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V1" t="s">
        <v>29</v>
      </c>
    </row>
    <row r="2" spans="1:37" x14ac:dyDescent="0.25">
      <c r="A2" t="s">
        <v>37</v>
      </c>
      <c r="B2" t="s">
        <v>28</v>
      </c>
      <c r="C2" t="s">
        <v>73</v>
      </c>
      <c r="E2">
        <v>689</v>
      </c>
      <c r="F2">
        <v>592</v>
      </c>
      <c r="G2">
        <v>595</v>
      </c>
      <c r="H2">
        <v>591</v>
      </c>
      <c r="I2">
        <v>623</v>
      </c>
      <c r="J2">
        <v>812</v>
      </c>
      <c r="K2">
        <v>555</v>
      </c>
      <c r="L2">
        <v>706</v>
      </c>
      <c r="M2">
        <v>489</v>
      </c>
      <c r="N2">
        <v>784</v>
      </c>
      <c r="O2">
        <v>668</v>
      </c>
      <c r="P2">
        <v>838</v>
      </c>
      <c r="Q2">
        <v>681</v>
      </c>
      <c r="R2">
        <v>869</v>
      </c>
      <c r="S2">
        <v>528</v>
      </c>
      <c r="T2">
        <v>800</v>
      </c>
      <c r="V2">
        <v>580</v>
      </c>
      <c r="W2">
        <v>545</v>
      </c>
      <c r="X2">
        <v>733</v>
      </c>
      <c r="Y2">
        <v>693</v>
      </c>
      <c r="Z2">
        <v>701</v>
      </c>
      <c r="AA2">
        <v>695</v>
      </c>
      <c r="AB2">
        <v>600</v>
      </c>
      <c r="AC2">
        <v>834</v>
      </c>
      <c r="AD2">
        <v>835</v>
      </c>
      <c r="AE2">
        <v>650</v>
      </c>
      <c r="AF2">
        <v>647</v>
      </c>
      <c r="AG2">
        <v>786</v>
      </c>
      <c r="AH2">
        <v>428</v>
      </c>
      <c r="AI2">
        <v>535</v>
      </c>
      <c r="AJ2">
        <v>709</v>
      </c>
      <c r="AK2">
        <v>748</v>
      </c>
    </row>
    <row r="3" spans="1:37" x14ac:dyDescent="0.25">
      <c r="A3" s="1" t="s">
        <v>38</v>
      </c>
    </row>
    <row r="4" spans="1:37" x14ac:dyDescent="0.25">
      <c r="A4" t="s">
        <v>39</v>
      </c>
      <c r="B4" t="s">
        <v>30</v>
      </c>
      <c r="C4" t="s">
        <v>30</v>
      </c>
    </row>
    <row r="5" spans="1:37" x14ac:dyDescent="0.25">
      <c r="A5" s="2" t="s">
        <v>40</v>
      </c>
      <c r="B5" s="2"/>
      <c r="C5" s="2"/>
    </row>
    <row r="6" spans="1:37" x14ac:dyDescent="0.25">
      <c r="A6" t="s">
        <v>41</v>
      </c>
      <c r="B6">
        <v>3.5</v>
      </c>
      <c r="C6">
        <v>4.2</v>
      </c>
      <c r="E6">
        <v>4</v>
      </c>
      <c r="F6">
        <v>8</v>
      </c>
      <c r="G6" s="10">
        <v>2</v>
      </c>
      <c r="H6">
        <v>2</v>
      </c>
      <c r="I6">
        <v>6</v>
      </c>
      <c r="J6">
        <v>2</v>
      </c>
      <c r="K6">
        <v>3</v>
      </c>
      <c r="L6">
        <v>4</v>
      </c>
      <c r="M6">
        <v>5</v>
      </c>
      <c r="N6">
        <v>2</v>
      </c>
      <c r="O6">
        <v>4</v>
      </c>
      <c r="P6">
        <v>2</v>
      </c>
      <c r="Q6">
        <v>4</v>
      </c>
      <c r="R6">
        <v>2</v>
      </c>
      <c r="S6">
        <v>4</v>
      </c>
      <c r="T6">
        <v>2</v>
      </c>
      <c r="V6">
        <v>7</v>
      </c>
      <c r="W6">
        <v>7</v>
      </c>
      <c r="X6">
        <v>3</v>
      </c>
      <c r="Y6">
        <v>3</v>
      </c>
      <c r="Z6">
        <v>3</v>
      </c>
      <c r="AA6">
        <v>5</v>
      </c>
      <c r="AB6">
        <v>6</v>
      </c>
      <c r="AC6">
        <v>2</v>
      </c>
      <c r="AD6">
        <v>2</v>
      </c>
      <c r="AE6">
        <v>3</v>
      </c>
      <c r="AF6">
        <v>4</v>
      </c>
      <c r="AG6">
        <v>2</v>
      </c>
      <c r="AH6">
        <v>7</v>
      </c>
      <c r="AI6">
        <v>7</v>
      </c>
      <c r="AJ6">
        <v>3</v>
      </c>
      <c r="AK6">
        <v>3</v>
      </c>
    </row>
    <row r="7" spans="1:37" x14ac:dyDescent="0.25">
      <c r="A7" t="s">
        <v>42</v>
      </c>
      <c r="B7">
        <v>57.58</v>
      </c>
      <c r="C7">
        <v>66.42</v>
      </c>
      <c r="E7">
        <v>63.6</v>
      </c>
      <c r="F7">
        <v>111.86666666666666</v>
      </c>
      <c r="G7">
        <v>37.9</v>
      </c>
      <c r="H7">
        <v>37.9</v>
      </c>
      <c r="I7">
        <v>90.033333333333331</v>
      </c>
      <c r="J7">
        <v>39.166666666666664</v>
      </c>
      <c r="K7">
        <v>52.566666666666663</v>
      </c>
      <c r="L7">
        <v>63.833333333333336</v>
      </c>
      <c r="M7">
        <v>78.633333333333326</v>
      </c>
      <c r="N7">
        <v>40.533333333333331</v>
      </c>
      <c r="O7">
        <v>61.7</v>
      </c>
      <c r="P7">
        <v>39.433333333333337</v>
      </c>
      <c r="Q7">
        <v>64.833333333333343</v>
      </c>
      <c r="R7">
        <v>37.1</v>
      </c>
      <c r="S7">
        <v>65.066666666666663</v>
      </c>
      <c r="T7">
        <v>37.033333333333331</v>
      </c>
      <c r="V7">
        <v>100.8</v>
      </c>
      <c r="W7">
        <v>101.03333333333333</v>
      </c>
      <c r="X7">
        <v>52.3</v>
      </c>
      <c r="Y7">
        <v>51.333333333333329</v>
      </c>
      <c r="Z7">
        <v>50.366666666666667</v>
      </c>
      <c r="AA7">
        <v>75.900000000000006</v>
      </c>
      <c r="AB7">
        <v>88.333333333333329</v>
      </c>
      <c r="AC7">
        <v>40.6</v>
      </c>
      <c r="AD7">
        <v>37.366666666666667</v>
      </c>
      <c r="AE7">
        <v>52.866666666666667</v>
      </c>
      <c r="AF7">
        <v>64.099999999999994</v>
      </c>
      <c r="AG7">
        <v>38.566666666666663</v>
      </c>
      <c r="AH7">
        <v>101.06666666666666</v>
      </c>
      <c r="AI7">
        <v>103.1</v>
      </c>
      <c r="AJ7">
        <v>53.2</v>
      </c>
      <c r="AK7">
        <v>49.3</v>
      </c>
    </row>
    <row r="8" spans="1:37" x14ac:dyDescent="0.25">
      <c r="A8" t="s">
        <v>43</v>
      </c>
      <c r="B8">
        <v>24</v>
      </c>
      <c r="C8">
        <v>24</v>
      </c>
    </row>
    <row r="9" spans="1:37" x14ac:dyDescent="0.25">
      <c r="A9" t="s">
        <v>44</v>
      </c>
      <c r="B9">
        <v>375</v>
      </c>
      <c r="C9">
        <v>363</v>
      </c>
      <c r="E9">
        <v>362</v>
      </c>
      <c r="F9">
        <v>358</v>
      </c>
      <c r="G9">
        <v>311</v>
      </c>
      <c r="H9">
        <v>369</v>
      </c>
      <c r="I9">
        <v>404.5</v>
      </c>
      <c r="J9">
        <v>350.5</v>
      </c>
      <c r="K9">
        <v>361.5</v>
      </c>
      <c r="L9">
        <v>395</v>
      </c>
      <c r="M9">
        <v>411.5</v>
      </c>
      <c r="N9">
        <v>369</v>
      </c>
      <c r="O9">
        <v>441</v>
      </c>
      <c r="P9">
        <v>321.5</v>
      </c>
      <c r="Q9">
        <v>434</v>
      </c>
      <c r="R9">
        <v>376</v>
      </c>
      <c r="S9">
        <v>384.5</v>
      </c>
      <c r="T9">
        <v>361.5</v>
      </c>
      <c r="V9">
        <v>347</v>
      </c>
      <c r="W9">
        <v>390.5</v>
      </c>
      <c r="X9">
        <v>359</v>
      </c>
      <c r="Y9">
        <v>378.5</v>
      </c>
      <c r="Z9">
        <v>362.5</v>
      </c>
      <c r="AA9">
        <v>353.5</v>
      </c>
      <c r="AB9">
        <v>458</v>
      </c>
      <c r="AC9">
        <v>358</v>
      </c>
      <c r="AD9">
        <v>314.5</v>
      </c>
      <c r="AE9">
        <v>371.5</v>
      </c>
      <c r="AF9">
        <v>352</v>
      </c>
      <c r="AG9">
        <v>306</v>
      </c>
      <c r="AH9">
        <v>347</v>
      </c>
      <c r="AI9">
        <v>435</v>
      </c>
      <c r="AJ9">
        <v>310</v>
      </c>
      <c r="AK9">
        <v>364</v>
      </c>
    </row>
    <row r="10" spans="1:37" x14ac:dyDescent="0.25">
      <c r="A10" t="s">
        <v>45</v>
      </c>
      <c r="B10">
        <v>400</v>
      </c>
      <c r="C10">
        <v>400</v>
      </c>
      <c r="E10">
        <v>362</v>
      </c>
      <c r="F10">
        <v>358</v>
      </c>
      <c r="G10">
        <v>330</v>
      </c>
      <c r="H10">
        <v>400</v>
      </c>
      <c r="I10">
        <v>404.5</v>
      </c>
      <c r="J10">
        <v>375</v>
      </c>
      <c r="K10">
        <v>361.5</v>
      </c>
      <c r="L10">
        <v>395</v>
      </c>
      <c r="M10">
        <v>411.5</v>
      </c>
      <c r="N10">
        <v>400</v>
      </c>
      <c r="O10">
        <v>441</v>
      </c>
      <c r="P10">
        <v>340</v>
      </c>
      <c r="Q10">
        <v>434</v>
      </c>
      <c r="R10">
        <v>400</v>
      </c>
      <c r="S10">
        <v>384.5</v>
      </c>
      <c r="T10">
        <v>390</v>
      </c>
    </row>
    <row r="11" spans="1:37" x14ac:dyDescent="0.25">
      <c r="A11" t="s">
        <v>14</v>
      </c>
      <c r="B11">
        <v>23</v>
      </c>
      <c r="C11">
        <v>23</v>
      </c>
    </row>
    <row r="12" spans="1:37" x14ac:dyDescent="0.25">
      <c r="A12" t="s">
        <v>46</v>
      </c>
      <c r="B12">
        <v>0</v>
      </c>
      <c r="C12">
        <v>0</v>
      </c>
      <c r="E12">
        <v>0</v>
      </c>
      <c r="F12">
        <v>0</v>
      </c>
      <c r="G12">
        <v>0</v>
      </c>
      <c r="H12">
        <v>0</v>
      </c>
      <c r="I12">
        <v>40</v>
      </c>
      <c r="J12">
        <v>0</v>
      </c>
      <c r="K12">
        <v>26</v>
      </c>
      <c r="L12">
        <v>0</v>
      </c>
      <c r="M12">
        <v>68</v>
      </c>
      <c r="N12">
        <v>35</v>
      </c>
      <c r="O12">
        <v>0</v>
      </c>
      <c r="P12">
        <v>2</v>
      </c>
      <c r="Q12">
        <v>24</v>
      </c>
      <c r="R12">
        <v>0</v>
      </c>
      <c r="S12">
        <v>31</v>
      </c>
      <c r="T12">
        <v>0</v>
      </c>
      <c r="V12">
        <v>0</v>
      </c>
      <c r="W12">
        <v>0</v>
      </c>
      <c r="X12">
        <v>18</v>
      </c>
      <c r="Y12">
        <v>0</v>
      </c>
      <c r="Z12">
        <v>0</v>
      </c>
      <c r="AA12">
        <v>0</v>
      </c>
      <c r="AB12">
        <v>0</v>
      </c>
      <c r="AC12">
        <v>37</v>
      </c>
      <c r="AD12">
        <v>0</v>
      </c>
      <c r="AE12">
        <v>35</v>
      </c>
      <c r="AF12">
        <v>2</v>
      </c>
      <c r="AG12">
        <v>0</v>
      </c>
      <c r="AH12">
        <v>1</v>
      </c>
      <c r="AI12">
        <v>62</v>
      </c>
      <c r="AJ12">
        <v>45</v>
      </c>
      <c r="AK12">
        <v>0</v>
      </c>
    </row>
    <row r="13" spans="1:37" x14ac:dyDescent="0.25">
      <c r="A13" t="s">
        <v>47</v>
      </c>
      <c r="B13">
        <v>2.4</v>
      </c>
      <c r="C13">
        <v>2.2999999999999998</v>
      </c>
      <c r="E13" s="7">
        <v>2.5</v>
      </c>
      <c r="F13" s="7">
        <v>2.75</v>
      </c>
      <c r="G13" s="10">
        <v>2.25</v>
      </c>
      <c r="H13" s="10">
        <v>2.25</v>
      </c>
      <c r="I13" s="10">
        <v>2.25</v>
      </c>
      <c r="J13" s="10">
        <v>2.25</v>
      </c>
      <c r="K13" s="10">
        <v>2.25</v>
      </c>
      <c r="L13" s="10">
        <v>2.5</v>
      </c>
      <c r="M13" s="10">
        <v>2.25</v>
      </c>
      <c r="N13" s="10">
        <v>2.25</v>
      </c>
      <c r="O13" s="10">
        <v>2.25</v>
      </c>
      <c r="P13" s="10">
        <v>2.25</v>
      </c>
      <c r="Q13" s="10">
        <v>3.25</v>
      </c>
      <c r="R13" s="10">
        <v>3</v>
      </c>
      <c r="S13" s="10">
        <v>2.25</v>
      </c>
      <c r="T13" s="10">
        <v>2.5</v>
      </c>
      <c r="U13" s="7"/>
      <c r="V13" s="10">
        <v>2</v>
      </c>
      <c r="W13" s="10">
        <v>2.25</v>
      </c>
      <c r="X13" s="10">
        <v>2</v>
      </c>
      <c r="Y13" s="10">
        <v>2.25</v>
      </c>
      <c r="Z13" s="10">
        <v>2.25</v>
      </c>
      <c r="AA13" s="10">
        <v>2</v>
      </c>
      <c r="AB13" s="10">
        <v>3.5</v>
      </c>
      <c r="AC13" s="10">
        <v>2.25</v>
      </c>
      <c r="AD13" s="10">
        <v>2.25</v>
      </c>
      <c r="AE13" s="10">
        <v>2.25</v>
      </c>
      <c r="AF13" s="10">
        <v>2.25</v>
      </c>
      <c r="AG13" s="10">
        <v>2</v>
      </c>
      <c r="AH13" s="10">
        <v>2.25</v>
      </c>
      <c r="AI13" s="10">
        <v>3</v>
      </c>
      <c r="AJ13" s="10">
        <v>2</v>
      </c>
      <c r="AK13" s="10">
        <v>2.5</v>
      </c>
    </row>
    <row r="15" spans="1:37" x14ac:dyDescent="0.25">
      <c r="A15" s="1" t="s">
        <v>48</v>
      </c>
    </row>
    <row r="16" spans="1:37" x14ac:dyDescent="0.25">
      <c r="A16" t="s">
        <v>49</v>
      </c>
      <c r="B16">
        <v>23.5</v>
      </c>
      <c r="C16">
        <v>23.8</v>
      </c>
      <c r="E16">
        <v>24.2</v>
      </c>
      <c r="F16">
        <v>23.71</v>
      </c>
      <c r="G16" s="10">
        <v>21.76</v>
      </c>
      <c r="H16">
        <v>23.72</v>
      </c>
      <c r="I16">
        <v>23.08</v>
      </c>
      <c r="J16">
        <v>18.329999999999998</v>
      </c>
      <c r="K16">
        <v>21.69</v>
      </c>
      <c r="L16">
        <v>22.63</v>
      </c>
      <c r="M16">
        <v>20.010000000000002</v>
      </c>
      <c r="N16">
        <v>18.78</v>
      </c>
      <c r="O16">
        <v>26.26</v>
      </c>
      <c r="P16">
        <v>16.670000000000002</v>
      </c>
      <c r="Q16">
        <v>18.84</v>
      </c>
      <c r="R16">
        <v>21.75</v>
      </c>
      <c r="S16">
        <v>17.149999999999999</v>
      </c>
      <c r="T16">
        <v>22.54</v>
      </c>
      <c r="V16">
        <v>26.25</v>
      </c>
      <c r="W16">
        <v>19.5</v>
      </c>
      <c r="X16">
        <v>23.3</v>
      </c>
      <c r="Y16">
        <v>24.79</v>
      </c>
      <c r="Z16">
        <v>24.5</v>
      </c>
      <c r="AA16">
        <v>21.87</v>
      </c>
      <c r="AB16">
        <v>21.76</v>
      </c>
      <c r="AC16">
        <v>21.31</v>
      </c>
      <c r="AD16">
        <v>22.78</v>
      </c>
      <c r="AE16">
        <v>19.739999999999998</v>
      </c>
      <c r="AF16">
        <v>17.68</v>
      </c>
      <c r="AG16">
        <v>17.62</v>
      </c>
      <c r="AH16">
        <v>17.73</v>
      </c>
      <c r="AI16">
        <v>20.68</v>
      </c>
      <c r="AJ16">
        <v>15.36</v>
      </c>
      <c r="AK16">
        <v>25.29</v>
      </c>
    </row>
    <row r="17" spans="1:37" x14ac:dyDescent="0.25">
      <c r="A17" t="s">
        <v>50</v>
      </c>
    </row>
    <row r="18" spans="1:37" x14ac:dyDescent="0.25">
      <c r="A18" t="s">
        <v>51</v>
      </c>
      <c r="B18">
        <v>4.6269999999999998</v>
      </c>
      <c r="C18">
        <v>4.6529999999999996</v>
      </c>
      <c r="E18">
        <v>3.68</v>
      </c>
      <c r="F18">
        <v>5.5</v>
      </c>
      <c r="G18" s="10">
        <v>4.3</v>
      </c>
      <c r="H18">
        <v>3.99</v>
      </c>
      <c r="I18">
        <v>4.4400000000000004</v>
      </c>
      <c r="J18">
        <v>4.18</v>
      </c>
      <c r="K18">
        <v>5.64</v>
      </c>
      <c r="L18">
        <v>4.3899999999999997</v>
      </c>
      <c r="M18">
        <v>5.38</v>
      </c>
      <c r="N18">
        <v>4.82</v>
      </c>
      <c r="O18">
        <v>0.03</v>
      </c>
      <c r="P18">
        <v>4.5199999999999996</v>
      </c>
      <c r="Q18">
        <v>4.6500000000000004</v>
      </c>
      <c r="R18">
        <v>5.22</v>
      </c>
      <c r="S18">
        <v>5.34</v>
      </c>
      <c r="T18">
        <v>3.94</v>
      </c>
      <c r="V18">
        <v>3.96</v>
      </c>
      <c r="W18">
        <v>5.4</v>
      </c>
      <c r="X18">
        <v>4.53</v>
      </c>
      <c r="Y18">
        <v>4.29</v>
      </c>
      <c r="Z18">
        <v>5.07</v>
      </c>
      <c r="AA18">
        <v>4.7</v>
      </c>
      <c r="AB18">
        <v>3.7</v>
      </c>
      <c r="AC18">
        <v>4.58</v>
      </c>
      <c r="AD18">
        <v>4.55</v>
      </c>
      <c r="AE18">
        <v>4.28</v>
      </c>
      <c r="AF18">
        <v>5.65</v>
      </c>
      <c r="AG18">
        <v>4.54</v>
      </c>
      <c r="AH18">
        <v>4.9400000000000004</v>
      </c>
      <c r="AI18">
        <v>3.97</v>
      </c>
      <c r="AJ18">
        <v>5.45</v>
      </c>
      <c r="AK18">
        <v>4.8499999999999996</v>
      </c>
    </row>
    <row r="19" spans="1:37" x14ac:dyDescent="0.25">
      <c r="A19" t="s">
        <v>7</v>
      </c>
      <c r="B19">
        <v>82.3</v>
      </c>
      <c r="C19">
        <v>88.6</v>
      </c>
      <c r="E19">
        <v>78</v>
      </c>
      <c r="F19">
        <v>46</v>
      </c>
      <c r="G19" s="10">
        <v>47</v>
      </c>
      <c r="H19">
        <v>47</v>
      </c>
      <c r="I19">
        <v>131</v>
      </c>
      <c r="J19">
        <v>85</v>
      </c>
      <c r="K19">
        <v>117</v>
      </c>
      <c r="L19">
        <v>85</v>
      </c>
      <c r="M19">
        <v>159</v>
      </c>
      <c r="N19">
        <v>126</v>
      </c>
      <c r="O19">
        <v>21</v>
      </c>
      <c r="P19">
        <v>93</v>
      </c>
      <c r="Q19">
        <v>115</v>
      </c>
      <c r="R19">
        <v>23</v>
      </c>
      <c r="S19">
        <v>122</v>
      </c>
      <c r="T19">
        <v>21</v>
      </c>
      <c r="V19">
        <v>84</v>
      </c>
      <c r="W19">
        <v>91</v>
      </c>
      <c r="X19">
        <v>109</v>
      </c>
      <c r="Y19">
        <v>80</v>
      </c>
      <c r="Z19">
        <v>51</v>
      </c>
      <c r="AA19">
        <v>77</v>
      </c>
      <c r="AB19">
        <v>80</v>
      </c>
      <c r="AC19">
        <v>128</v>
      </c>
      <c r="AD19">
        <v>31</v>
      </c>
      <c r="AE19">
        <v>126</v>
      </c>
      <c r="AF19">
        <v>93</v>
      </c>
      <c r="AG19">
        <v>67</v>
      </c>
      <c r="AH19">
        <v>92</v>
      </c>
      <c r="AI19">
        <v>153</v>
      </c>
      <c r="AJ19">
        <v>136</v>
      </c>
      <c r="AK19">
        <v>19</v>
      </c>
    </row>
    <row r="20" spans="1:37" x14ac:dyDescent="0.25">
      <c r="A20" t="s">
        <v>52</v>
      </c>
      <c r="B20">
        <v>3.5390000000000001</v>
      </c>
      <c r="C20">
        <v>3.4550000000000001</v>
      </c>
      <c r="E20">
        <v>3.38</v>
      </c>
      <c r="F20">
        <v>3.68</v>
      </c>
      <c r="G20" s="10">
        <v>3.43</v>
      </c>
      <c r="H20">
        <v>3.11</v>
      </c>
      <c r="I20">
        <v>3.81</v>
      </c>
      <c r="J20">
        <v>3.35</v>
      </c>
      <c r="K20">
        <v>3.41</v>
      </c>
      <c r="L20">
        <v>3.69</v>
      </c>
      <c r="M20">
        <v>3.65</v>
      </c>
      <c r="N20">
        <v>3.45</v>
      </c>
      <c r="O20">
        <v>3.31</v>
      </c>
      <c r="P20">
        <v>3.79</v>
      </c>
      <c r="Q20">
        <v>3.9</v>
      </c>
      <c r="R20">
        <v>3.6</v>
      </c>
      <c r="S20">
        <v>3.9</v>
      </c>
      <c r="T20">
        <v>3.15</v>
      </c>
      <c r="V20">
        <v>3.25</v>
      </c>
      <c r="W20">
        <v>3.43</v>
      </c>
      <c r="X20">
        <v>3.63</v>
      </c>
      <c r="Y20">
        <v>3.22</v>
      </c>
      <c r="Z20">
        <v>3.49</v>
      </c>
      <c r="AA20">
        <v>3.53</v>
      </c>
      <c r="AB20">
        <v>3.13</v>
      </c>
      <c r="AC20">
        <v>3.44</v>
      </c>
      <c r="AD20">
        <v>3.58</v>
      </c>
      <c r="AE20">
        <v>3.49</v>
      </c>
      <c r="AF20">
        <v>3.83</v>
      </c>
      <c r="AG20">
        <v>3.23</v>
      </c>
      <c r="AH20">
        <v>3.54</v>
      </c>
      <c r="AI20">
        <v>3.57</v>
      </c>
      <c r="AJ20">
        <v>3.78</v>
      </c>
      <c r="AK20">
        <v>3.17</v>
      </c>
    </row>
    <row r="22" spans="1:37" x14ac:dyDescent="0.25">
      <c r="A22" s="1" t="s">
        <v>53</v>
      </c>
      <c r="E22">
        <v>8.3964174940246341</v>
      </c>
      <c r="F22">
        <v>10.531582897468377</v>
      </c>
      <c r="G22">
        <v>7.6463388364185425</v>
      </c>
      <c r="H22">
        <v>8.735212956410729</v>
      </c>
      <c r="I22">
        <v>9.3298939997326187</v>
      </c>
      <c r="J22">
        <v>6.4346102826627565</v>
      </c>
      <c r="K22">
        <v>9.7095542802436174</v>
      </c>
      <c r="L22">
        <v>8.9716834753164889</v>
      </c>
      <c r="M22">
        <v>9.0561263078635168</v>
      </c>
      <c r="N22">
        <v>7.5148136901081344</v>
      </c>
      <c r="O22">
        <v>10.521670393184467</v>
      </c>
      <c r="P22">
        <v>5.708605880497819</v>
      </c>
      <c r="Q22">
        <v>7.9335823819098472</v>
      </c>
      <c r="R22">
        <v>9.417777718347395</v>
      </c>
      <c r="S22">
        <v>7.3194409943610372</v>
      </c>
      <c r="T22">
        <v>8.0855743293313669</v>
      </c>
    </row>
    <row r="23" spans="1:37" x14ac:dyDescent="0.25">
      <c r="A23" t="s">
        <v>54</v>
      </c>
      <c r="B23">
        <v>14.72</v>
      </c>
      <c r="C23">
        <v>14.72</v>
      </c>
    </row>
    <row r="24" spans="1:37" x14ac:dyDescent="0.25">
      <c r="A24" t="s">
        <v>55</v>
      </c>
      <c r="B24">
        <v>72.930000000000007</v>
      </c>
      <c r="C24">
        <v>72.930000000000007</v>
      </c>
    </row>
    <row r="25" spans="1:37" x14ac:dyDescent="0.25">
      <c r="A25" t="s">
        <v>56</v>
      </c>
      <c r="B25">
        <v>14.72</v>
      </c>
      <c r="C25">
        <v>14.72</v>
      </c>
    </row>
    <row r="26" spans="1:37" x14ac:dyDescent="0.25">
      <c r="A26" t="s">
        <v>57</v>
      </c>
      <c r="B26">
        <v>72.930000000000007</v>
      </c>
      <c r="C26">
        <v>72.930000000000007</v>
      </c>
    </row>
    <row r="27" spans="1:37" x14ac:dyDescent="0.25">
      <c r="A27" t="s">
        <v>58</v>
      </c>
      <c r="B27">
        <v>5.8949999999999996</v>
      </c>
      <c r="C27">
        <v>5.8949999999999996</v>
      </c>
    </row>
    <row r="28" spans="1:37" x14ac:dyDescent="0.25">
      <c r="A28" t="s">
        <v>59</v>
      </c>
      <c r="B28">
        <v>12</v>
      </c>
      <c r="C28">
        <v>12</v>
      </c>
    </row>
    <row r="29" spans="1:37" x14ac:dyDescent="0.25">
      <c r="A29" t="s">
        <v>60</v>
      </c>
      <c r="B29" t="s">
        <v>74</v>
      </c>
      <c r="C29" t="s">
        <v>74</v>
      </c>
    </row>
    <row r="30" spans="1:37" x14ac:dyDescent="0.25">
      <c r="A30" t="s">
        <v>61</v>
      </c>
      <c r="B30">
        <v>9.375</v>
      </c>
      <c r="C30">
        <v>9.375</v>
      </c>
    </row>
    <row r="31" spans="1:37" x14ac:dyDescent="0.25">
      <c r="A31" t="s">
        <v>62</v>
      </c>
      <c r="B31" s="3">
        <v>0</v>
      </c>
      <c r="C31" s="3">
        <v>0</v>
      </c>
    </row>
    <row r="32" spans="1:37" x14ac:dyDescent="0.25">
      <c r="A32" t="s">
        <v>63</v>
      </c>
      <c r="B32" s="3">
        <v>0.3</v>
      </c>
      <c r="C32" s="3">
        <v>0.3</v>
      </c>
    </row>
    <row r="33" spans="1:3" x14ac:dyDescent="0.25">
      <c r="A33" t="s">
        <v>64</v>
      </c>
      <c r="B33" s="3" t="s">
        <v>75</v>
      </c>
      <c r="C33" s="3" t="s">
        <v>75</v>
      </c>
    </row>
    <row r="34" spans="1:3" x14ac:dyDescent="0.25">
      <c r="A34" t="s">
        <v>65</v>
      </c>
      <c r="B34" s="3" t="s">
        <v>76</v>
      </c>
      <c r="C34" s="3" t="s">
        <v>76</v>
      </c>
    </row>
    <row r="36" spans="1:3" x14ac:dyDescent="0.25">
      <c r="A36" s="1" t="s">
        <v>66</v>
      </c>
    </row>
    <row r="37" spans="1:3" x14ac:dyDescent="0.25">
      <c r="A37" t="s">
        <v>67</v>
      </c>
      <c r="B37" s="3" t="s">
        <v>77</v>
      </c>
      <c r="C37" s="3" t="s">
        <v>77</v>
      </c>
    </row>
    <row r="38" spans="1:3" x14ac:dyDescent="0.25">
      <c r="A38" t="s">
        <v>68</v>
      </c>
      <c r="B38" s="3" t="s">
        <v>78</v>
      </c>
      <c r="C38" s="3" t="s">
        <v>78</v>
      </c>
    </row>
    <row r="39" spans="1:3" x14ac:dyDescent="0.25">
      <c r="A39" t="s">
        <v>69</v>
      </c>
      <c r="B39" s="3">
        <v>16</v>
      </c>
      <c r="C39" s="3">
        <v>16</v>
      </c>
    </row>
    <row r="40" spans="1:3" x14ac:dyDescent="0.25">
      <c r="A40" t="s">
        <v>70</v>
      </c>
      <c r="B40" s="3">
        <v>6</v>
      </c>
      <c r="C40" s="3">
        <v>6</v>
      </c>
    </row>
    <row r="41" spans="1:3" x14ac:dyDescent="0.25">
      <c r="A41" t="s">
        <v>71</v>
      </c>
      <c r="B41" s="3">
        <v>5942</v>
      </c>
      <c r="C41" s="3">
        <v>5942</v>
      </c>
    </row>
    <row r="42" spans="1:3" x14ac:dyDescent="0.25">
      <c r="A42" t="s">
        <v>72</v>
      </c>
      <c r="B42" s="3">
        <v>0</v>
      </c>
      <c r="C42" s="3">
        <v>0</v>
      </c>
    </row>
  </sheetData>
  <mergeCells count="2">
    <mergeCell ref="B1:C1"/>
    <mergeCell ref="E1:T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4"/>
  <sheetViews>
    <sheetView topLeftCell="B1" workbookViewId="0">
      <selection activeCell="J14" sqref="J14"/>
    </sheetView>
  </sheetViews>
  <sheetFormatPr defaultRowHeight="15" x14ac:dyDescent="0.25"/>
  <cols>
    <col min="1" max="1" width="30.7109375" customWidth="1"/>
  </cols>
  <sheetData>
    <row r="1" spans="1:37" x14ac:dyDescent="0.25">
      <c r="B1" s="11" t="s">
        <v>125</v>
      </c>
      <c r="C1" s="11"/>
      <c r="E1" s="11" t="s">
        <v>28</v>
      </c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V1" t="s">
        <v>29</v>
      </c>
    </row>
    <row r="2" spans="1:37" x14ac:dyDescent="0.25">
      <c r="A2" t="s">
        <v>79</v>
      </c>
      <c r="B2" t="s">
        <v>28</v>
      </c>
      <c r="C2" t="s">
        <v>73</v>
      </c>
      <c r="E2">
        <v>689</v>
      </c>
      <c r="F2">
        <v>592</v>
      </c>
      <c r="G2">
        <v>595</v>
      </c>
      <c r="H2">
        <v>591</v>
      </c>
      <c r="I2">
        <v>623</v>
      </c>
      <c r="J2">
        <v>812</v>
      </c>
      <c r="K2">
        <v>555</v>
      </c>
      <c r="L2">
        <v>706</v>
      </c>
      <c r="M2">
        <v>489</v>
      </c>
      <c r="N2">
        <v>784</v>
      </c>
      <c r="O2">
        <v>668</v>
      </c>
      <c r="P2">
        <v>838</v>
      </c>
      <c r="Q2">
        <v>681</v>
      </c>
      <c r="R2">
        <v>869</v>
      </c>
      <c r="S2">
        <v>528</v>
      </c>
      <c r="T2">
        <v>800</v>
      </c>
      <c r="V2">
        <v>580</v>
      </c>
      <c r="W2">
        <v>545</v>
      </c>
      <c r="X2">
        <v>733</v>
      </c>
      <c r="Y2">
        <v>693</v>
      </c>
      <c r="Z2">
        <v>701</v>
      </c>
      <c r="AA2">
        <v>695</v>
      </c>
      <c r="AB2">
        <v>600</v>
      </c>
      <c r="AC2">
        <v>834</v>
      </c>
      <c r="AD2">
        <v>835</v>
      </c>
      <c r="AE2">
        <v>650</v>
      </c>
      <c r="AF2">
        <v>647</v>
      </c>
      <c r="AG2">
        <v>786</v>
      </c>
      <c r="AH2">
        <v>428</v>
      </c>
      <c r="AI2">
        <v>535</v>
      </c>
      <c r="AJ2">
        <v>709</v>
      </c>
      <c r="AK2">
        <v>748</v>
      </c>
    </row>
    <row r="3" spans="1:37" x14ac:dyDescent="0.25">
      <c r="A3" s="1" t="s">
        <v>80</v>
      </c>
      <c r="E3">
        <v>8.3964174940246341</v>
      </c>
      <c r="F3">
        <v>10.531582897468377</v>
      </c>
      <c r="G3">
        <v>7.6463388364185425</v>
      </c>
      <c r="H3">
        <v>8.735212956410729</v>
      </c>
      <c r="I3">
        <v>9.3298939997326187</v>
      </c>
      <c r="J3">
        <v>6.4346102826627565</v>
      </c>
      <c r="K3">
        <v>9.7095542802436174</v>
      </c>
      <c r="L3">
        <v>8.9716834753164889</v>
      </c>
      <c r="M3">
        <v>9.0561263078635168</v>
      </c>
      <c r="N3">
        <v>7.5148136901081344</v>
      </c>
      <c r="O3">
        <v>10.521670393184467</v>
      </c>
      <c r="P3">
        <v>5.708605880497819</v>
      </c>
      <c r="Q3">
        <v>7.9335823819098472</v>
      </c>
      <c r="R3">
        <v>9.417777718347395</v>
      </c>
      <c r="S3">
        <v>7.3194409943610372</v>
      </c>
      <c r="T3">
        <v>8.0855743293313669</v>
      </c>
    </row>
    <row r="4" spans="1:37" x14ac:dyDescent="0.25">
      <c r="A4" t="s">
        <v>2</v>
      </c>
      <c r="B4" t="s">
        <v>126</v>
      </c>
      <c r="C4" t="s">
        <v>30</v>
      </c>
    </row>
    <row r="5" spans="1:37" x14ac:dyDescent="0.25">
      <c r="A5" t="s">
        <v>20</v>
      </c>
      <c r="B5">
        <v>14.72</v>
      </c>
      <c r="C5">
        <v>14.72</v>
      </c>
    </row>
    <row r="6" spans="1:37" x14ac:dyDescent="0.25">
      <c r="A6" t="s">
        <v>81</v>
      </c>
      <c r="B6">
        <v>14.72</v>
      </c>
      <c r="C6">
        <v>14.72</v>
      </c>
    </row>
    <row r="7" spans="1:37" x14ac:dyDescent="0.25">
      <c r="A7" t="s">
        <v>82</v>
      </c>
      <c r="B7">
        <v>72.930000000000007</v>
      </c>
      <c r="C7">
        <v>72.930000000000007</v>
      </c>
    </row>
    <row r="8" spans="1:37" x14ac:dyDescent="0.25">
      <c r="A8" t="s">
        <v>83</v>
      </c>
      <c r="B8">
        <v>72.930000000000007</v>
      </c>
      <c r="C8">
        <v>72.930000000000007</v>
      </c>
    </row>
    <row r="9" spans="1:37" x14ac:dyDescent="0.25">
      <c r="A9" t="s">
        <v>84</v>
      </c>
      <c r="B9">
        <v>5.8949999999999996</v>
      </c>
      <c r="C9">
        <v>5.8949999999999996</v>
      </c>
    </row>
    <row r="10" spans="1:37" x14ac:dyDescent="0.25">
      <c r="A10" t="s">
        <v>85</v>
      </c>
      <c r="B10">
        <v>5.8949999999999996</v>
      </c>
      <c r="C10">
        <v>5.8949999999999996</v>
      </c>
    </row>
    <row r="11" spans="1:37" x14ac:dyDescent="0.25">
      <c r="A11" t="s">
        <v>86</v>
      </c>
      <c r="B11" s="3">
        <v>12</v>
      </c>
      <c r="C11" s="3">
        <v>12</v>
      </c>
    </row>
    <row r="12" spans="1:37" x14ac:dyDescent="0.25">
      <c r="A12" t="s">
        <v>87</v>
      </c>
      <c r="B12" s="3">
        <v>12</v>
      </c>
      <c r="C12" s="3">
        <v>12</v>
      </c>
    </row>
    <row r="13" spans="1:37" x14ac:dyDescent="0.25">
      <c r="A13" t="s">
        <v>88</v>
      </c>
      <c r="B13" s="3" t="s">
        <v>74</v>
      </c>
      <c r="C13" s="3" t="s">
        <v>74</v>
      </c>
    </row>
    <row r="14" spans="1:37" x14ac:dyDescent="0.25">
      <c r="A14" t="s">
        <v>89</v>
      </c>
      <c r="B14" s="3" t="s">
        <v>74</v>
      </c>
      <c r="C14" s="3" t="s">
        <v>74</v>
      </c>
    </row>
    <row r="15" spans="1:37" x14ac:dyDescent="0.25">
      <c r="A15" s="4" t="s">
        <v>90</v>
      </c>
      <c r="B15" s="5">
        <v>14</v>
      </c>
      <c r="C15" s="5">
        <v>14</v>
      </c>
    </row>
    <row r="16" spans="1:37" x14ac:dyDescent="0.25">
      <c r="A16" s="4" t="s">
        <v>91</v>
      </c>
      <c r="B16" s="5">
        <v>6</v>
      </c>
      <c r="C16" s="5">
        <v>6</v>
      </c>
    </row>
    <row r="17" spans="1:37" x14ac:dyDescent="0.25">
      <c r="A17" s="4" t="s">
        <v>92</v>
      </c>
      <c r="B17" s="5">
        <v>5942</v>
      </c>
      <c r="C17" s="5">
        <v>5942</v>
      </c>
    </row>
    <row r="18" spans="1:37" x14ac:dyDescent="0.25">
      <c r="A18" t="s">
        <v>93</v>
      </c>
      <c r="B18" s="3">
        <v>0</v>
      </c>
      <c r="C18" s="3">
        <v>0</v>
      </c>
    </row>
    <row r="19" spans="1:37" x14ac:dyDescent="0.25">
      <c r="A19" t="s">
        <v>94</v>
      </c>
      <c r="B19" s="3">
        <v>0</v>
      </c>
      <c r="C19" s="3">
        <v>0</v>
      </c>
    </row>
    <row r="20" spans="1:37" x14ac:dyDescent="0.25">
      <c r="A20" t="s">
        <v>95</v>
      </c>
      <c r="B20" s="3">
        <v>332.21</v>
      </c>
      <c r="C20" s="3">
        <v>332.21</v>
      </c>
    </row>
    <row r="22" spans="1:37" x14ac:dyDescent="0.25">
      <c r="A22" s="1" t="s">
        <v>96</v>
      </c>
    </row>
    <row r="23" spans="1:37" x14ac:dyDescent="0.25">
      <c r="A23" t="s">
        <v>97</v>
      </c>
      <c r="B23" t="s">
        <v>30</v>
      </c>
      <c r="C23" t="s">
        <v>30</v>
      </c>
    </row>
    <row r="24" spans="1:37" x14ac:dyDescent="0.25">
      <c r="A24" t="s">
        <v>98</v>
      </c>
    </row>
    <row r="25" spans="1:37" x14ac:dyDescent="0.25">
      <c r="A25" t="s">
        <v>99</v>
      </c>
    </row>
    <row r="26" spans="1:37" x14ac:dyDescent="0.25">
      <c r="A26" t="s">
        <v>100</v>
      </c>
      <c r="B26">
        <f>((((B30-1)*370)+B28)/30)+24</f>
        <v>57.576666666666668</v>
      </c>
      <c r="C26">
        <f>((((C30-1)*370)+C28)/30)+24</f>
        <v>66.419999999999987</v>
      </c>
      <c r="E26">
        <f>((((E30-1)*370)+E28)/30)+24</f>
        <v>63.6</v>
      </c>
      <c r="F26">
        <f t="shared" ref="F26:AK26" si="0">((((F30-1)*370)+F28)/30)+24</f>
        <v>111.86666666666666</v>
      </c>
      <c r="G26">
        <f t="shared" si="0"/>
        <v>37.9</v>
      </c>
      <c r="H26">
        <f t="shared" si="0"/>
        <v>37.9</v>
      </c>
      <c r="I26">
        <f t="shared" si="0"/>
        <v>90.033333333333331</v>
      </c>
      <c r="J26">
        <f t="shared" si="0"/>
        <v>39.166666666666664</v>
      </c>
      <c r="K26">
        <f t="shared" si="0"/>
        <v>52.566666666666663</v>
      </c>
      <c r="L26">
        <f t="shared" si="0"/>
        <v>63.833333333333336</v>
      </c>
      <c r="M26">
        <f t="shared" si="0"/>
        <v>78.633333333333326</v>
      </c>
      <c r="N26">
        <f t="shared" si="0"/>
        <v>40.533333333333331</v>
      </c>
      <c r="O26">
        <f t="shared" si="0"/>
        <v>61.7</v>
      </c>
      <c r="P26">
        <f t="shared" si="0"/>
        <v>39.433333333333337</v>
      </c>
      <c r="Q26">
        <f t="shared" si="0"/>
        <v>64.833333333333343</v>
      </c>
      <c r="R26">
        <f t="shared" si="0"/>
        <v>37.1</v>
      </c>
      <c r="S26">
        <f t="shared" si="0"/>
        <v>65.066666666666663</v>
      </c>
      <c r="T26">
        <f t="shared" si="0"/>
        <v>37.033333333333331</v>
      </c>
      <c r="V26">
        <f t="shared" si="0"/>
        <v>100.8</v>
      </c>
      <c r="W26">
        <f t="shared" si="0"/>
        <v>101.03333333333333</v>
      </c>
      <c r="X26">
        <f t="shared" si="0"/>
        <v>52.3</v>
      </c>
      <c r="Y26">
        <f t="shared" si="0"/>
        <v>51.333333333333329</v>
      </c>
      <c r="Z26">
        <f t="shared" si="0"/>
        <v>50.366666666666667</v>
      </c>
      <c r="AA26">
        <f t="shared" si="0"/>
        <v>75.900000000000006</v>
      </c>
      <c r="AB26">
        <f t="shared" si="0"/>
        <v>88.333333333333329</v>
      </c>
      <c r="AC26">
        <f t="shared" si="0"/>
        <v>40.6</v>
      </c>
      <c r="AD26">
        <f t="shared" si="0"/>
        <v>37.366666666666667</v>
      </c>
      <c r="AE26">
        <f t="shared" si="0"/>
        <v>52.866666666666667</v>
      </c>
      <c r="AF26">
        <f t="shared" si="0"/>
        <v>64.099999999999994</v>
      </c>
      <c r="AG26">
        <f t="shared" si="0"/>
        <v>38.566666666666663</v>
      </c>
      <c r="AH26">
        <f t="shared" si="0"/>
        <v>101.06666666666666</v>
      </c>
      <c r="AI26">
        <f t="shared" si="0"/>
        <v>103.1</v>
      </c>
      <c r="AJ26">
        <f t="shared" si="0"/>
        <v>53.2</v>
      </c>
      <c r="AK26">
        <f t="shared" si="0"/>
        <v>49.3</v>
      </c>
    </row>
    <row r="27" spans="1:37" x14ac:dyDescent="0.25">
      <c r="A27" t="s">
        <v>101</v>
      </c>
      <c r="B27">
        <v>0</v>
      </c>
      <c r="C27">
        <v>0</v>
      </c>
      <c r="E27">
        <v>0</v>
      </c>
      <c r="F27">
        <v>0</v>
      </c>
      <c r="G27">
        <v>0</v>
      </c>
      <c r="H27">
        <v>0</v>
      </c>
      <c r="I27">
        <v>40</v>
      </c>
      <c r="J27">
        <v>0</v>
      </c>
      <c r="K27">
        <v>26</v>
      </c>
      <c r="L27">
        <v>0</v>
      </c>
      <c r="M27">
        <v>68</v>
      </c>
      <c r="N27">
        <v>35</v>
      </c>
      <c r="O27">
        <v>0</v>
      </c>
      <c r="P27">
        <v>2</v>
      </c>
      <c r="Q27">
        <v>24</v>
      </c>
      <c r="R27">
        <v>0</v>
      </c>
      <c r="S27">
        <v>31</v>
      </c>
      <c r="T27">
        <v>0</v>
      </c>
      <c r="V27">
        <v>0</v>
      </c>
      <c r="W27">
        <v>0</v>
      </c>
      <c r="X27">
        <v>18</v>
      </c>
      <c r="Y27">
        <v>0</v>
      </c>
      <c r="Z27">
        <v>0</v>
      </c>
      <c r="AA27">
        <v>0</v>
      </c>
      <c r="AB27">
        <v>0</v>
      </c>
      <c r="AC27">
        <v>37</v>
      </c>
      <c r="AD27">
        <v>0</v>
      </c>
      <c r="AE27">
        <v>35</v>
      </c>
      <c r="AF27">
        <v>2</v>
      </c>
      <c r="AG27">
        <v>0</v>
      </c>
      <c r="AH27">
        <v>1</v>
      </c>
      <c r="AI27">
        <v>62</v>
      </c>
      <c r="AJ27">
        <v>45</v>
      </c>
      <c r="AK27">
        <v>0</v>
      </c>
    </row>
    <row r="28" spans="1:37" x14ac:dyDescent="0.25">
      <c r="A28" t="s">
        <v>102</v>
      </c>
      <c r="B28">
        <v>82.3</v>
      </c>
      <c r="C28">
        <v>88.6</v>
      </c>
      <c r="E28">
        <v>78</v>
      </c>
      <c r="F28">
        <v>46</v>
      </c>
      <c r="G28" s="10">
        <v>47</v>
      </c>
      <c r="H28">
        <v>47</v>
      </c>
      <c r="I28">
        <v>131</v>
      </c>
      <c r="J28">
        <v>85</v>
      </c>
      <c r="K28">
        <v>117</v>
      </c>
      <c r="L28">
        <v>85</v>
      </c>
      <c r="M28">
        <v>159</v>
      </c>
      <c r="N28">
        <v>126</v>
      </c>
      <c r="O28">
        <v>21</v>
      </c>
      <c r="P28">
        <v>93</v>
      </c>
      <c r="Q28">
        <v>115</v>
      </c>
      <c r="R28">
        <v>23</v>
      </c>
      <c r="S28">
        <v>122</v>
      </c>
      <c r="T28">
        <v>21</v>
      </c>
      <c r="V28">
        <v>84</v>
      </c>
      <c r="W28">
        <v>91</v>
      </c>
      <c r="X28">
        <v>109</v>
      </c>
      <c r="Y28">
        <v>80</v>
      </c>
      <c r="Z28">
        <v>51</v>
      </c>
      <c r="AA28">
        <v>77</v>
      </c>
      <c r="AB28">
        <v>80</v>
      </c>
      <c r="AC28">
        <v>128</v>
      </c>
      <c r="AD28">
        <v>31</v>
      </c>
      <c r="AE28">
        <v>126</v>
      </c>
      <c r="AF28">
        <v>93</v>
      </c>
      <c r="AG28">
        <v>67</v>
      </c>
      <c r="AH28">
        <v>92</v>
      </c>
      <c r="AI28">
        <v>153</v>
      </c>
      <c r="AJ28">
        <v>136</v>
      </c>
      <c r="AK28">
        <v>19</v>
      </c>
    </row>
    <row r="29" spans="1:37" x14ac:dyDescent="0.25">
      <c r="A29" t="s">
        <v>103</v>
      </c>
      <c r="B29">
        <v>13</v>
      </c>
      <c r="C29">
        <v>13</v>
      </c>
    </row>
    <row r="30" spans="1:37" x14ac:dyDescent="0.25">
      <c r="A30" t="s">
        <v>8</v>
      </c>
      <c r="B30">
        <v>3.5</v>
      </c>
      <c r="C30">
        <v>4.2</v>
      </c>
      <c r="E30">
        <v>4</v>
      </c>
      <c r="F30">
        <v>8</v>
      </c>
      <c r="G30" s="10">
        <v>2</v>
      </c>
      <c r="H30">
        <v>2</v>
      </c>
      <c r="I30">
        <v>6</v>
      </c>
      <c r="J30">
        <v>2</v>
      </c>
      <c r="K30">
        <v>3</v>
      </c>
      <c r="L30">
        <v>4</v>
      </c>
      <c r="M30">
        <v>5</v>
      </c>
      <c r="N30">
        <v>2</v>
      </c>
      <c r="O30">
        <v>4</v>
      </c>
      <c r="P30">
        <v>2</v>
      </c>
      <c r="Q30">
        <v>4</v>
      </c>
      <c r="R30">
        <v>2</v>
      </c>
      <c r="S30">
        <v>4</v>
      </c>
      <c r="T30">
        <v>2</v>
      </c>
      <c r="V30">
        <v>7</v>
      </c>
      <c r="W30">
        <v>7</v>
      </c>
      <c r="X30">
        <v>3</v>
      </c>
      <c r="Y30">
        <v>3</v>
      </c>
      <c r="Z30">
        <v>3</v>
      </c>
      <c r="AA30">
        <v>5</v>
      </c>
      <c r="AB30">
        <v>6</v>
      </c>
      <c r="AC30">
        <v>2</v>
      </c>
      <c r="AD30">
        <v>2</v>
      </c>
      <c r="AE30">
        <v>3</v>
      </c>
      <c r="AF30">
        <v>4</v>
      </c>
      <c r="AG30">
        <v>2</v>
      </c>
      <c r="AH30">
        <v>7</v>
      </c>
      <c r="AI30">
        <v>7</v>
      </c>
      <c r="AJ30">
        <v>3</v>
      </c>
      <c r="AK30">
        <v>3</v>
      </c>
    </row>
    <row r="31" spans="1:37" x14ac:dyDescent="0.25">
      <c r="A31" t="s">
        <v>104</v>
      </c>
      <c r="B31">
        <v>23</v>
      </c>
      <c r="C31">
        <v>23</v>
      </c>
    </row>
    <row r="32" spans="1:37" x14ac:dyDescent="0.25">
      <c r="A32" t="s">
        <v>43</v>
      </c>
      <c r="B32">
        <v>24</v>
      </c>
      <c r="C32">
        <v>24</v>
      </c>
    </row>
    <row r="33" spans="1:37" x14ac:dyDescent="0.25">
      <c r="A33" t="s">
        <v>105</v>
      </c>
      <c r="B33">
        <v>23.5</v>
      </c>
      <c r="C33">
        <v>23.8</v>
      </c>
      <c r="E33">
        <v>24.2</v>
      </c>
      <c r="F33">
        <v>23.71</v>
      </c>
      <c r="G33" s="10">
        <v>21.76</v>
      </c>
      <c r="H33">
        <v>23.72</v>
      </c>
      <c r="I33">
        <v>23.08</v>
      </c>
      <c r="J33">
        <v>18.329999999999998</v>
      </c>
      <c r="K33">
        <v>21.69</v>
      </c>
      <c r="L33">
        <v>22.63</v>
      </c>
      <c r="M33">
        <v>20.010000000000002</v>
      </c>
      <c r="N33">
        <v>18.78</v>
      </c>
      <c r="O33">
        <v>26.26</v>
      </c>
      <c r="P33">
        <v>16.670000000000002</v>
      </c>
      <c r="Q33">
        <v>18.84</v>
      </c>
      <c r="R33">
        <v>21.75</v>
      </c>
      <c r="S33">
        <v>17.149999999999999</v>
      </c>
      <c r="T33">
        <v>22.54</v>
      </c>
      <c r="V33">
        <v>26.25</v>
      </c>
      <c r="W33">
        <v>19.5</v>
      </c>
      <c r="X33">
        <v>23.3</v>
      </c>
      <c r="Y33">
        <v>24.79</v>
      </c>
      <c r="Z33">
        <v>24.5</v>
      </c>
      <c r="AA33">
        <v>21.87</v>
      </c>
      <c r="AB33">
        <v>21.76</v>
      </c>
      <c r="AC33">
        <v>21.31</v>
      </c>
      <c r="AD33">
        <v>22.78</v>
      </c>
      <c r="AE33">
        <v>19.739999999999998</v>
      </c>
      <c r="AF33">
        <v>17.68</v>
      </c>
      <c r="AG33">
        <v>17.62</v>
      </c>
      <c r="AH33">
        <v>17.73</v>
      </c>
      <c r="AI33">
        <v>20.68</v>
      </c>
      <c r="AJ33">
        <v>15.36</v>
      </c>
      <c r="AK33">
        <v>25.29</v>
      </c>
    </row>
    <row r="34" spans="1:37" x14ac:dyDescent="0.25">
      <c r="A34" t="s">
        <v>16</v>
      </c>
      <c r="B34">
        <v>4.6269999999999998</v>
      </c>
      <c r="C34">
        <v>4.6529999999999996</v>
      </c>
      <c r="E34">
        <v>3.68</v>
      </c>
      <c r="F34">
        <v>5.5</v>
      </c>
      <c r="G34" s="10">
        <v>4.3</v>
      </c>
      <c r="H34">
        <v>3.99</v>
      </c>
      <c r="I34">
        <v>4.4400000000000004</v>
      </c>
      <c r="J34">
        <v>4.18</v>
      </c>
      <c r="K34">
        <v>5.64</v>
      </c>
      <c r="L34">
        <v>4.3899999999999997</v>
      </c>
      <c r="M34">
        <v>5.38</v>
      </c>
      <c r="N34">
        <v>4.82</v>
      </c>
      <c r="O34">
        <v>4.03</v>
      </c>
      <c r="P34">
        <v>4.5199999999999996</v>
      </c>
      <c r="Q34">
        <v>4.6500000000000004</v>
      </c>
      <c r="R34">
        <v>5.22</v>
      </c>
      <c r="S34">
        <v>5.34</v>
      </c>
      <c r="T34">
        <v>3.94</v>
      </c>
      <c r="V34">
        <v>3.96</v>
      </c>
      <c r="W34">
        <v>5.4</v>
      </c>
      <c r="X34">
        <v>4.53</v>
      </c>
      <c r="Y34">
        <v>4.29</v>
      </c>
      <c r="Z34">
        <v>5.07</v>
      </c>
      <c r="AA34">
        <v>4.7</v>
      </c>
      <c r="AB34">
        <v>3.7</v>
      </c>
      <c r="AC34">
        <v>4.58</v>
      </c>
      <c r="AD34">
        <v>4.55</v>
      </c>
      <c r="AE34">
        <v>4.28</v>
      </c>
      <c r="AF34">
        <v>5.65</v>
      </c>
      <c r="AG34">
        <v>4.54</v>
      </c>
      <c r="AH34">
        <v>4.9400000000000004</v>
      </c>
      <c r="AI34">
        <v>3.97</v>
      </c>
      <c r="AJ34">
        <v>5.45</v>
      </c>
      <c r="AK34">
        <v>4.8499999999999996</v>
      </c>
    </row>
    <row r="35" spans="1:37" x14ac:dyDescent="0.25">
      <c r="A35" t="s">
        <v>106</v>
      </c>
    </row>
    <row r="36" spans="1:37" x14ac:dyDescent="0.25">
      <c r="A36" t="s">
        <v>107</v>
      </c>
      <c r="B36">
        <v>3.5390000000000001</v>
      </c>
      <c r="C36">
        <v>3.4550000000000001</v>
      </c>
      <c r="E36">
        <v>3.38</v>
      </c>
      <c r="F36">
        <v>3.68</v>
      </c>
      <c r="G36" s="10">
        <v>3.43</v>
      </c>
      <c r="H36">
        <v>3.11</v>
      </c>
      <c r="I36">
        <v>3.81</v>
      </c>
      <c r="J36">
        <v>3.35</v>
      </c>
      <c r="K36">
        <v>3.41</v>
      </c>
      <c r="L36">
        <v>3.69</v>
      </c>
      <c r="M36">
        <v>3.65</v>
      </c>
      <c r="N36">
        <v>3.45</v>
      </c>
      <c r="O36">
        <v>3.31</v>
      </c>
      <c r="P36">
        <v>3.79</v>
      </c>
      <c r="Q36">
        <v>3.9</v>
      </c>
      <c r="R36">
        <v>3.6</v>
      </c>
      <c r="S36">
        <v>3.9</v>
      </c>
      <c r="T36">
        <v>3.15</v>
      </c>
      <c r="V36">
        <v>3.25</v>
      </c>
      <c r="W36">
        <v>3.43</v>
      </c>
      <c r="X36">
        <v>3.63</v>
      </c>
      <c r="Y36">
        <v>3.22</v>
      </c>
      <c r="Z36">
        <v>3.49</v>
      </c>
      <c r="AA36">
        <v>3.53</v>
      </c>
      <c r="AB36">
        <v>3.13</v>
      </c>
      <c r="AC36">
        <v>3.44</v>
      </c>
      <c r="AD36">
        <v>3.58</v>
      </c>
      <c r="AE36">
        <v>3.49</v>
      </c>
      <c r="AF36">
        <v>3.83</v>
      </c>
      <c r="AG36">
        <v>3.23</v>
      </c>
      <c r="AH36">
        <v>3.54</v>
      </c>
      <c r="AI36">
        <v>3.57</v>
      </c>
      <c r="AJ36">
        <v>3.78</v>
      </c>
      <c r="AK36">
        <v>3.17</v>
      </c>
    </row>
    <row r="37" spans="1:37" x14ac:dyDescent="0.25">
      <c r="A37" t="s">
        <v>108</v>
      </c>
      <c r="B37">
        <v>4.37</v>
      </c>
      <c r="C37">
        <v>4.665</v>
      </c>
    </row>
    <row r="38" spans="1:37" x14ac:dyDescent="0.25">
      <c r="A38" t="s">
        <v>109</v>
      </c>
      <c r="B38" s="3" t="s">
        <v>127</v>
      </c>
      <c r="C38" s="3" t="s">
        <v>127</v>
      </c>
    </row>
    <row r="39" spans="1:37" x14ac:dyDescent="0.25">
      <c r="A39" t="s">
        <v>110</v>
      </c>
      <c r="B39">
        <v>2.4</v>
      </c>
      <c r="C39">
        <v>2.2999999999999998</v>
      </c>
      <c r="E39" s="7">
        <v>2.5</v>
      </c>
      <c r="F39" s="7">
        <v>2.75</v>
      </c>
      <c r="G39" s="10">
        <v>2.25</v>
      </c>
      <c r="H39" s="10">
        <v>2.25</v>
      </c>
      <c r="I39" s="10">
        <v>2.25</v>
      </c>
      <c r="J39" s="10">
        <v>2.25</v>
      </c>
      <c r="K39" s="10">
        <v>2.25</v>
      </c>
      <c r="L39" s="10">
        <v>2.5</v>
      </c>
      <c r="M39" s="10">
        <v>2.25</v>
      </c>
      <c r="N39" s="10">
        <v>2.25</v>
      </c>
      <c r="O39" s="10">
        <v>2.25</v>
      </c>
      <c r="P39" s="10">
        <v>2.25</v>
      </c>
      <c r="Q39" s="10">
        <v>3.25</v>
      </c>
      <c r="R39" s="10">
        <v>3</v>
      </c>
      <c r="S39" s="10">
        <v>2.25</v>
      </c>
      <c r="T39" s="10">
        <v>2.5</v>
      </c>
      <c r="U39" s="7"/>
      <c r="V39" s="10">
        <v>2</v>
      </c>
      <c r="W39" s="10">
        <v>2.25</v>
      </c>
      <c r="X39" s="10">
        <v>2</v>
      </c>
      <c r="Y39" s="10">
        <v>2.25</v>
      </c>
      <c r="Z39" s="10">
        <v>2.25</v>
      </c>
      <c r="AA39" s="10">
        <v>2</v>
      </c>
      <c r="AB39" s="10">
        <v>3.5</v>
      </c>
      <c r="AC39" s="10">
        <v>2.25</v>
      </c>
      <c r="AD39" s="10">
        <v>2.25</v>
      </c>
      <c r="AE39" s="10">
        <v>2.25</v>
      </c>
      <c r="AF39" s="10">
        <v>2.25</v>
      </c>
      <c r="AG39" s="10">
        <v>2</v>
      </c>
      <c r="AH39" s="10">
        <v>2.25</v>
      </c>
      <c r="AI39" s="10">
        <v>3</v>
      </c>
      <c r="AJ39" s="10">
        <v>2</v>
      </c>
      <c r="AK39" s="10">
        <v>2.5</v>
      </c>
    </row>
    <row r="40" spans="1:37" x14ac:dyDescent="0.25">
      <c r="A40" t="s">
        <v>111</v>
      </c>
      <c r="B40">
        <v>2.5</v>
      </c>
      <c r="C40">
        <v>2.5</v>
      </c>
    </row>
    <row r="41" spans="1:37" x14ac:dyDescent="0.25">
      <c r="A41" t="s">
        <v>112</v>
      </c>
      <c r="B41" s="3">
        <v>100</v>
      </c>
      <c r="C41" s="3">
        <v>100</v>
      </c>
    </row>
    <row r="42" spans="1:37" x14ac:dyDescent="0.25">
      <c r="A42" t="s">
        <v>113</v>
      </c>
      <c r="B42" s="3" t="s">
        <v>128</v>
      </c>
      <c r="C42" s="3" t="s">
        <v>128</v>
      </c>
    </row>
    <row r="43" spans="1:37" x14ac:dyDescent="0.25">
      <c r="A43" t="s">
        <v>114</v>
      </c>
      <c r="B43" s="3" t="s">
        <v>129</v>
      </c>
      <c r="C43" s="3" t="s">
        <v>129</v>
      </c>
    </row>
    <row r="44" spans="1:37" x14ac:dyDescent="0.25">
      <c r="A44" t="s">
        <v>115</v>
      </c>
      <c r="B44" s="3" t="s">
        <v>130</v>
      </c>
      <c r="C44" s="3" t="s">
        <v>130</v>
      </c>
    </row>
    <row r="45" spans="1:37" x14ac:dyDescent="0.25">
      <c r="A45" t="s">
        <v>116</v>
      </c>
      <c r="B45" s="3" t="s">
        <v>36</v>
      </c>
      <c r="C45" s="3" t="s">
        <v>36</v>
      </c>
    </row>
    <row r="46" spans="1:37" x14ac:dyDescent="0.25">
      <c r="A46" t="s">
        <v>117</v>
      </c>
      <c r="B46" s="3">
        <v>0.6</v>
      </c>
      <c r="C46" s="3">
        <v>0.6</v>
      </c>
    </row>
    <row r="47" spans="1:37" x14ac:dyDescent="0.25">
      <c r="A47" t="s">
        <v>25</v>
      </c>
      <c r="B47" s="3" t="s">
        <v>131</v>
      </c>
      <c r="C47" s="3" t="s">
        <v>131</v>
      </c>
    </row>
    <row r="48" spans="1:37" x14ac:dyDescent="0.25">
      <c r="A48" t="s">
        <v>118</v>
      </c>
      <c r="B48" s="3" t="s">
        <v>36</v>
      </c>
      <c r="C48" s="3" t="s">
        <v>36</v>
      </c>
    </row>
    <row r="49" spans="1:37" x14ac:dyDescent="0.25">
      <c r="A49" t="s">
        <v>119</v>
      </c>
      <c r="B49" s="3" t="b">
        <v>1</v>
      </c>
      <c r="C49" s="3" t="b">
        <v>1</v>
      </c>
    </row>
    <row r="50" spans="1:37" x14ac:dyDescent="0.25">
      <c r="A50" t="s">
        <v>120</v>
      </c>
      <c r="B50" s="3" t="s">
        <v>132</v>
      </c>
      <c r="C50" s="3" t="s">
        <v>132</v>
      </c>
    </row>
    <row r="51" spans="1:37" x14ac:dyDescent="0.25">
      <c r="A51" t="s">
        <v>121</v>
      </c>
      <c r="B51">
        <v>375</v>
      </c>
      <c r="C51">
        <v>363</v>
      </c>
      <c r="E51">
        <v>362</v>
      </c>
      <c r="F51">
        <v>358</v>
      </c>
      <c r="G51">
        <v>311</v>
      </c>
      <c r="H51">
        <v>369</v>
      </c>
      <c r="I51">
        <v>404.5</v>
      </c>
      <c r="J51">
        <v>350.5</v>
      </c>
      <c r="K51">
        <v>361.5</v>
      </c>
      <c r="L51">
        <v>395</v>
      </c>
      <c r="M51">
        <v>411.5</v>
      </c>
      <c r="N51">
        <v>369</v>
      </c>
      <c r="O51">
        <v>441</v>
      </c>
      <c r="P51">
        <v>321.5</v>
      </c>
      <c r="Q51">
        <v>434</v>
      </c>
      <c r="R51">
        <v>376</v>
      </c>
      <c r="S51">
        <v>384.5</v>
      </c>
      <c r="T51">
        <v>361.5</v>
      </c>
      <c r="V51">
        <v>347</v>
      </c>
      <c r="W51">
        <v>390.5</v>
      </c>
      <c r="X51">
        <v>359</v>
      </c>
      <c r="Y51">
        <v>378.5</v>
      </c>
      <c r="Z51">
        <v>362.5</v>
      </c>
      <c r="AA51">
        <v>353.5</v>
      </c>
      <c r="AB51">
        <v>458</v>
      </c>
      <c r="AC51">
        <v>358</v>
      </c>
      <c r="AD51">
        <v>314.5</v>
      </c>
      <c r="AE51">
        <v>371.5</v>
      </c>
      <c r="AF51">
        <v>352</v>
      </c>
      <c r="AG51">
        <v>306</v>
      </c>
      <c r="AH51">
        <v>347</v>
      </c>
      <c r="AI51">
        <v>435</v>
      </c>
      <c r="AJ51">
        <v>310</v>
      </c>
      <c r="AK51">
        <v>364</v>
      </c>
    </row>
    <row r="52" spans="1:37" x14ac:dyDescent="0.25">
      <c r="A52" t="s">
        <v>122</v>
      </c>
      <c r="B52">
        <v>375</v>
      </c>
      <c r="C52">
        <v>363</v>
      </c>
      <c r="E52">
        <v>362</v>
      </c>
      <c r="F52">
        <v>358</v>
      </c>
      <c r="G52">
        <v>330</v>
      </c>
      <c r="H52">
        <v>400</v>
      </c>
      <c r="I52">
        <v>404.5</v>
      </c>
      <c r="J52">
        <v>375</v>
      </c>
      <c r="K52">
        <v>361.5</v>
      </c>
      <c r="L52">
        <v>395</v>
      </c>
      <c r="M52">
        <v>411.5</v>
      </c>
      <c r="N52">
        <v>400</v>
      </c>
      <c r="O52">
        <v>441</v>
      </c>
      <c r="P52">
        <v>340</v>
      </c>
      <c r="Q52">
        <v>434</v>
      </c>
      <c r="R52">
        <v>400</v>
      </c>
      <c r="S52">
        <v>384.5</v>
      </c>
      <c r="T52">
        <v>390</v>
      </c>
    </row>
    <row r="53" spans="1:37" x14ac:dyDescent="0.25">
      <c r="A53" t="s">
        <v>123</v>
      </c>
    </row>
    <row r="54" spans="1:37" x14ac:dyDescent="0.25">
      <c r="A54" t="s">
        <v>124</v>
      </c>
      <c r="B54" t="s">
        <v>77</v>
      </c>
      <c r="C54" t="s">
        <v>36</v>
      </c>
    </row>
  </sheetData>
  <mergeCells count="2">
    <mergeCell ref="B1:C1"/>
    <mergeCell ref="E1:T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3"/>
  <sheetViews>
    <sheetView tabSelected="1" topLeftCell="A7" zoomScale="90" zoomScaleNormal="90" workbookViewId="0">
      <pane xSplit="1" topLeftCell="Q1" activePane="topRight" state="frozen"/>
      <selection pane="topRight" activeCell="D18" sqref="D18"/>
    </sheetView>
  </sheetViews>
  <sheetFormatPr defaultRowHeight="15" x14ac:dyDescent="0.25"/>
  <cols>
    <col min="1" max="1" width="45.7109375" bestFit="1" customWidth="1"/>
  </cols>
  <sheetData>
    <row r="1" spans="1:37" x14ac:dyDescent="0.25">
      <c r="B1" t="s">
        <v>28</v>
      </c>
      <c r="C1" t="s">
        <v>73</v>
      </c>
      <c r="E1" s="11" t="s">
        <v>28</v>
      </c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V1" t="s">
        <v>29</v>
      </c>
    </row>
    <row r="2" spans="1:37" x14ac:dyDescent="0.25">
      <c r="A2" t="s">
        <v>133</v>
      </c>
      <c r="E2">
        <v>689</v>
      </c>
      <c r="F2">
        <v>592</v>
      </c>
      <c r="G2">
        <v>595</v>
      </c>
      <c r="H2">
        <v>591</v>
      </c>
      <c r="I2">
        <v>623</v>
      </c>
      <c r="J2">
        <v>812</v>
      </c>
      <c r="K2">
        <v>555</v>
      </c>
      <c r="L2">
        <v>706</v>
      </c>
      <c r="M2">
        <v>489</v>
      </c>
      <c r="N2">
        <v>784</v>
      </c>
      <c r="O2">
        <v>668</v>
      </c>
      <c r="P2">
        <v>838</v>
      </c>
      <c r="Q2">
        <v>681</v>
      </c>
      <c r="R2">
        <v>869</v>
      </c>
      <c r="S2">
        <v>528</v>
      </c>
      <c r="T2">
        <v>800</v>
      </c>
      <c r="V2">
        <v>580</v>
      </c>
      <c r="W2">
        <v>545</v>
      </c>
      <c r="X2">
        <v>733</v>
      </c>
      <c r="Y2">
        <v>693</v>
      </c>
      <c r="Z2">
        <v>701</v>
      </c>
      <c r="AA2">
        <v>695</v>
      </c>
      <c r="AB2">
        <v>600</v>
      </c>
      <c r="AC2">
        <v>834</v>
      </c>
      <c r="AD2">
        <v>835</v>
      </c>
      <c r="AE2">
        <v>650</v>
      </c>
      <c r="AF2">
        <v>647</v>
      </c>
      <c r="AG2">
        <v>786</v>
      </c>
      <c r="AH2">
        <v>428</v>
      </c>
      <c r="AI2">
        <v>535</v>
      </c>
      <c r="AJ2">
        <v>709</v>
      </c>
      <c r="AK2">
        <v>748</v>
      </c>
    </row>
    <row r="3" spans="1:37" x14ac:dyDescent="0.25">
      <c r="A3" t="s">
        <v>134</v>
      </c>
      <c r="B3" t="s">
        <v>271</v>
      </c>
      <c r="C3" t="s">
        <v>271</v>
      </c>
    </row>
    <row r="4" spans="1:37" x14ac:dyDescent="0.25">
      <c r="A4" t="s">
        <v>135</v>
      </c>
      <c r="B4" t="s">
        <v>31</v>
      </c>
      <c r="C4" t="s">
        <v>31</v>
      </c>
    </row>
    <row r="5" spans="1:37" x14ac:dyDescent="0.25">
      <c r="A5" t="s">
        <v>12</v>
      </c>
      <c r="B5">
        <v>400</v>
      </c>
      <c r="C5">
        <v>400</v>
      </c>
      <c r="E5">
        <v>362</v>
      </c>
      <c r="F5">
        <v>358</v>
      </c>
      <c r="G5">
        <v>330</v>
      </c>
      <c r="H5">
        <v>400</v>
      </c>
      <c r="I5">
        <v>404.5</v>
      </c>
      <c r="J5">
        <v>375</v>
      </c>
      <c r="K5">
        <v>361.5</v>
      </c>
      <c r="L5">
        <v>395</v>
      </c>
      <c r="M5">
        <v>411.5</v>
      </c>
      <c r="N5">
        <v>400</v>
      </c>
      <c r="O5">
        <v>441</v>
      </c>
      <c r="P5">
        <v>340</v>
      </c>
      <c r="Q5">
        <v>434</v>
      </c>
      <c r="R5">
        <v>400</v>
      </c>
      <c r="S5">
        <v>384.5</v>
      </c>
      <c r="T5">
        <v>390</v>
      </c>
    </row>
    <row r="6" spans="1:37" x14ac:dyDescent="0.25">
      <c r="A6" t="s">
        <v>136</v>
      </c>
      <c r="B6" t="s">
        <v>272</v>
      </c>
      <c r="C6" t="s">
        <v>272</v>
      </c>
    </row>
    <row r="7" spans="1:37" x14ac:dyDescent="0.25">
      <c r="A7" t="s">
        <v>100</v>
      </c>
      <c r="B7">
        <v>57.576666666666668</v>
      </c>
      <c r="C7">
        <v>66.419999999999987</v>
      </c>
      <c r="E7">
        <v>63.6</v>
      </c>
      <c r="F7">
        <v>111.86666666666666</v>
      </c>
      <c r="G7">
        <v>37.9</v>
      </c>
      <c r="H7">
        <v>37.9</v>
      </c>
      <c r="I7">
        <v>90.033333333333331</v>
      </c>
      <c r="J7">
        <v>39.166666666666664</v>
      </c>
      <c r="K7">
        <v>52.566666666666663</v>
      </c>
      <c r="L7">
        <v>63.833333333333336</v>
      </c>
      <c r="M7">
        <v>78.633333333333326</v>
      </c>
      <c r="N7">
        <v>40.533333333333331</v>
      </c>
      <c r="O7">
        <v>61.7</v>
      </c>
      <c r="P7">
        <v>39.433333333333337</v>
      </c>
      <c r="Q7">
        <v>64.833333333333343</v>
      </c>
      <c r="R7">
        <v>37.1</v>
      </c>
      <c r="S7">
        <v>65.066666666666663</v>
      </c>
      <c r="T7">
        <v>37.033333333333331</v>
      </c>
      <c r="V7">
        <v>100.8</v>
      </c>
      <c r="W7">
        <v>101.03333333333333</v>
      </c>
      <c r="X7">
        <v>52.3</v>
      </c>
      <c r="Y7">
        <v>51.333333333333329</v>
      </c>
      <c r="Z7">
        <v>50.366666666666667</v>
      </c>
      <c r="AA7">
        <v>75.900000000000006</v>
      </c>
      <c r="AB7">
        <v>88.333333333333329</v>
      </c>
      <c r="AC7">
        <v>40.6</v>
      </c>
      <c r="AD7">
        <v>37.366666666666667</v>
      </c>
      <c r="AE7">
        <v>52.866666666666667</v>
      </c>
      <c r="AF7">
        <v>64.099999999999994</v>
      </c>
      <c r="AG7">
        <v>38.566666666666663</v>
      </c>
      <c r="AH7">
        <v>101.06666666666666</v>
      </c>
      <c r="AI7">
        <v>103.1</v>
      </c>
      <c r="AJ7">
        <v>53.2</v>
      </c>
      <c r="AK7">
        <v>49.3</v>
      </c>
    </row>
    <row r="8" spans="1:37" x14ac:dyDescent="0.25">
      <c r="A8" t="s">
        <v>137</v>
      </c>
      <c r="B8">
        <v>375</v>
      </c>
      <c r="C8">
        <v>363</v>
      </c>
      <c r="E8">
        <v>362</v>
      </c>
      <c r="F8">
        <v>358</v>
      </c>
      <c r="G8">
        <v>311</v>
      </c>
      <c r="H8">
        <v>369</v>
      </c>
      <c r="I8">
        <v>404.5</v>
      </c>
      <c r="J8">
        <v>350.5</v>
      </c>
      <c r="K8">
        <v>361.5</v>
      </c>
      <c r="L8">
        <v>395</v>
      </c>
      <c r="M8">
        <v>411.5</v>
      </c>
      <c r="N8">
        <v>369</v>
      </c>
      <c r="O8">
        <v>441</v>
      </c>
      <c r="P8">
        <v>321.5</v>
      </c>
      <c r="Q8">
        <v>434</v>
      </c>
      <c r="R8">
        <v>376</v>
      </c>
      <c r="S8">
        <v>384.5</v>
      </c>
      <c r="T8">
        <v>361.5</v>
      </c>
      <c r="V8">
        <v>347</v>
      </c>
      <c r="W8">
        <v>390.5</v>
      </c>
      <c r="X8">
        <v>359</v>
      </c>
      <c r="Y8">
        <v>378.5</v>
      </c>
      <c r="Z8">
        <v>362.5</v>
      </c>
      <c r="AA8">
        <v>353.5</v>
      </c>
      <c r="AB8">
        <v>458</v>
      </c>
      <c r="AC8">
        <v>358</v>
      </c>
      <c r="AD8">
        <v>314.5</v>
      </c>
      <c r="AE8">
        <v>371.5</v>
      </c>
      <c r="AF8">
        <v>352</v>
      </c>
      <c r="AG8">
        <v>306</v>
      </c>
      <c r="AH8">
        <v>347</v>
      </c>
      <c r="AI8">
        <v>435</v>
      </c>
      <c r="AJ8">
        <v>310</v>
      </c>
      <c r="AK8">
        <v>364</v>
      </c>
    </row>
    <row r="9" spans="1:37" x14ac:dyDescent="0.25">
      <c r="A9" t="s">
        <v>138</v>
      </c>
      <c r="B9">
        <v>2.4</v>
      </c>
      <c r="C9">
        <v>2.2999999999999998</v>
      </c>
      <c r="E9" s="7">
        <v>2.5</v>
      </c>
      <c r="F9" s="7">
        <v>2.75</v>
      </c>
      <c r="G9" s="10">
        <v>2.25</v>
      </c>
      <c r="H9" s="10">
        <v>2.25</v>
      </c>
      <c r="I9" s="10">
        <v>2.25</v>
      </c>
      <c r="J9" s="10">
        <v>2.25</v>
      </c>
      <c r="K9" s="10">
        <v>2.25</v>
      </c>
      <c r="L9" s="10">
        <v>2.5</v>
      </c>
      <c r="M9" s="10">
        <v>2.25</v>
      </c>
      <c r="N9" s="10">
        <v>2.25</v>
      </c>
      <c r="O9" s="10">
        <v>2.25</v>
      </c>
      <c r="P9" s="10">
        <v>2.25</v>
      </c>
      <c r="Q9" s="10">
        <v>3.25</v>
      </c>
      <c r="R9" s="10">
        <v>3</v>
      </c>
      <c r="S9" s="10">
        <v>2.25</v>
      </c>
      <c r="T9" s="10">
        <v>2.5</v>
      </c>
      <c r="U9" s="7"/>
      <c r="V9" s="10">
        <v>2</v>
      </c>
      <c r="W9" s="10">
        <v>2.25</v>
      </c>
      <c r="X9" s="10">
        <v>2</v>
      </c>
      <c r="Y9" s="10">
        <v>2.25</v>
      </c>
      <c r="Z9" s="10">
        <v>2.25</v>
      </c>
      <c r="AA9" s="10">
        <v>2</v>
      </c>
      <c r="AB9" s="10">
        <v>3.5</v>
      </c>
      <c r="AC9" s="10">
        <v>2.25</v>
      </c>
      <c r="AD9" s="10">
        <v>2.25</v>
      </c>
      <c r="AE9" s="10">
        <v>2.25</v>
      </c>
      <c r="AF9" s="10">
        <v>2.25</v>
      </c>
      <c r="AG9" s="10">
        <v>2</v>
      </c>
      <c r="AH9" s="10">
        <v>2.25</v>
      </c>
      <c r="AI9" s="10">
        <v>3</v>
      </c>
      <c r="AJ9" s="10">
        <v>2</v>
      </c>
      <c r="AK9" s="10">
        <v>2.5</v>
      </c>
    </row>
    <row r="10" spans="1:37" x14ac:dyDescent="0.25">
      <c r="A10" t="s">
        <v>139</v>
      </c>
      <c r="B10">
        <v>0</v>
      </c>
      <c r="C10">
        <v>0</v>
      </c>
    </row>
    <row r="11" spans="1:37" x14ac:dyDescent="0.25">
      <c r="A11" t="s">
        <v>140</v>
      </c>
      <c r="B11">
        <v>82.3</v>
      </c>
      <c r="C11">
        <v>88.6</v>
      </c>
      <c r="E11">
        <v>78</v>
      </c>
      <c r="F11">
        <v>46</v>
      </c>
      <c r="G11" s="10">
        <v>47</v>
      </c>
      <c r="H11">
        <v>47</v>
      </c>
      <c r="I11">
        <v>131</v>
      </c>
      <c r="J11">
        <v>85</v>
      </c>
      <c r="K11">
        <v>117</v>
      </c>
      <c r="L11">
        <v>85</v>
      </c>
      <c r="M11">
        <v>159</v>
      </c>
      <c r="N11">
        <v>126</v>
      </c>
      <c r="O11">
        <v>21</v>
      </c>
      <c r="P11">
        <v>93</v>
      </c>
      <c r="Q11">
        <v>115</v>
      </c>
      <c r="R11">
        <v>23</v>
      </c>
      <c r="S11">
        <v>122</v>
      </c>
      <c r="T11">
        <v>21</v>
      </c>
      <c r="V11">
        <v>84</v>
      </c>
      <c r="W11">
        <v>91</v>
      </c>
      <c r="X11">
        <v>109</v>
      </c>
      <c r="Y11">
        <v>80</v>
      </c>
      <c r="Z11">
        <v>51</v>
      </c>
      <c r="AA11">
        <v>77</v>
      </c>
      <c r="AB11">
        <v>80</v>
      </c>
      <c r="AC11">
        <v>128</v>
      </c>
      <c r="AD11">
        <v>31</v>
      </c>
      <c r="AE11">
        <v>126</v>
      </c>
      <c r="AF11">
        <v>93</v>
      </c>
      <c r="AG11">
        <v>67</v>
      </c>
      <c r="AH11">
        <v>92</v>
      </c>
      <c r="AI11">
        <v>153</v>
      </c>
      <c r="AJ11">
        <v>136</v>
      </c>
      <c r="AK11">
        <v>19</v>
      </c>
    </row>
    <row r="12" spans="1:37" x14ac:dyDescent="0.25">
      <c r="A12" t="s">
        <v>141</v>
      </c>
      <c r="B12">
        <v>24</v>
      </c>
      <c r="C12">
        <v>24</v>
      </c>
      <c r="E12">
        <v>24</v>
      </c>
      <c r="F12">
        <v>24</v>
      </c>
      <c r="G12">
        <v>24</v>
      </c>
      <c r="H12">
        <v>24</v>
      </c>
      <c r="I12">
        <v>24</v>
      </c>
      <c r="J12">
        <v>24</v>
      </c>
      <c r="K12">
        <v>24</v>
      </c>
      <c r="L12">
        <v>24</v>
      </c>
      <c r="M12">
        <v>24</v>
      </c>
      <c r="N12">
        <v>24</v>
      </c>
      <c r="O12">
        <v>24</v>
      </c>
      <c r="P12">
        <v>24</v>
      </c>
      <c r="Q12">
        <v>24</v>
      </c>
      <c r="R12">
        <v>24</v>
      </c>
      <c r="S12">
        <v>24</v>
      </c>
      <c r="T12">
        <v>24</v>
      </c>
      <c r="V12">
        <v>24</v>
      </c>
      <c r="W12">
        <v>24</v>
      </c>
      <c r="X12">
        <v>24</v>
      </c>
      <c r="Y12">
        <v>24</v>
      </c>
      <c r="Z12">
        <v>24</v>
      </c>
      <c r="AA12">
        <v>24</v>
      </c>
      <c r="AB12">
        <v>24</v>
      </c>
      <c r="AC12">
        <v>24</v>
      </c>
      <c r="AD12">
        <v>24</v>
      </c>
      <c r="AE12">
        <v>24</v>
      </c>
      <c r="AF12">
        <v>24</v>
      </c>
      <c r="AG12">
        <v>24</v>
      </c>
      <c r="AH12">
        <v>24</v>
      </c>
      <c r="AI12">
        <v>24</v>
      </c>
      <c r="AJ12">
        <v>24</v>
      </c>
      <c r="AK12">
        <v>24</v>
      </c>
    </row>
    <row r="13" spans="1:37" x14ac:dyDescent="0.25">
      <c r="A13" t="s">
        <v>142</v>
      </c>
      <c r="B13">
        <v>0</v>
      </c>
      <c r="C13">
        <v>0</v>
      </c>
      <c r="E13">
        <v>0</v>
      </c>
      <c r="F13">
        <v>0</v>
      </c>
      <c r="G13">
        <v>0</v>
      </c>
      <c r="H13">
        <v>0</v>
      </c>
      <c r="I13">
        <v>40</v>
      </c>
      <c r="J13">
        <v>0</v>
      </c>
      <c r="K13">
        <v>26</v>
      </c>
      <c r="L13">
        <v>0</v>
      </c>
      <c r="M13">
        <v>68</v>
      </c>
      <c r="N13">
        <v>35</v>
      </c>
      <c r="O13">
        <v>0</v>
      </c>
      <c r="P13">
        <v>2</v>
      </c>
      <c r="Q13">
        <v>24</v>
      </c>
      <c r="R13">
        <v>0</v>
      </c>
      <c r="S13">
        <v>31</v>
      </c>
      <c r="T13">
        <v>0</v>
      </c>
      <c r="V13">
        <v>0</v>
      </c>
      <c r="W13">
        <v>0</v>
      </c>
      <c r="X13">
        <v>18</v>
      </c>
      <c r="Y13">
        <v>0</v>
      </c>
      <c r="Z13">
        <v>0</v>
      </c>
      <c r="AA13">
        <v>0</v>
      </c>
      <c r="AB13">
        <v>0</v>
      </c>
      <c r="AC13">
        <v>37</v>
      </c>
      <c r="AD13">
        <v>0</v>
      </c>
      <c r="AE13">
        <v>35</v>
      </c>
      <c r="AF13">
        <v>2</v>
      </c>
      <c r="AG13">
        <v>0</v>
      </c>
      <c r="AH13">
        <v>1</v>
      </c>
      <c r="AI13">
        <v>62</v>
      </c>
      <c r="AJ13">
        <v>45</v>
      </c>
      <c r="AK13">
        <v>0</v>
      </c>
    </row>
    <row r="14" spans="1:37" x14ac:dyDescent="0.25">
      <c r="A14" t="s">
        <v>20</v>
      </c>
      <c r="B14">
        <v>14.72</v>
      </c>
      <c r="C14">
        <v>14.72</v>
      </c>
    </row>
    <row r="16" spans="1:37" x14ac:dyDescent="0.25">
      <c r="A16" t="s">
        <v>21</v>
      </c>
      <c r="B16" t="s">
        <v>74</v>
      </c>
      <c r="C16" t="s">
        <v>74</v>
      </c>
      <c r="E16" t="s">
        <v>74</v>
      </c>
      <c r="F16" t="s">
        <v>74</v>
      </c>
      <c r="G16" t="s">
        <v>74</v>
      </c>
      <c r="H16" t="s">
        <v>74</v>
      </c>
      <c r="I16" t="s">
        <v>74</v>
      </c>
      <c r="J16" t="s">
        <v>74</v>
      </c>
      <c r="K16" t="s">
        <v>74</v>
      </c>
      <c r="L16" t="s">
        <v>74</v>
      </c>
      <c r="M16" t="s">
        <v>74</v>
      </c>
      <c r="N16" t="s">
        <v>74</v>
      </c>
      <c r="O16" t="s">
        <v>74</v>
      </c>
      <c r="P16" t="s">
        <v>74</v>
      </c>
      <c r="Q16" t="s">
        <v>74</v>
      </c>
      <c r="R16" t="s">
        <v>74</v>
      </c>
      <c r="S16" t="s">
        <v>74</v>
      </c>
      <c r="T16" t="s">
        <v>74</v>
      </c>
      <c r="V16" t="s">
        <v>74</v>
      </c>
      <c r="W16" t="s">
        <v>74</v>
      </c>
      <c r="X16" t="s">
        <v>74</v>
      </c>
      <c r="Y16" t="s">
        <v>74</v>
      </c>
      <c r="Z16" t="s">
        <v>74</v>
      </c>
      <c r="AA16" t="s">
        <v>74</v>
      </c>
      <c r="AB16" t="s">
        <v>74</v>
      </c>
      <c r="AC16" t="s">
        <v>74</v>
      </c>
      <c r="AD16" t="s">
        <v>74</v>
      </c>
      <c r="AE16" t="s">
        <v>74</v>
      </c>
      <c r="AF16" t="s">
        <v>74</v>
      </c>
      <c r="AG16" t="s">
        <v>74</v>
      </c>
      <c r="AH16" t="s">
        <v>74</v>
      </c>
      <c r="AI16" t="s">
        <v>74</v>
      </c>
      <c r="AJ16" t="s">
        <v>74</v>
      </c>
      <c r="AK16" t="s">
        <v>74</v>
      </c>
    </row>
    <row r="17" spans="1:37" x14ac:dyDescent="0.25">
      <c r="A17" t="s">
        <v>143</v>
      </c>
    </row>
    <row r="18" spans="1:37" x14ac:dyDescent="0.25">
      <c r="A18" t="s">
        <v>22</v>
      </c>
      <c r="B18" t="s">
        <v>273</v>
      </c>
      <c r="C18" t="s">
        <v>273</v>
      </c>
      <c r="E18" t="s">
        <v>273</v>
      </c>
      <c r="F18" t="s">
        <v>273</v>
      </c>
      <c r="G18" t="s">
        <v>273</v>
      </c>
      <c r="H18" t="s">
        <v>273</v>
      </c>
      <c r="I18" t="s">
        <v>273</v>
      </c>
      <c r="J18" t="s">
        <v>273</v>
      </c>
      <c r="K18" t="s">
        <v>273</v>
      </c>
      <c r="L18" t="s">
        <v>273</v>
      </c>
      <c r="M18" t="s">
        <v>273</v>
      </c>
      <c r="N18" t="s">
        <v>273</v>
      </c>
      <c r="O18" t="s">
        <v>273</v>
      </c>
      <c r="P18" t="s">
        <v>273</v>
      </c>
      <c r="Q18" t="s">
        <v>273</v>
      </c>
      <c r="R18" t="s">
        <v>273</v>
      </c>
      <c r="S18" t="s">
        <v>273</v>
      </c>
      <c r="T18" t="s">
        <v>273</v>
      </c>
      <c r="V18" t="s">
        <v>273</v>
      </c>
      <c r="W18" t="s">
        <v>273</v>
      </c>
      <c r="X18" t="s">
        <v>273</v>
      </c>
      <c r="Y18" t="s">
        <v>273</v>
      </c>
      <c r="Z18" t="s">
        <v>273</v>
      </c>
      <c r="AA18" t="s">
        <v>273</v>
      </c>
      <c r="AB18" t="s">
        <v>273</v>
      </c>
      <c r="AC18" t="s">
        <v>273</v>
      </c>
      <c r="AD18" t="s">
        <v>273</v>
      </c>
      <c r="AE18" t="s">
        <v>273</v>
      </c>
      <c r="AF18" t="s">
        <v>273</v>
      </c>
      <c r="AG18" t="s">
        <v>273</v>
      </c>
      <c r="AH18" t="s">
        <v>273</v>
      </c>
      <c r="AI18" t="s">
        <v>273</v>
      </c>
      <c r="AJ18" t="s">
        <v>273</v>
      </c>
      <c r="AK18" t="s">
        <v>273</v>
      </c>
    </row>
    <row r="19" spans="1:37" x14ac:dyDescent="0.25">
      <c r="A19" t="s">
        <v>144</v>
      </c>
      <c r="B19">
        <v>0.9</v>
      </c>
      <c r="C19">
        <v>0.9</v>
      </c>
      <c r="E19">
        <v>0.9</v>
      </c>
      <c r="F19">
        <v>0.9</v>
      </c>
      <c r="G19">
        <v>0.9</v>
      </c>
      <c r="H19">
        <v>0.9</v>
      </c>
      <c r="I19">
        <v>0.9</v>
      </c>
      <c r="J19">
        <v>0.9</v>
      </c>
      <c r="K19">
        <v>0.9</v>
      </c>
      <c r="L19">
        <v>0.9</v>
      </c>
      <c r="M19">
        <v>0.9</v>
      </c>
      <c r="N19">
        <v>0.9</v>
      </c>
      <c r="O19">
        <v>0.9</v>
      </c>
      <c r="P19">
        <v>0.9</v>
      </c>
      <c r="Q19">
        <v>0.9</v>
      </c>
      <c r="R19">
        <v>0.9</v>
      </c>
      <c r="S19">
        <v>0.9</v>
      </c>
      <c r="T19">
        <v>0.9</v>
      </c>
      <c r="V19">
        <v>0.9</v>
      </c>
      <c r="W19">
        <v>0.9</v>
      </c>
      <c r="X19">
        <v>0.9</v>
      </c>
      <c r="Y19">
        <v>0.9</v>
      </c>
      <c r="Z19">
        <v>0.9</v>
      </c>
      <c r="AA19">
        <v>0.9</v>
      </c>
      <c r="AB19">
        <v>0.9</v>
      </c>
      <c r="AC19">
        <v>0.9</v>
      </c>
      <c r="AD19">
        <v>0.9</v>
      </c>
      <c r="AE19">
        <v>0.9</v>
      </c>
      <c r="AF19">
        <v>0.9</v>
      </c>
      <c r="AG19">
        <v>0.9</v>
      </c>
      <c r="AH19">
        <v>0.9</v>
      </c>
      <c r="AI19">
        <v>0.9</v>
      </c>
      <c r="AJ19">
        <v>0.9</v>
      </c>
      <c r="AK19">
        <v>0.9</v>
      </c>
    </row>
    <row r="20" spans="1:37" x14ac:dyDescent="0.25">
      <c r="A20" t="s">
        <v>145</v>
      </c>
      <c r="B20">
        <v>4</v>
      </c>
      <c r="C20">
        <v>4</v>
      </c>
      <c r="E20">
        <v>4</v>
      </c>
      <c r="F20">
        <v>4</v>
      </c>
      <c r="G20">
        <v>4</v>
      </c>
      <c r="H20">
        <v>4</v>
      </c>
      <c r="I20">
        <v>4</v>
      </c>
      <c r="J20">
        <v>4</v>
      </c>
      <c r="K20">
        <v>4</v>
      </c>
      <c r="L20">
        <v>4</v>
      </c>
      <c r="M20">
        <v>4</v>
      </c>
      <c r="N20">
        <v>4</v>
      </c>
      <c r="O20">
        <v>4</v>
      </c>
      <c r="P20">
        <v>4</v>
      </c>
      <c r="Q20">
        <v>4</v>
      </c>
      <c r="R20">
        <v>4</v>
      </c>
      <c r="S20">
        <v>4</v>
      </c>
      <c r="T20">
        <v>4</v>
      </c>
      <c r="V20">
        <v>4</v>
      </c>
      <c r="W20">
        <v>4</v>
      </c>
      <c r="X20">
        <v>4</v>
      </c>
      <c r="Y20">
        <v>4</v>
      </c>
      <c r="Z20">
        <v>4</v>
      </c>
      <c r="AA20">
        <v>4</v>
      </c>
      <c r="AB20">
        <v>4</v>
      </c>
      <c r="AC20">
        <v>4</v>
      </c>
      <c r="AD20">
        <v>4</v>
      </c>
      <c r="AE20">
        <v>4</v>
      </c>
      <c r="AF20">
        <v>4</v>
      </c>
      <c r="AG20">
        <v>4</v>
      </c>
      <c r="AH20">
        <v>4</v>
      </c>
      <c r="AI20">
        <v>4</v>
      </c>
      <c r="AJ20">
        <v>4</v>
      </c>
      <c r="AK20">
        <v>4</v>
      </c>
    </row>
    <row r="22" spans="1:37" x14ac:dyDescent="0.25">
      <c r="A22" t="s">
        <v>146</v>
      </c>
      <c r="B22">
        <v>23</v>
      </c>
      <c r="C22">
        <v>23</v>
      </c>
      <c r="E22">
        <v>23</v>
      </c>
      <c r="F22">
        <v>23</v>
      </c>
      <c r="G22">
        <v>23</v>
      </c>
      <c r="H22">
        <v>23</v>
      </c>
      <c r="I22">
        <v>23</v>
      </c>
      <c r="J22">
        <v>23</v>
      </c>
      <c r="K22">
        <v>23</v>
      </c>
      <c r="L22">
        <v>23</v>
      </c>
      <c r="M22">
        <v>23</v>
      </c>
      <c r="N22">
        <v>23</v>
      </c>
      <c r="O22">
        <v>23</v>
      </c>
      <c r="P22">
        <v>23</v>
      </c>
      <c r="Q22">
        <v>23</v>
      </c>
      <c r="R22">
        <v>23</v>
      </c>
      <c r="S22">
        <v>23</v>
      </c>
      <c r="T22">
        <v>23</v>
      </c>
      <c r="V22">
        <v>23</v>
      </c>
      <c r="W22">
        <v>23</v>
      </c>
      <c r="X22">
        <v>23</v>
      </c>
      <c r="Y22">
        <v>23</v>
      </c>
      <c r="Z22">
        <v>23</v>
      </c>
      <c r="AA22">
        <v>23</v>
      </c>
      <c r="AB22">
        <v>23</v>
      </c>
      <c r="AC22">
        <v>23</v>
      </c>
      <c r="AD22">
        <v>23</v>
      </c>
      <c r="AE22">
        <v>23</v>
      </c>
      <c r="AF22">
        <v>23</v>
      </c>
      <c r="AG22">
        <v>23</v>
      </c>
      <c r="AH22">
        <v>23</v>
      </c>
      <c r="AI22">
        <v>23</v>
      </c>
      <c r="AJ22">
        <v>23</v>
      </c>
      <c r="AK22">
        <v>23</v>
      </c>
    </row>
    <row r="23" spans="1:37" x14ac:dyDescent="0.25">
      <c r="A23" t="s">
        <v>147</v>
      </c>
      <c r="B23" t="s">
        <v>272</v>
      </c>
      <c r="C23" t="s">
        <v>272</v>
      </c>
    </row>
    <row r="24" spans="1:37" x14ac:dyDescent="0.25">
      <c r="A24" t="s">
        <v>148</v>
      </c>
      <c r="B24">
        <v>0.6</v>
      </c>
    </row>
    <row r="25" spans="1:37" x14ac:dyDescent="0.25">
      <c r="A25" t="s">
        <v>149</v>
      </c>
      <c r="B25">
        <v>0.1</v>
      </c>
    </row>
    <row r="26" spans="1:37" x14ac:dyDescent="0.25">
      <c r="A26" t="s">
        <v>150</v>
      </c>
      <c r="B26">
        <v>23.5</v>
      </c>
      <c r="C26">
        <v>23.8</v>
      </c>
      <c r="E26">
        <v>24.2</v>
      </c>
      <c r="F26">
        <v>23.71</v>
      </c>
      <c r="G26" s="10">
        <v>21.76</v>
      </c>
      <c r="H26">
        <v>23.72</v>
      </c>
      <c r="I26">
        <v>23.08</v>
      </c>
      <c r="J26">
        <v>18.329999999999998</v>
      </c>
      <c r="K26">
        <v>21.69</v>
      </c>
      <c r="L26">
        <v>22.63</v>
      </c>
      <c r="M26">
        <v>20.010000000000002</v>
      </c>
      <c r="N26">
        <v>18.78</v>
      </c>
      <c r="O26">
        <v>26.26</v>
      </c>
      <c r="P26">
        <v>16.670000000000002</v>
      </c>
      <c r="Q26">
        <v>18.84</v>
      </c>
      <c r="R26">
        <v>21.75</v>
      </c>
      <c r="S26">
        <v>17.149999999999999</v>
      </c>
      <c r="T26">
        <v>22.54</v>
      </c>
      <c r="V26">
        <v>26.25</v>
      </c>
      <c r="W26">
        <v>19.5</v>
      </c>
      <c r="X26">
        <v>23.3</v>
      </c>
      <c r="Y26">
        <v>24.79</v>
      </c>
      <c r="Z26">
        <v>24.5</v>
      </c>
      <c r="AA26">
        <v>21.87</v>
      </c>
      <c r="AB26">
        <v>21.76</v>
      </c>
      <c r="AC26">
        <v>21.31</v>
      </c>
      <c r="AD26">
        <v>22.78</v>
      </c>
      <c r="AE26">
        <v>19.739999999999998</v>
      </c>
      <c r="AF26">
        <v>17.68</v>
      </c>
      <c r="AG26">
        <v>17.62</v>
      </c>
      <c r="AH26">
        <v>17.73</v>
      </c>
      <c r="AI26">
        <v>20.68</v>
      </c>
      <c r="AJ26">
        <v>15.36</v>
      </c>
      <c r="AK26">
        <v>25.29</v>
      </c>
    </row>
    <row r="27" spans="1:37" x14ac:dyDescent="0.25">
      <c r="A27" t="s">
        <v>151</v>
      </c>
      <c r="B27">
        <v>2</v>
      </c>
      <c r="C27">
        <v>2</v>
      </c>
    </row>
    <row r="28" spans="1:37" x14ac:dyDescent="0.25">
      <c r="A28" t="s">
        <v>152</v>
      </c>
      <c r="B28" t="s">
        <v>272</v>
      </c>
      <c r="C28" t="s">
        <v>272</v>
      </c>
    </row>
    <row r="29" spans="1:37" x14ac:dyDescent="0.25">
      <c r="A29" t="s">
        <v>153</v>
      </c>
      <c r="B29">
        <v>4.6269999999999998</v>
      </c>
      <c r="C29">
        <v>4.6529999999999996</v>
      </c>
      <c r="E29">
        <v>3.68</v>
      </c>
      <c r="F29">
        <v>5.5</v>
      </c>
      <c r="G29" s="10">
        <v>4.3</v>
      </c>
      <c r="H29">
        <v>3.99</v>
      </c>
      <c r="I29">
        <v>4.4400000000000004</v>
      </c>
      <c r="J29">
        <v>4.18</v>
      </c>
      <c r="K29">
        <v>5.64</v>
      </c>
      <c r="L29">
        <v>4.3899999999999997</v>
      </c>
      <c r="M29">
        <v>5.38</v>
      </c>
      <c r="N29">
        <v>4.82</v>
      </c>
      <c r="O29">
        <v>0.03</v>
      </c>
      <c r="P29">
        <v>4.5199999999999996</v>
      </c>
      <c r="Q29">
        <v>4.6500000000000004</v>
      </c>
      <c r="R29">
        <v>5.22</v>
      </c>
      <c r="S29">
        <v>5.34</v>
      </c>
      <c r="T29">
        <v>3.94</v>
      </c>
      <c r="V29">
        <v>3.96</v>
      </c>
      <c r="W29">
        <v>5.4</v>
      </c>
      <c r="X29">
        <v>4.53</v>
      </c>
      <c r="Y29">
        <v>4.29</v>
      </c>
      <c r="Z29">
        <v>5.07</v>
      </c>
      <c r="AA29">
        <v>4.7</v>
      </c>
      <c r="AB29">
        <v>3.7</v>
      </c>
      <c r="AC29">
        <v>4.58</v>
      </c>
      <c r="AD29">
        <v>4.55</v>
      </c>
      <c r="AE29">
        <v>4.28</v>
      </c>
      <c r="AF29">
        <v>5.65</v>
      </c>
      <c r="AG29">
        <v>4.54</v>
      </c>
      <c r="AH29">
        <v>4.9400000000000004</v>
      </c>
      <c r="AI29">
        <v>3.97</v>
      </c>
      <c r="AJ29">
        <v>5.45</v>
      </c>
      <c r="AK29">
        <v>4.8499999999999996</v>
      </c>
    </row>
    <row r="30" spans="1:37" x14ac:dyDescent="0.25">
      <c r="A30" t="s">
        <v>154</v>
      </c>
      <c r="B30">
        <v>3.5390000000000001</v>
      </c>
      <c r="C30">
        <v>3.4550000000000001</v>
      </c>
      <c r="E30">
        <v>3.38</v>
      </c>
      <c r="F30">
        <v>3.68</v>
      </c>
      <c r="G30" s="10">
        <v>3.43</v>
      </c>
      <c r="H30">
        <v>3.11</v>
      </c>
      <c r="I30">
        <v>3.81</v>
      </c>
      <c r="J30">
        <v>3.35</v>
      </c>
      <c r="K30">
        <v>3.41</v>
      </c>
      <c r="L30">
        <v>3.69</v>
      </c>
      <c r="M30">
        <v>3.65</v>
      </c>
      <c r="N30">
        <v>3.45</v>
      </c>
      <c r="O30">
        <v>3.31</v>
      </c>
      <c r="P30">
        <v>3.79</v>
      </c>
      <c r="Q30">
        <v>3.9</v>
      </c>
      <c r="R30">
        <v>3.6</v>
      </c>
      <c r="S30">
        <v>3.9</v>
      </c>
      <c r="T30">
        <v>3.15</v>
      </c>
      <c r="V30">
        <v>3.25</v>
      </c>
      <c r="W30">
        <v>3.43</v>
      </c>
      <c r="X30">
        <v>3.63</v>
      </c>
      <c r="Y30">
        <v>3.22</v>
      </c>
      <c r="Z30">
        <v>3.49</v>
      </c>
      <c r="AA30">
        <v>3.53</v>
      </c>
      <c r="AB30">
        <v>3.13</v>
      </c>
      <c r="AC30">
        <v>3.44</v>
      </c>
      <c r="AD30">
        <v>3.58</v>
      </c>
      <c r="AE30">
        <v>3.49</v>
      </c>
      <c r="AF30">
        <v>3.83</v>
      </c>
      <c r="AG30">
        <v>3.23</v>
      </c>
      <c r="AH30">
        <v>3.54</v>
      </c>
      <c r="AI30">
        <v>3.57</v>
      </c>
      <c r="AJ30">
        <v>3.78</v>
      </c>
      <c r="AK30">
        <v>3.17</v>
      </c>
    </row>
    <row r="31" spans="1:37" x14ac:dyDescent="0.25">
      <c r="A31" t="s">
        <v>108</v>
      </c>
      <c r="B31">
        <v>4.7300000000000004</v>
      </c>
      <c r="C31">
        <v>4.665</v>
      </c>
    </row>
    <row r="32" spans="1:37" x14ac:dyDescent="0.25">
      <c r="A32" t="s">
        <v>155</v>
      </c>
      <c r="E32">
        <v>8.3964174940246341</v>
      </c>
      <c r="F32">
        <v>10.531582897468377</v>
      </c>
      <c r="G32">
        <v>7.6463388364185425</v>
      </c>
      <c r="H32">
        <v>8.735212956410729</v>
      </c>
      <c r="I32">
        <v>9.3298939997326187</v>
      </c>
      <c r="J32">
        <v>6.4346102826627565</v>
      </c>
      <c r="K32">
        <v>9.7095542802436174</v>
      </c>
      <c r="L32">
        <v>8.9716834753164889</v>
      </c>
      <c r="M32">
        <v>9.0561263078635168</v>
      </c>
      <c r="N32">
        <v>7.5148136901081344</v>
      </c>
      <c r="O32">
        <v>10.521670393184467</v>
      </c>
      <c r="P32">
        <v>5.708605880497819</v>
      </c>
      <c r="Q32">
        <v>7.9335823819098472</v>
      </c>
      <c r="R32">
        <v>9.417777718347395</v>
      </c>
      <c r="S32">
        <v>7.3194409943610372</v>
      </c>
      <c r="T32">
        <v>8.0855743293313669</v>
      </c>
    </row>
    <row r="33" spans="1:2" x14ac:dyDescent="0.25">
      <c r="A33" t="s">
        <v>156</v>
      </c>
      <c r="B33">
        <v>396</v>
      </c>
    </row>
  </sheetData>
  <mergeCells count="1">
    <mergeCell ref="E1:T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D11" sqref="D11"/>
    </sheetView>
  </sheetViews>
  <sheetFormatPr defaultRowHeight="15" x14ac:dyDescent="0.25"/>
  <sheetData>
    <row r="1" spans="1:9" x14ac:dyDescent="0.25">
      <c r="B1" t="s">
        <v>192</v>
      </c>
      <c r="C1" t="s">
        <v>193</v>
      </c>
      <c r="D1" t="s">
        <v>194</v>
      </c>
      <c r="E1" t="s">
        <v>195</v>
      </c>
      <c r="F1" t="s">
        <v>196</v>
      </c>
      <c r="G1" t="s">
        <v>197</v>
      </c>
      <c r="H1" t="s">
        <v>198</v>
      </c>
      <c r="I1" t="s">
        <v>199</v>
      </c>
    </row>
    <row r="2" spans="1:9" x14ac:dyDescent="0.25">
      <c r="A2" s="12">
        <v>2011</v>
      </c>
      <c r="B2" s="12"/>
      <c r="C2" s="12"/>
      <c r="D2" s="12"/>
      <c r="E2" s="12"/>
      <c r="F2" s="12"/>
      <c r="G2" s="12"/>
    </row>
    <row r="3" spans="1:9" x14ac:dyDescent="0.25">
      <c r="A3" t="s">
        <v>187</v>
      </c>
      <c r="B3">
        <v>18.73</v>
      </c>
      <c r="C3">
        <v>7.3</v>
      </c>
      <c r="D3" s="6">
        <v>96.77</v>
      </c>
      <c r="E3">
        <v>1.62</v>
      </c>
      <c r="F3">
        <v>92.59</v>
      </c>
      <c r="G3">
        <v>50.29</v>
      </c>
    </row>
    <row r="4" spans="1:9" x14ac:dyDescent="0.25">
      <c r="A4" t="s">
        <v>188</v>
      </c>
      <c r="B4">
        <v>19.36</v>
      </c>
      <c r="C4">
        <v>8.5</v>
      </c>
      <c r="D4" s="6">
        <v>12.95</v>
      </c>
      <c r="E4">
        <v>1.71</v>
      </c>
      <c r="F4">
        <v>95.2</v>
      </c>
      <c r="G4">
        <v>54.13</v>
      </c>
    </row>
    <row r="5" spans="1:9" x14ac:dyDescent="0.25">
      <c r="A5" s="7" t="s">
        <v>189</v>
      </c>
      <c r="B5" s="7">
        <v>21.1</v>
      </c>
      <c r="C5" s="7">
        <v>10.85</v>
      </c>
      <c r="D5" s="7">
        <v>110.22</v>
      </c>
      <c r="E5" s="7">
        <v>1.61</v>
      </c>
      <c r="F5" s="7">
        <v>94.72</v>
      </c>
      <c r="G5" s="7">
        <v>50.91</v>
      </c>
    </row>
    <row r="6" spans="1:9" x14ac:dyDescent="0.25">
      <c r="A6" t="s">
        <v>190</v>
      </c>
      <c r="B6">
        <v>21.1</v>
      </c>
      <c r="C6">
        <v>10.85</v>
      </c>
      <c r="D6" s="6">
        <v>112.27</v>
      </c>
      <c r="E6">
        <v>1.61</v>
      </c>
      <c r="F6">
        <v>94.72</v>
      </c>
      <c r="G6">
        <v>50.91</v>
      </c>
    </row>
    <row r="7" spans="1:9" x14ac:dyDescent="0.25">
      <c r="A7" t="s">
        <v>191</v>
      </c>
      <c r="B7">
        <f t="shared" ref="B7:G7" si="0">AVERAGE(B3:B6)</f>
        <v>20.072500000000002</v>
      </c>
      <c r="C7">
        <f t="shared" si="0"/>
        <v>9.375</v>
      </c>
      <c r="D7">
        <f t="shared" si="0"/>
        <v>83.052499999999995</v>
      </c>
      <c r="E7">
        <f t="shared" si="0"/>
        <v>1.6375000000000002</v>
      </c>
      <c r="F7">
        <f t="shared" si="0"/>
        <v>94.307500000000005</v>
      </c>
      <c r="G7">
        <f t="shared" si="0"/>
        <v>51.559999999999995</v>
      </c>
    </row>
    <row r="8" spans="1:9" x14ac:dyDescent="0.25">
      <c r="B8">
        <f>AVERAGE(B7,C7)</f>
        <v>14.723750000000001</v>
      </c>
      <c r="D8" s="6"/>
      <c r="F8">
        <f>AVERAGE(F7:G7)</f>
        <v>72.933750000000003</v>
      </c>
    </row>
    <row r="9" spans="1:9" x14ac:dyDescent="0.25">
      <c r="E9">
        <f>(E7*3.6)</f>
        <v>5.8950000000000005</v>
      </c>
    </row>
    <row r="10" spans="1:9" x14ac:dyDescent="0.25">
      <c r="D10">
        <f>SUM(D3:D6)</f>
        <v>332.21</v>
      </c>
    </row>
  </sheetData>
  <mergeCells count="1">
    <mergeCell ref="A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C24" sqref="C24"/>
    </sheetView>
  </sheetViews>
  <sheetFormatPr defaultRowHeight="15" x14ac:dyDescent="0.25"/>
  <sheetData>
    <row r="1" spans="1:9" x14ac:dyDescent="0.25">
      <c r="A1" t="s">
        <v>157</v>
      </c>
      <c r="C1">
        <v>375</v>
      </c>
      <c r="D1">
        <v>363</v>
      </c>
      <c r="G1" t="s">
        <v>158</v>
      </c>
      <c r="H1">
        <v>0</v>
      </c>
      <c r="I1">
        <v>0</v>
      </c>
    </row>
    <row r="2" spans="1:9" x14ac:dyDescent="0.25">
      <c r="A2" t="s">
        <v>159</v>
      </c>
      <c r="C2">
        <v>23.5</v>
      </c>
      <c r="D2">
        <v>23.8</v>
      </c>
      <c r="G2" t="s">
        <v>47</v>
      </c>
      <c r="H2">
        <v>4.7</v>
      </c>
      <c r="I2">
        <v>4.7</v>
      </c>
    </row>
    <row r="3" spans="1:9" x14ac:dyDescent="0.25">
      <c r="A3" t="s">
        <v>160</v>
      </c>
      <c r="C3">
        <v>4.6269999999999998</v>
      </c>
      <c r="D3">
        <v>4.6529999999999996</v>
      </c>
    </row>
    <row r="4" spans="1:9" x14ac:dyDescent="0.25">
      <c r="A4" t="s">
        <v>161</v>
      </c>
      <c r="C4" t="s">
        <v>162</v>
      </c>
      <c r="D4" t="s">
        <v>163</v>
      </c>
      <c r="H4" t="s">
        <v>200</v>
      </c>
      <c r="I4" t="s">
        <v>29</v>
      </c>
    </row>
    <row r="5" spans="1:9" x14ac:dyDescent="0.25">
      <c r="A5" t="s">
        <v>164</v>
      </c>
      <c r="C5">
        <f>(0.08*C1^0.75)</f>
        <v>6.8173161988049973</v>
      </c>
      <c r="D5">
        <f>(0.08*D1^0.75)</f>
        <v>6.653037261099934</v>
      </c>
      <c r="G5" t="s">
        <v>165</v>
      </c>
      <c r="H5">
        <v>5.3</v>
      </c>
      <c r="I5">
        <v>5.34</v>
      </c>
    </row>
    <row r="6" spans="1:9" x14ac:dyDescent="0.25">
      <c r="A6" t="s">
        <v>166</v>
      </c>
      <c r="C6">
        <f>(C5*4.184)</f>
        <v>28.523650975800109</v>
      </c>
      <c r="D6">
        <f>(D5*4.184)</f>
        <v>27.836307900442126</v>
      </c>
      <c r="G6" t="s">
        <v>167</v>
      </c>
      <c r="H6">
        <v>13.2</v>
      </c>
      <c r="I6">
        <v>12.7</v>
      </c>
    </row>
    <row r="7" spans="1:9" x14ac:dyDescent="0.25">
      <c r="A7" t="s">
        <v>168</v>
      </c>
      <c r="C7">
        <f>(C6/0.68)</f>
        <v>41.946545552647216</v>
      </c>
      <c r="D7">
        <f>(D6/0.68)</f>
        <v>40.935746912414885</v>
      </c>
      <c r="G7" t="s">
        <v>169</v>
      </c>
      <c r="H7">
        <v>11.51</v>
      </c>
      <c r="I7">
        <v>11.51</v>
      </c>
    </row>
    <row r="8" spans="1:9" x14ac:dyDescent="0.25">
      <c r="A8" t="s">
        <v>170</v>
      </c>
    </row>
    <row r="9" spans="1:9" x14ac:dyDescent="0.25">
      <c r="A9" t="s">
        <v>150</v>
      </c>
      <c r="C9">
        <v>23.5</v>
      </c>
      <c r="D9">
        <v>23.8</v>
      </c>
    </row>
    <row r="10" spans="1:9" x14ac:dyDescent="0.25">
      <c r="A10" t="s">
        <v>171</v>
      </c>
      <c r="C10">
        <f>(0.36+(0.0969*C3))*C9</f>
        <v>18.996373049999999</v>
      </c>
      <c r="D10">
        <f>(0.36+(0.0969*D3))*D9</f>
        <v>19.298841660000001</v>
      </c>
    </row>
    <row r="11" spans="1:9" x14ac:dyDescent="0.25">
      <c r="A11" t="s">
        <v>172</v>
      </c>
      <c r="C11">
        <f>(C10*4.184)</f>
        <v>79.480824841200004</v>
      </c>
      <c r="D11">
        <f>(D10*4.184)</f>
        <v>80.746353505440013</v>
      </c>
    </row>
    <row r="12" spans="1:9" x14ac:dyDescent="0.25">
      <c r="A12" t="s">
        <v>173</v>
      </c>
      <c r="C12">
        <f>(C11/0.64)</f>
        <v>124.188788814375</v>
      </c>
      <c r="D12">
        <f>(D11/0.64)</f>
        <v>126.16617735225002</v>
      </c>
    </row>
    <row r="13" spans="1:9" x14ac:dyDescent="0.25">
      <c r="A13" t="s">
        <v>174</v>
      </c>
    </row>
    <row r="14" spans="1:9" x14ac:dyDescent="0.25">
      <c r="A14" t="s">
        <v>175</v>
      </c>
      <c r="C14">
        <f>((0.00045*5)+(0.0012*C1))</f>
        <v>0.45224999999999993</v>
      </c>
      <c r="D14">
        <f>((0.00045*5)+(0.0012*D1))</f>
        <v>0.43784999999999996</v>
      </c>
    </row>
    <row r="15" spans="1:9" x14ac:dyDescent="0.25">
      <c r="A15" t="s">
        <v>176</v>
      </c>
      <c r="C15">
        <f>(C14*4.184)</f>
        <v>1.8922139999999998</v>
      </c>
      <c r="D15">
        <f>(D14*4.184)</f>
        <v>1.8319643999999999</v>
      </c>
    </row>
    <row r="16" spans="1:9" x14ac:dyDescent="0.25">
      <c r="A16" t="s">
        <v>177</v>
      </c>
      <c r="C16">
        <f>(C15/0.62)</f>
        <v>3.0519580645161288</v>
      </c>
      <c r="D16">
        <f>(D15/0.62)</f>
        <v>2.9547812903225807</v>
      </c>
    </row>
    <row r="17" spans="1:4" x14ac:dyDescent="0.25">
      <c r="A17" t="s">
        <v>178</v>
      </c>
    </row>
    <row r="18" spans="1:4" x14ac:dyDescent="0.25">
      <c r="A18" t="s">
        <v>179</v>
      </c>
      <c r="C18">
        <f>(H1*H2)</f>
        <v>0</v>
      </c>
      <c r="D18">
        <f>(I1*I2)</f>
        <v>0</v>
      </c>
    </row>
    <row r="19" spans="1:4" x14ac:dyDescent="0.25">
      <c r="A19" t="s">
        <v>180</v>
      </c>
      <c r="C19">
        <f>(C18*4.184)</f>
        <v>0</v>
      </c>
      <c r="D19">
        <f>(D18*4.184)</f>
        <v>0</v>
      </c>
    </row>
    <row r="20" spans="1:4" x14ac:dyDescent="0.25">
      <c r="A20" t="s">
        <v>181</v>
      </c>
      <c r="C20">
        <f>(C19/1.12)</f>
        <v>0</v>
      </c>
      <c r="D20">
        <f>(D19/1.12)</f>
        <v>0</v>
      </c>
    </row>
    <row r="21" spans="1:4" x14ac:dyDescent="0.25">
      <c r="A21" t="s">
        <v>182</v>
      </c>
    </row>
    <row r="22" spans="1:4" x14ac:dyDescent="0.25">
      <c r="A22" t="s">
        <v>183</v>
      </c>
      <c r="C22">
        <f>SUM(C7,C12,C16,C20)</f>
        <v>169.18729243153834</v>
      </c>
      <c r="D22">
        <f>SUM(D7,D12,D16,D20)</f>
        <v>170.05670555498747</v>
      </c>
    </row>
    <row r="24" spans="1:4" x14ac:dyDescent="0.25">
      <c r="A24" t="s">
        <v>184</v>
      </c>
      <c r="C24">
        <f>(H5*H6)</f>
        <v>69.959999999999994</v>
      </c>
      <c r="D24">
        <f t="shared" ref="D24" si="0">(I5*I6)</f>
        <v>67.817999999999998</v>
      </c>
    </row>
    <row r="25" spans="1:4" x14ac:dyDescent="0.25">
      <c r="A25" t="s">
        <v>185</v>
      </c>
      <c r="C25">
        <f>(C22-C24)</f>
        <v>99.227292431538345</v>
      </c>
      <c r="D25">
        <f t="shared" ref="D25" si="1">(D22-D24)</f>
        <v>102.23870555498748</v>
      </c>
    </row>
    <row r="26" spans="1:4" x14ac:dyDescent="0.25">
      <c r="A26" t="s">
        <v>186</v>
      </c>
      <c r="C26">
        <f>(C25/H7)</f>
        <v>8.6209637212457295</v>
      </c>
      <c r="D26">
        <f t="shared" ref="D26" si="2">(D25/I7)</f>
        <v>8.8825982237174177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topLeftCell="A10" workbookViewId="0">
      <selection activeCell="F18" sqref="F18"/>
    </sheetView>
  </sheetViews>
  <sheetFormatPr defaultRowHeight="15" x14ac:dyDescent="0.25"/>
  <cols>
    <col min="1" max="1" width="22.85546875" bestFit="1" customWidth="1"/>
  </cols>
  <sheetData>
    <row r="1" spans="1:3" x14ac:dyDescent="0.25">
      <c r="A1" t="s">
        <v>201</v>
      </c>
      <c r="B1" t="s">
        <v>202</v>
      </c>
      <c r="C1" t="s">
        <v>202</v>
      </c>
    </row>
    <row r="2" spans="1:3" x14ac:dyDescent="0.25">
      <c r="A2" t="s">
        <v>203</v>
      </c>
      <c r="B2">
        <v>4.2430000000000003</v>
      </c>
      <c r="C2">
        <v>1.8560000000000001</v>
      </c>
    </row>
    <row r="3" spans="1:3" x14ac:dyDescent="0.25">
      <c r="A3" t="s">
        <v>204</v>
      </c>
      <c r="B3">
        <v>0</v>
      </c>
      <c r="C3">
        <v>1.04</v>
      </c>
    </row>
    <row r="4" spans="1:3" x14ac:dyDescent="0.25">
      <c r="A4" t="s">
        <v>205</v>
      </c>
      <c r="B4">
        <v>0.54600000000000004</v>
      </c>
      <c r="C4">
        <v>0.34300000000000003</v>
      </c>
    </row>
    <row r="5" spans="1:3" x14ac:dyDescent="0.25">
      <c r="A5" t="s">
        <v>206</v>
      </c>
      <c r="B5">
        <v>0.26</v>
      </c>
      <c r="C5">
        <v>0.26</v>
      </c>
    </row>
    <row r="6" spans="1:3" x14ac:dyDescent="0.25">
      <c r="A6" t="s">
        <v>207</v>
      </c>
      <c r="B6">
        <v>7.8E-2</v>
      </c>
      <c r="C6">
        <v>7.2800000000000004E-2</v>
      </c>
    </row>
    <row r="7" spans="1:3" x14ac:dyDescent="0.25">
      <c r="A7" t="s">
        <v>208</v>
      </c>
      <c r="B7">
        <v>3.1199999999999999E-2</v>
      </c>
      <c r="C7">
        <v>3.1199999999999999E-2</v>
      </c>
    </row>
    <row r="8" spans="1:3" x14ac:dyDescent="0.25">
      <c r="A8" t="s">
        <v>209</v>
      </c>
      <c r="B8">
        <v>1.5599999999999999E-2</v>
      </c>
      <c r="C8">
        <v>1.2999999999999999E-2</v>
      </c>
    </row>
    <row r="9" spans="1:3" x14ac:dyDescent="0.25">
      <c r="A9" t="s">
        <v>210</v>
      </c>
      <c r="B9">
        <v>2.5999999999999999E-2</v>
      </c>
      <c r="C9">
        <v>2.5999999999999999E-2</v>
      </c>
    </row>
    <row r="10" spans="1:3" x14ac:dyDescent="0.25">
      <c r="B10">
        <f>SUM(B2:B9)</f>
        <v>5.1998000000000006</v>
      </c>
    </row>
    <row r="11" spans="1:3" x14ac:dyDescent="0.25">
      <c r="A11" t="s">
        <v>211</v>
      </c>
    </row>
    <row r="12" spans="1:3" x14ac:dyDescent="0.25">
      <c r="A12" t="s">
        <v>212</v>
      </c>
      <c r="B12">
        <v>12.87</v>
      </c>
    </row>
    <row r="13" spans="1:3" x14ac:dyDescent="0.25">
      <c r="A13" t="s">
        <v>213</v>
      </c>
      <c r="B13">
        <v>89.36</v>
      </c>
    </row>
    <row r="14" spans="1:3" x14ac:dyDescent="0.25">
      <c r="A14" t="s">
        <v>214</v>
      </c>
      <c r="B14">
        <v>80.22</v>
      </c>
    </row>
    <row r="15" spans="1:3" x14ac:dyDescent="0.25">
      <c r="A15" t="s">
        <v>215</v>
      </c>
      <c r="B15">
        <v>11.51</v>
      </c>
    </row>
    <row r="16" spans="1:3" x14ac:dyDescent="0.25">
      <c r="A16" t="s">
        <v>216</v>
      </c>
      <c r="B16">
        <v>15.38</v>
      </c>
    </row>
    <row r="17" spans="1:2" x14ac:dyDescent="0.25">
      <c r="A17" t="s">
        <v>217</v>
      </c>
      <c r="B17">
        <v>21.47</v>
      </c>
    </row>
    <row r="18" spans="1:2" x14ac:dyDescent="0.25">
      <c r="A18" t="s">
        <v>218</v>
      </c>
      <c r="B18">
        <v>49.39</v>
      </c>
    </row>
    <row r="19" spans="1:2" x14ac:dyDescent="0.25">
      <c r="A19" t="s">
        <v>219</v>
      </c>
      <c r="B19">
        <v>30.15</v>
      </c>
    </row>
    <row r="20" spans="1:2" x14ac:dyDescent="0.25">
      <c r="A20" t="s">
        <v>220</v>
      </c>
      <c r="B20">
        <v>2.12</v>
      </c>
    </row>
    <row r="21" spans="1:2" x14ac:dyDescent="0.25">
      <c r="A21" t="s">
        <v>221</v>
      </c>
      <c r="B21">
        <v>1.32</v>
      </c>
    </row>
    <row r="22" spans="1:2" x14ac:dyDescent="0.25">
      <c r="A22" t="s">
        <v>222</v>
      </c>
      <c r="B22">
        <v>12.46</v>
      </c>
    </row>
    <row r="23" spans="1:2" x14ac:dyDescent="0.25">
      <c r="A23" t="s">
        <v>223</v>
      </c>
      <c r="B23">
        <v>3.96</v>
      </c>
    </row>
    <row r="24" spans="1:2" x14ac:dyDescent="0.25">
      <c r="A24" t="s">
        <v>224</v>
      </c>
      <c r="B24">
        <v>0.38</v>
      </c>
    </row>
    <row r="25" spans="1:2" x14ac:dyDescent="0.25">
      <c r="A25" t="s">
        <v>225</v>
      </c>
      <c r="B25">
        <v>0.34</v>
      </c>
    </row>
    <row r="27" spans="1:2" x14ac:dyDescent="0.25">
      <c r="A27" t="s">
        <v>226</v>
      </c>
    </row>
    <row r="28" spans="1:2" x14ac:dyDescent="0.25">
      <c r="A28" t="s">
        <v>227</v>
      </c>
      <c r="B28">
        <v>89.8</v>
      </c>
    </row>
    <row r="29" spans="1:2" x14ac:dyDescent="0.25">
      <c r="A29" t="s">
        <v>228</v>
      </c>
      <c r="B29">
        <v>4.66</v>
      </c>
    </row>
    <row r="30" spans="1:2" x14ac:dyDescent="0.25">
      <c r="A30" t="s">
        <v>217</v>
      </c>
      <c r="B30">
        <v>19</v>
      </c>
    </row>
    <row r="31" spans="1:2" x14ac:dyDescent="0.25">
      <c r="A31" t="s">
        <v>215</v>
      </c>
      <c r="B31">
        <v>8.4</v>
      </c>
    </row>
    <row r="32" spans="1:2" x14ac:dyDescent="0.25">
      <c r="A32" t="s">
        <v>214</v>
      </c>
      <c r="B32">
        <v>50.5</v>
      </c>
    </row>
    <row r="33" spans="1:2" x14ac:dyDescent="0.25">
      <c r="A33" t="s">
        <v>218</v>
      </c>
      <c r="B33">
        <v>77.8</v>
      </c>
    </row>
    <row r="34" spans="1:2" x14ac:dyDescent="0.25">
      <c r="A34" t="s">
        <v>229</v>
      </c>
      <c r="B34">
        <v>55.2</v>
      </c>
    </row>
    <row r="35" spans="1:2" x14ac:dyDescent="0.25">
      <c r="A35" t="s">
        <v>223</v>
      </c>
      <c r="B35">
        <v>10.199999999999999</v>
      </c>
    </row>
    <row r="36" spans="1:2" x14ac:dyDescent="0.25">
      <c r="A36" t="s">
        <v>230</v>
      </c>
      <c r="B36">
        <v>0.33</v>
      </c>
    </row>
    <row r="37" spans="1:2" x14ac:dyDescent="0.25">
      <c r="A37" t="s">
        <v>231</v>
      </c>
      <c r="B37">
        <v>0.84</v>
      </c>
    </row>
    <row r="38" spans="1:2" x14ac:dyDescent="0.25">
      <c r="A38" t="s">
        <v>224</v>
      </c>
      <c r="B38">
        <v>0.56000000000000005</v>
      </c>
    </row>
    <row r="39" spans="1:2" x14ac:dyDescent="0.25">
      <c r="A39" t="s">
        <v>225</v>
      </c>
      <c r="B39">
        <v>0.74</v>
      </c>
    </row>
    <row r="41" spans="1:2" x14ac:dyDescent="0.25">
      <c r="A41" t="s">
        <v>232</v>
      </c>
      <c r="B41" t="s">
        <v>233</v>
      </c>
    </row>
    <row r="42" spans="1:2" x14ac:dyDescent="0.25">
      <c r="A42" t="s">
        <v>234</v>
      </c>
      <c r="B42" s="8">
        <v>6000000</v>
      </c>
    </row>
    <row r="43" spans="1:2" x14ac:dyDescent="0.25">
      <c r="A43" t="s">
        <v>235</v>
      </c>
      <c r="B43" s="8">
        <v>1000000</v>
      </c>
    </row>
    <row r="44" spans="1:2" x14ac:dyDescent="0.25">
      <c r="A44" t="s">
        <v>236</v>
      </c>
      <c r="B44">
        <v>8000</v>
      </c>
    </row>
    <row r="45" spans="1:2" x14ac:dyDescent="0.25">
      <c r="A45" t="s">
        <v>237</v>
      </c>
      <c r="B45">
        <v>100</v>
      </c>
    </row>
    <row r="46" spans="1:2" x14ac:dyDescent="0.25">
      <c r="A46" t="s">
        <v>238</v>
      </c>
      <c r="B46">
        <v>50</v>
      </c>
    </row>
    <row r="47" spans="1:2" x14ac:dyDescent="0.25">
      <c r="A47" t="s">
        <v>239</v>
      </c>
      <c r="B47">
        <v>20</v>
      </c>
    </row>
    <row r="48" spans="1:2" x14ac:dyDescent="0.25">
      <c r="A48" t="s">
        <v>240</v>
      </c>
      <c r="B48">
        <v>1.7</v>
      </c>
    </row>
    <row r="49" spans="1:2" x14ac:dyDescent="0.25">
      <c r="A49" t="s">
        <v>241</v>
      </c>
      <c r="B49">
        <v>1</v>
      </c>
    </row>
    <row r="50" spans="1:2" x14ac:dyDescent="0.25">
      <c r="A50" t="s">
        <v>242</v>
      </c>
      <c r="B50">
        <v>300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H31" sqref="H31"/>
    </sheetView>
  </sheetViews>
  <sheetFormatPr defaultRowHeight="15" x14ac:dyDescent="0.25"/>
  <cols>
    <col min="1" max="1" width="42.28515625" bestFit="1" customWidth="1"/>
  </cols>
  <sheetData>
    <row r="1" spans="1:5" x14ac:dyDescent="0.25">
      <c r="A1" t="s">
        <v>243</v>
      </c>
      <c r="B1" t="s">
        <v>200</v>
      </c>
      <c r="C1" t="s">
        <v>73</v>
      </c>
    </row>
    <row r="2" spans="1:5" x14ac:dyDescent="0.25">
      <c r="A2" t="s">
        <v>244</v>
      </c>
      <c r="B2">
        <v>23.5</v>
      </c>
      <c r="C2">
        <v>23.8</v>
      </c>
    </row>
    <row r="3" spans="1:5" x14ac:dyDescent="0.25">
      <c r="A3" t="s">
        <v>245</v>
      </c>
      <c r="B3">
        <v>4.6269999999999998</v>
      </c>
      <c r="C3">
        <v>4.6529999999999996</v>
      </c>
    </row>
    <row r="4" spans="1:5" x14ac:dyDescent="0.25">
      <c r="A4" t="s">
        <v>246</v>
      </c>
      <c r="B4">
        <v>3.5390000000000001</v>
      </c>
      <c r="C4">
        <v>3.4550000000000001</v>
      </c>
    </row>
    <row r="5" spans="1:5" x14ac:dyDescent="0.25">
      <c r="A5" t="s">
        <v>247</v>
      </c>
      <c r="B5">
        <v>4.7300000000000004</v>
      </c>
      <c r="C5">
        <v>4.665</v>
      </c>
    </row>
    <row r="6" spans="1:5" x14ac:dyDescent="0.25">
      <c r="A6" t="s">
        <v>248</v>
      </c>
      <c r="B6">
        <v>17.670000000000002</v>
      </c>
      <c r="C6">
        <v>18.63</v>
      </c>
    </row>
    <row r="7" spans="1:5" x14ac:dyDescent="0.25">
      <c r="A7" t="s">
        <v>249</v>
      </c>
      <c r="B7">
        <v>14</v>
      </c>
      <c r="C7">
        <v>12.74</v>
      </c>
    </row>
    <row r="8" spans="1:5" x14ac:dyDescent="0.25">
      <c r="A8" t="s">
        <v>250</v>
      </c>
      <c r="B8">
        <v>8.6199999999999992</v>
      </c>
      <c r="C8">
        <v>8.8800000000000008</v>
      </c>
    </row>
    <row r="9" spans="1:5" x14ac:dyDescent="0.25">
      <c r="A9" s="11" t="s">
        <v>251</v>
      </c>
      <c r="B9" s="11"/>
      <c r="C9" s="11"/>
      <c r="D9" s="11"/>
      <c r="E9" t="s">
        <v>274</v>
      </c>
    </row>
    <row r="10" spans="1:5" x14ac:dyDescent="0.25">
      <c r="A10" t="s">
        <v>252</v>
      </c>
      <c r="B10">
        <v>18.399999999999999</v>
      </c>
      <c r="E10">
        <v>22.7</v>
      </c>
    </row>
    <row r="11" spans="1:5" x14ac:dyDescent="0.25">
      <c r="A11" t="s">
        <v>253</v>
      </c>
      <c r="B11">
        <v>18.8</v>
      </c>
      <c r="C11" t="s">
        <v>269</v>
      </c>
      <c r="E11">
        <v>22.9</v>
      </c>
    </row>
    <row r="12" spans="1:5" x14ac:dyDescent="0.25">
      <c r="A12" t="s">
        <v>254</v>
      </c>
      <c r="B12">
        <v>54</v>
      </c>
      <c r="E12" t="s">
        <v>275</v>
      </c>
    </row>
    <row r="13" spans="1:5" x14ac:dyDescent="0.25">
      <c r="A13" t="s">
        <v>255</v>
      </c>
      <c r="B13">
        <v>16.61</v>
      </c>
      <c r="E13">
        <v>16.61</v>
      </c>
    </row>
    <row r="14" spans="1:5" x14ac:dyDescent="0.25">
      <c r="A14" s="11" t="s">
        <v>256</v>
      </c>
      <c r="B14" s="11"/>
      <c r="C14" s="11"/>
      <c r="D14" s="11"/>
      <c r="E14" t="s">
        <v>274</v>
      </c>
    </row>
    <row r="15" spans="1:5" x14ac:dyDescent="0.25">
      <c r="A15" t="s">
        <v>257</v>
      </c>
      <c r="B15">
        <v>19.899999999999999</v>
      </c>
      <c r="E15">
        <v>22.2</v>
      </c>
    </row>
    <row r="16" spans="1:5" x14ac:dyDescent="0.25">
      <c r="A16" t="s">
        <v>258</v>
      </c>
      <c r="B16" s="9">
        <v>20.7</v>
      </c>
      <c r="C16" s="9" t="s">
        <v>270</v>
      </c>
      <c r="E16">
        <v>22.7</v>
      </c>
    </row>
    <row r="17" spans="1:8" x14ac:dyDescent="0.25">
      <c r="A17" t="s">
        <v>259</v>
      </c>
      <c r="B17" s="9">
        <v>76</v>
      </c>
      <c r="E17">
        <v>217</v>
      </c>
    </row>
    <row r="18" spans="1:8" x14ac:dyDescent="0.25">
      <c r="A18" t="s">
        <v>260</v>
      </c>
      <c r="B18" s="9">
        <v>14.6</v>
      </c>
      <c r="E18">
        <v>14.6</v>
      </c>
    </row>
    <row r="19" spans="1:8" x14ac:dyDescent="0.25">
      <c r="A19" t="s">
        <v>261</v>
      </c>
      <c r="B19" s="9">
        <v>9</v>
      </c>
      <c r="E19">
        <v>10</v>
      </c>
    </row>
    <row r="20" spans="1:8" x14ac:dyDescent="0.25">
      <c r="A20" s="11" t="s">
        <v>262</v>
      </c>
      <c r="B20" s="11"/>
      <c r="C20" s="11"/>
      <c r="D20" s="11"/>
      <c r="E20" t="s">
        <v>274</v>
      </c>
    </row>
    <row r="21" spans="1:8" x14ac:dyDescent="0.25">
      <c r="A21" t="s">
        <v>257</v>
      </c>
      <c r="B21">
        <v>20.399999999999999</v>
      </c>
      <c r="C21">
        <v>14.6</v>
      </c>
      <c r="E21">
        <v>21.9</v>
      </c>
      <c r="F21">
        <v>18.5</v>
      </c>
    </row>
    <row r="22" spans="1:8" x14ac:dyDescent="0.25">
      <c r="A22" t="s">
        <v>258</v>
      </c>
      <c r="B22">
        <v>20.2</v>
      </c>
      <c r="C22">
        <v>16.3</v>
      </c>
      <c r="E22">
        <v>21.5</v>
      </c>
      <c r="F22">
        <v>19.7</v>
      </c>
    </row>
    <row r="23" spans="1:8" x14ac:dyDescent="0.25">
      <c r="A23" t="s">
        <v>260</v>
      </c>
      <c r="B23">
        <v>14.61</v>
      </c>
      <c r="C23">
        <v>14.56</v>
      </c>
      <c r="E23">
        <v>14.6</v>
      </c>
      <c r="F23">
        <v>16.54</v>
      </c>
    </row>
    <row r="24" spans="1:8" x14ac:dyDescent="0.25">
      <c r="A24" t="s">
        <v>263</v>
      </c>
      <c r="B24">
        <v>7.1</v>
      </c>
      <c r="C24">
        <v>7.1</v>
      </c>
      <c r="E24">
        <v>8.4</v>
      </c>
      <c r="F24">
        <v>10.1</v>
      </c>
    </row>
    <row r="25" spans="1:8" x14ac:dyDescent="0.25">
      <c r="A25" t="s">
        <v>264</v>
      </c>
      <c r="B25">
        <v>70</v>
      </c>
      <c r="C25">
        <v>22</v>
      </c>
      <c r="E25">
        <v>151</v>
      </c>
      <c r="F25">
        <v>39</v>
      </c>
    </row>
    <row r="26" spans="1:8" x14ac:dyDescent="0.25">
      <c r="A26" s="11" t="s">
        <v>265</v>
      </c>
      <c r="B26" s="11"/>
      <c r="C26" s="11"/>
      <c r="D26" s="11"/>
      <c r="E26" t="s">
        <v>276</v>
      </c>
      <c r="H26" t="s">
        <v>277</v>
      </c>
    </row>
    <row r="27" spans="1:8" x14ac:dyDescent="0.25">
      <c r="A27" t="s">
        <v>266</v>
      </c>
      <c r="B27">
        <v>22.67</v>
      </c>
      <c r="C27" s="7"/>
      <c r="D27" s="7"/>
      <c r="E27">
        <v>31.12</v>
      </c>
      <c r="H27">
        <v>37.229999999999997</v>
      </c>
    </row>
    <row r="28" spans="1:8" x14ac:dyDescent="0.25">
      <c r="A28" t="s">
        <v>253</v>
      </c>
      <c r="B28">
        <v>20.6</v>
      </c>
      <c r="C28" s="7"/>
      <c r="E28">
        <v>24.97</v>
      </c>
      <c r="H28">
        <v>28.01</v>
      </c>
    </row>
    <row r="29" spans="1:8" x14ac:dyDescent="0.25">
      <c r="A29" t="s">
        <v>267</v>
      </c>
      <c r="B29" s="8">
        <v>17247</v>
      </c>
      <c r="C29" s="7" t="s">
        <v>269</v>
      </c>
      <c r="E29" s="8">
        <v>17247</v>
      </c>
    </row>
    <row r="30" spans="1:8" x14ac:dyDescent="0.25">
      <c r="A30" t="s">
        <v>268</v>
      </c>
      <c r="B30" s="8">
        <v>19728</v>
      </c>
      <c r="C30" s="7"/>
      <c r="E30" s="8">
        <v>19309</v>
      </c>
      <c r="H30" s="8">
        <v>19728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NRC</vt:lpstr>
      <vt:lpstr>INTAKE</vt:lpstr>
      <vt:lpstr>CPM Dairy </vt:lpstr>
      <vt:lpstr>AMTS</vt:lpstr>
      <vt:lpstr>NASEM</vt:lpstr>
      <vt:lpstr>Weather Data </vt:lpstr>
      <vt:lpstr>Back-Calculation </vt:lpstr>
      <vt:lpstr>Nutrient Inputs </vt:lpstr>
      <vt:lpstr>Predictions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Court Macphail</cp:lastModifiedBy>
  <dcterms:created xsi:type="dcterms:W3CDTF">2022-02-07T06:00:12Z</dcterms:created>
  <dcterms:modified xsi:type="dcterms:W3CDTF">2022-10-14T15:14:50Z</dcterms:modified>
</cp:coreProperties>
</file>