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3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6" l="1"/>
  <c r="J21" i="6"/>
  <c r="I20" i="6"/>
  <c r="I21" i="6" s="1"/>
  <c r="J19" i="6"/>
  <c r="I19" i="6"/>
  <c r="D27" i="6" l="1"/>
  <c r="E27" i="6"/>
  <c r="F27" i="6"/>
  <c r="G27" i="6"/>
  <c r="H27" i="6"/>
  <c r="K27" i="6"/>
  <c r="L27" i="6"/>
  <c r="M27" i="6"/>
  <c r="N27" i="6"/>
  <c r="O27" i="6"/>
  <c r="P27" i="6"/>
  <c r="Q27" i="6"/>
  <c r="R27" i="6"/>
  <c r="S27" i="6"/>
  <c r="T27" i="6"/>
  <c r="C27" i="6"/>
  <c r="D11" i="7"/>
  <c r="C11" i="7"/>
  <c r="D7" i="1" l="1"/>
  <c r="E7" i="1"/>
  <c r="F7" i="1"/>
  <c r="I7" i="1"/>
  <c r="J7" i="1"/>
  <c r="L7" i="1"/>
  <c r="M7" i="1"/>
  <c r="O7" i="1"/>
  <c r="P7" i="1"/>
  <c r="Q7" i="1"/>
  <c r="R7" i="1"/>
  <c r="S7" i="1"/>
  <c r="B7" i="1"/>
  <c r="C26" i="3" l="1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B26" i="3"/>
  <c r="D15" i="6" l="1"/>
  <c r="E15" i="6"/>
  <c r="F15" i="6"/>
  <c r="F16" i="6" s="1"/>
  <c r="F17" i="6" s="1"/>
  <c r="G15" i="6"/>
  <c r="G16" i="6" s="1"/>
  <c r="G17" i="6" s="1"/>
  <c r="H15" i="6"/>
  <c r="H16" i="6" s="1"/>
  <c r="H17" i="6" s="1"/>
  <c r="I15" i="6"/>
  <c r="I16" i="6" s="1"/>
  <c r="I17" i="6" s="1"/>
  <c r="J15" i="6"/>
  <c r="J16" i="6" s="1"/>
  <c r="J17" i="6" s="1"/>
  <c r="K15" i="6"/>
  <c r="K16" i="6" s="1"/>
  <c r="K17" i="6" s="1"/>
  <c r="L15" i="6"/>
  <c r="M15" i="6"/>
  <c r="N15" i="6"/>
  <c r="O15" i="6"/>
  <c r="O16" i="6" s="1"/>
  <c r="O17" i="6" s="1"/>
  <c r="P15" i="6"/>
  <c r="P16" i="6" s="1"/>
  <c r="P17" i="6" s="1"/>
  <c r="Q15" i="6"/>
  <c r="Q16" i="6" s="1"/>
  <c r="Q17" i="6" s="1"/>
  <c r="R15" i="6"/>
  <c r="R16" i="6" s="1"/>
  <c r="R17" i="6" s="1"/>
  <c r="S15" i="6"/>
  <c r="S16" i="6" s="1"/>
  <c r="S17" i="6" s="1"/>
  <c r="T15" i="6"/>
  <c r="T16" i="6" s="1"/>
  <c r="T17" i="6" s="1"/>
  <c r="C15" i="6"/>
  <c r="M16" i="6"/>
  <c r="M17" i="6" s="1"/>
  <c r="L16" i="6"/>
  <c r="L17" i="6" s="1"/>
  <c r="N16" i="6"/>
  <c r="N17" i="6" s="1"/>
  <c r="F11" i="6"/>
  <c r="F12" i="6" s="1"/>
  <c r="F13" i="6" s="1"/>
  <c r="G11" i="6"/>
  <c r="G12" i="6" s="1"/>
  <c r="G13" i="6" s="1"/>
  <c r="H11" i="6"/>
  <c r="H12" i="6" s="1"/>
  <c r="H13" i="6" s="1"/>
  <c r="I11" i="6"/>
  <c r="I12" i="6" s="1"/>
  <c r="I13" i="6" s="1"/>
  <c r="J11" i="6"/>
  <c r="J12" i="6" s="1"/>
  <c r="J13" i="6" s="1"/>
  <c r="K11" i="6"/>
  <c r="K12" i="6" s="1"/>
  <c r="K13" i="6" s="1"/>
  <c r="L11" i="6"/>
  <c r="L12" i="6" s="1"/>
  <c r="L13" i="6" s="1"/>
  <c r="M11" i="6"/>
  <c r="M12" i="6" s="1"/>
  <c r="M13" i="6" s="1"/>
  <c r="N11" i="6"/>
  <c r="N12" i="6" s="1"/>
  <c r="N13" i="6" s="1"/>
  <c r="O11" i="6"/>
  <c r="O12" i="6" s="1"/>
  <c r="O13" i="6" s="1"/>
  <c r="P11" i="6"/>
  <c r="P12" i="6" s="1"/>
  <c r="P13" i="6" s="1"/>
  <c r="Q11" i="6"/>
  <c r="Q12" i="6" s="1"/>
  <c r="Q13" i="6" s="1"/>
  <c r="R11" i="6"/>
  <c r="R12" i="6" s="1"/>
  <c r="R13" i="6" s="1"/>
  <c r="S11" i="6"/>
  <c r="S12" i="6" s="1"/>
  <c r="S13" i="6" s="1"/>
  <c r="T11" i="6"/>
  <c r="T12" i="6" s="1"/>
  <c r="T13" i="6" s="1"/>
  <c r="F6" i="6"/>
  <c r="F7" i="6" s="1"/>
  <c r="F8" i="6" s="1"/>
  <c r="G6" i="6"/>
  <c r="H6" i="6"/>
  <c r="H7" i="6" s="1"/>
  <c r="H8" i="6" s="1"/>
  <c r="I6" i="6"/>
  <c r="I7" i="6" s="1"/>
  <c r="I8" i="6" s="1"/>
  <c r="J6" i="6"/>
  <c r="J7" i="6" s="1"/>
  <c r="J8" i="6" s="1"/>
  <c r="K6" i="6"/>
  <c r="K7" i="6" s="1"/>
  <c r="K8" i="6" s="1"/>
  <c r="L6" i="6"/>
  <c r="L7" i="6" s="1"/>
  <c r="L8" i="6" s="1"/>
  <c r="M6" i="6"/>
  <c r="M7" i="6" s="1"/>
  <c r="M8" i="6" s="1"/>
  <c r="M23" i="6" s="1"/>
  <c r="M26" i="6" s="1"/>
  <c r="N6" i="6"/>
  <c r="N7" i="6" s="1"/>
  <c r="N8" i="6" s="1"/>
  <c r="O6" i="6"/>
  <c r="O7" i="6" s="1"/>
  <c r="O8" i="6" s="1"/>
  <c r="P6" i="6"/>
  <c r="P7" i="6" s="1"/>
  <c r="P8" i="6" s="1"/>
  <c r="Q6" i="6"/>
  <c r="Q7" i="6" s="1"/>
  <c r="Q8" i="6" s="1"/>
  <c r="R6" i="6"/>
  <c r="S6" i="6"/>
  <c r="T6" i="6"/>
  <c r="T7" i="6" s="1"/>
  <c r="T8" i="6" s="1"/>
  <c r="G7" i="6"/>
  <c r="G8" i="6" s="1"/>
  <c r="R7" i="6"/>
  <c r="R8" i="6" s="1"/>
  <c r="S7" i="6"/>
  <c r="S8" i="6" s="1"/>
  <c r="T23" i="6" l="1"/>
  <c r="T26" i="6" s="1"/>
  <c r="Q23" i="6"/>
  <c r="Q26" i="6" s="1"/>
  <c r="P23" i="6"/>
  <c r="P26" i="6" s="1"/>
  <c r="O23" i="6"/>
  <c r="O26" i="6" s="1"/>
  <c r="R23" i="6"/>
  <c r="R26" i="6" s="1"/>
  <c r="N23" i="6"/>
  <c r="N26" i="6" s="1"/>
  <c r="K23" i="6"/>
  <c r="K26" i="6" s="1"/>
  <c r="G23" i="6"/>
  <c r="G26" i="6" s="1"/>
  <c r="S23" i="6"/>
  <c r="S26" i="6" s="1"/>
  <c r="L23" i="6"/>
  <c r="L26" i="6" s="1"/>
  <c r="F23" i="6"/>
  <c r="F26" i="6" s="1"/>
  <c r="H23" i="6"/>
  <c r="H26" i="6" s="1"/>
  <c r="I23" i="6"/>
  <c r="I26" i="6" s="1"/>
  <c r="I27" i="6" s="1"/>
  <c r="J23" i="6"/>
  <c r="J26" i="6" s="1"/>
  <c r="J27" i="6" s="1"/>
  <c r="D16" i="6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D8" i="6" s="1"/>
  <c r="E6" i="6"/>
  <c r="E7" i="6" s="1"/>
  <c r="E8" i="6" s="1"/>
  <c r="E23" i="6" l="1"/>
  <c r="E26" i="6" s="1"/>
  <c r="D23" i="6"/>
  <c r="D26" i="6" s="1"/>
  <c r="C16" i="6"/>
  <c r="C17" i="6" s="1"/>
  <c r="C11" i="6"/>
  <c r="C12" i="6" s="1"/>
  <c r="C13" i="6" s="1"/>
  <c r="C6" i="6"/>
  <c r="C7" i="6" s="1"/>
  <c r="C8" i="6" s="1"/>
  <c r="C23" i="6" l="1"/>
  <c r="C26" i="6" s="1"/>
</calcChain>
</file>

<file path=xl/sharedStrings.xml><?xml version="1.0" encoding="utf-8"?>
<sst xmlns="http://schemas.openxmlformats.org/spreadsheetml/2006/main" count="456" uniqueCount="288">
  <si>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</si>
  <si>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</si>
  <si>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</si>
  <si>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</si>
  <si>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</si>
  <si>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</si>
  <si>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</si>
  <si>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</si>
  <si>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</si>
  <si>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</si>
  <si>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</si>
  <si>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</si>
  <si>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</si>
  <si>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</si>
  <si>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</si>
  <si>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</si>
  <si>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</si>
  <si>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</si>
  <si>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</si>
  <si>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</si>
  <si>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</si>
  <si>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</si>
  <si>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</si>
  <si>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</si>
  <si>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</si>
  <si>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</si>
  <si>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</si>
  <si>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</si>
  <si>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</si>
  <si>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</si>
  <si>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</si>
  <si>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</si>
  <si>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</si>
  <si>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</si>
  <si>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</si>
  <si>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</si>
  <si>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</si>
  <si>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</si>
  <si>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</si>
  <si>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</si>
  <si>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</si>
  <si>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</si>
  <si>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</si>
  <si>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</si>
  <si>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</si>
  <si>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</si>
  <si>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</si>
  <si>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</si>
  <si>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</si>
  <si>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</si>
  <si>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</si>
  <si>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</si>
  <si>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</si>
  <si>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</si>
  <si>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</si>
  <si>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</si>
  <si>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</si>
  <si>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</si>
  <si>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</si>
  <si>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</si>
  <si>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</si>
  <si>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</si>
  <si>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</si>
  <si>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</si>
  <si>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</si>
  <si>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</si>
  <si>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</si>
  <si>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</si>
  <si>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</si>
  <si>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</si>
  <si>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</si>
  <si>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</si>
  <si>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</si>
  <si>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</si>
  <si>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</si>
  <si>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</si>
  <si>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</si>
  <si>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</si>
  <si>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</si>
  <si>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</si>
  <si>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</si>
  <si>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</si>
  <si>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</si>
  <si>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</si>
  <si>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</si>
  <si>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</si>
  <si>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</si>
  <si>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</si>
  <si>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</si>
  <si>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</si>
  <si>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</si>
  <si>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</si>
  <si>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</si>
  <si>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</si>
  <si>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</si>
  <si>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</si>
  <si>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</si>
  <si>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</si>
  <si>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</si>
  <si>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</si>
  <si>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</si>
  <si>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</si>
  <si>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</si>
  <si>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</si>
  <si>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</si>
  <si>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</si>
  <si>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</si>
  <si>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</si>
  <si>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</si>
  <si>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</si>
  <si>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</si>
  <si>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</si>
  <si>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</si>
  <si>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</si>
  <si>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</si>
  <si>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</si>
  <si>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</si>
  <si>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</si>
  <si>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</si>
  <si>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</si>
  <si>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</si>
  <si>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</si>
  <si>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</si>
  <si>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</si>
  <si>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</si>
  <si>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</si>
  <si>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</si>
  <si>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</si>
  <si>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</si>
  <si>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</si>
  <si>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</si>
  <si>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</si>
  <si>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</si>
  <si>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</si>
  <si>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</si>
  <si>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</si>
  <si>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</si>
  <si>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</si>
  <si>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</si>
  <si>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</si>
  <si>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</si>
  <si>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</si>
  <si>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</si>
  <si>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</si>
  <si>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</si>
  <si>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</si>
  <si>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</si>
  <si>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</si>
  <si>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</si>
  <si>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</si>
  <si>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</si>
  <si>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</si>
  <si>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</si>
  <si>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</si>
  <si>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</si>
  <si>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</si>
  <si>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</si>
  <si>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</si>
  <si>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</si>
  <si>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</si>
  <si>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</si>
  <si>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</si>
  <si>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</si>
  <si>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</si>
  <si>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</si>
  <si>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</si>
  <si>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</si>
  <si>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</si>
  <si>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>NDF</t>
  </si>
  <si>
    <t>EE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</si>
  <si>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</si>
  <si>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</si>
  <si>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</si>
  <si>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</si>
  <si>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</si>
  <si>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</si>
  <si>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</si>
  <si>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</si>
  <si>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</si>
  <si>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</si>
  <si>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</si>
  <si>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</si>
  <si>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</si>
  <si>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</si>
  <si>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</si>
  <si>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</si>
  <si>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</si>
  <si>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</si>
  <si>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</si>
  <si>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</si>
  <si>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</si>
  <si>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</si>
  <si>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</si>
  <si>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</si>
  <si>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</si>
  <si>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</si>
  <si>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</si>
  <si>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</si>
  <si>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RPL</t>
  </si>
  <si>
    <t>IVOMD</t>
  </si>
  <si>
    <t>NRC Inputs</t>
  </si>
  <si>
    <t xml:space="preserve">yes </t>
  </si>
  <si>
    <t>mild</t>
  </si>
  <si>
    <t xml:space="preserve">mild </t>
  </si>
  <si>
    <t xml:space="preserve">Weather data taken from project 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</si>
  <si>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</si>
  <si>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</si>
  <si>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</si>
  <si>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</si>
  <si>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</si>
  <si>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</si>
  <si>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</si>
  <si>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</si>
  <si>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>ADF</t>
  </si>
  <si>
    <t>Using model predicted DMI (Animal)</t>
  </si>
  <si>
    <t>Using model predicted DMI (Animal/fibre)</t>
  </si>
  <si>
    <t>ARNA36</t>
  </si>
  <si>
    <t>PAULET34</t>
  </si>
  <si>
    <t>AMSA211</t>
  </si>
  <si>
    <t>SUSA113</t>
  </si>
  <si>
    <t>SANTA21</t>
  </si>
  <si>
    <t>HES8</t>
  </si>
  <si>
    <t>AMSA132</t>
  </si>
  <si>
    <t>MAX82</t>
  </si>
  <si>
    <t>SUSA126</t>
  </si>
  <si>
    <t>ETNA31</t>
  </si>
  <si>
    <t>SUSA117</t>
  </si>
  <si>
    <t>PAULET38</t>
  </si>
  <si>
    <t>PAULET42</t>
  </si>
  <si>
    <t>SANTA29</t>
  </si>
  <si>
    <t>MONA20</t>
  </si>
  <si>
    <t>MAX62</t>
  </si>
  <si>
    <t>SUSA114</t>
  </si>
  <si>
    <t>BERTA118</t>
  </si>
  <si>
    <t>LACTATING</t>
  </si>
  <si>
    <t>JERSEY</t>
  </si>
  <si>
    <t xml:space="preserve">Pasture intake </t>
  </si>
  <si>
    <t>Pasture (%DM)</t>
  </si>
  <si>
    <t>DM (%)</t>
  </si>
  <si>
    <t xml:space="preserve">CP </t>
  </si>
  <si>
    <t>Ash</t>
  </si>
  <si>
    <t>GE</t>
  </si>
  <si>
    <t>ME</t>
  </si>
  <si>
    <t xml:space="preserve">mineral Composition </t>
  </si>
  <si>
    <t xml:space="preserve">Ca (g/kg DM) </t>
  </si>
  <si>
    <t>P (g/kg DM)</t>
  </si>
  <si>
    <t>Mg (g/kg DM)</t>
  </si>
  <si>
    <t>K (g/kg DM)</t>
  </si>
  <si>
    <t>Na (g/kg DM)</t>
  </si>
  <si>
    <t>Mn (mg/kg DM)</t>
  </si>
  <si>
    <t>Cu (mg/kg DM)</t>
  </si>
  <si>
    <t>Fe (mg/kg DM)</t>
  </si>
  <si>
    <t>Zn (mg/kg DM)</t>
  </si>
  <si>
    <t xml:space="preserve">Ingredient </t>
  </si>
  <si>
    <t xml:space="preserve">kg DM </t>
  </si>
  <si>
    <t>kg DM</t>
  </si>
  <si>
    <t>Maize</t>
  </si>
  <si>
    <t xml:space="preserve">Soybean Oilcake </t>
  </si>
  <si>
    <t xml:space="preserve">Limestone </t>
  </si>
  <si>
    <t>Sugarcane molasses</t>
  </si>
  <si>
    <t xml:space="preserve">Monocalcium phosphate </t>
  </si>
  <si>
    <t xml:space="preserve">salt </t>
  </si>
  <si>
    <t xml:space="preserve">Magnesium oxide </t>
  </si>
  <si>
    <t>Trace Min&amp;vit</t>
  </si>
  <si>
    <t>AMSA54</t>
  </si>
  <si>
    <t>AMSA130</t>
  </si>
  <si>
    <t>AMSA131</t>
  </si>
  <si>
    <t>BERTA54</t>
  </si>
  <si>
    <t>BERTA90</t>
  </si>
  <si>
    <t>BERTA110</t>
  </si>
  <si>
    <t>BERTA134</t>
  </si>
  <si>
    <t>LIN22</t>
  </si>
  <si>
    <t>LIN33</t>
  </si>
  <si>
    <t>MONA14</t>
  </si>
  <si>
    <t>PAULET18</t>
  </si>
  <si>
    <t>SUSA93</t>
  </si>
  <si>
    <t>SUSA108</t>
  </si>
  <si>
    <t>TES15</t>
  </si>
  <si>
    <t>WANDA29</t>
  </si>
  <si>
    <t>WANDA33</t>
  </si>
  <si>
    <t>ETMA23</t>
  </si>
  <si>
    <t>HES12</t>
  </si>
  <si>
    <t>R:0</t>
  </si>
  <si>
    <t>R:4</t>
  </si>
  <si>
    <t>R:8</t>
  </si>
  <si>
    <t>Ryegrass</t>
  </si>
  <si>
    <t>No mud</t>
  </si>
  <si>
    <t xml:space="preserve">Thin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</si>
</sst>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="90" zoomScaleNormal="90" workbookViewId="0">
      <pane xSplit="1" topLeftCell="O1" activePane="topRight" state="frozen"/>
      <selection pane="topRight" activeCell="B22" sqref="B22:S22"/>
    </sheetView>
  </sheetViews>
  <sheetFormatPr defaultRowHeight="15" x14ac:dyDescent="0.25"/>
  <cols>
    <col min="1" max="1" width="39" customWidth="1"/>
  </cols>
  <sheetData>
    <row r="1" spans="1:19" x14ac:dyDescent="0.25">
      <c r="B1" t="s">
        <v>264</v>
      </c>
      <c r="C1" t="s">
        <v>265</v>
      </c>
      <c r="D1" t="s">
        <v>266</v>
      </c>
      <c r="E1" t="s">
        <v>267</v>
      </c>
      <c r="F1" t="s">
        <v>268</v>
      </c>
      <c r="G1" t="s">
        <v>269</v>
      </c>
      <c r="H1" t="s">
        <v>270</v>
      </c>
      <c r="I1" t="s">
        <v>280</v>
      </c>
      <c r="J1" t="s">
        <v>281</v>
      </c>
      <c r="K1" t="s">
        <v>271</v>
      </c>
      <c r="L1" t="s">
        <v>272</v>
      </c>
      <c r="M1" t="s">
        <v>273</v>
      </c>
      <c r="N1" t="s">
        <v>274</v>
      </c>
      <c r="O1" t="s">
        <v>275</v>
      </c>
      <c r="P1" t="s">
        <v>276</v>
      </c>
      <c r="Q1" t="s">
        <v>277</v>
      </c>
      <c r="R1" t="s">
        <v>278</v>
      </c>
      <c r="S1" t="s">
        <v>279</v>
      </c>
    </row>
    <row r="2" spans="1:19" x14ac:dyDescent="0.25">
      <c r="A2" t="s">
        <v>200</v>
      </c>
    </row>
    <row r="3" spans="1:19" x14ac:dyDescent="0.25">
      <c r="A3" s="1" t="s">
        <v>0</v>
      </c>
    </row>
    <row r="4" spans="1:19" x14ac:dyDescent="0.25">
      <c r="A4" t="s">
        <v>1</v>
      </c>
      <c r="B4" t="s">
        <v>234</v>
      </c>
    </row>
    <row r="5" spans="1:19" x14ac:dyDescent="0.25">
      <c r="A5" t="s">
        <v>2</v>
      </c>
      <c r="B5">
        <v>92.666666666666671</v>
      </c>
      <c r="C5">
        <v>63.666666666666664</v>
      </c>
      <c r="D5">
        <v>53.766666666666666</v>
      </c>
      <c r="E5">
        <v>102.36666666666666</v>
      </c>
      <c r="F5">
        <v>66.599999999999994</v>
      </c>
      <c r="G5">
        <v>63.6</v>
      </c>
      <c r="H5">
        <v>39</v>
      </c>
      <c r="I5">
        <v>41.366666666666667</v>
      </c>
      <c r="J5">
        <v>55.6</v>
      </c>
      <c r="K5">
        <v>88.333333333333329</v>
      </c>
      <c r="L5">
        <v>67.733333333333334</v>
      </c>
      <c r="M5">
        <v>54.3</v>
      </c>
      <c r="N5">
        <v>88.533333333333331</v>
      </c>
      <c r="O5">
        <v>68.5</v>
      </c>
      <c r="P5">
        <v>52.1</v>
      </c>
      <c r="Q5">
        <v>90</v>
      </c>
      <c r="R5">
        <v>65.5</v>
      </c>
      <c r="S5">
        <v>54.466666666666669</v>
      </c>
    </row>
    <row r="6" spans="1:19" x14ac:dyDescent="0.25">
      <c r="A6" t="s">
        <v>3</v>
      </c>
      <c r="B6">
        <v>442</v>
      </c>
      <c r="C6">
        <v>366</v>
      </c>
      <c r="D6">
        <v>369</v>
      </c>
      <c r="E6">
        <v>413</v>
      </c>
      <c r="F6">
        <v>433</v>
      </c>
      <c r="G6">
        <v>490</v>
      </c>
      <c r="H6" s="3">
        <v>337</v>
      </c>
      <c r="I6">
        <v>365</v>
      </c>
      <c r="J6">
        <v>435</v>
      </c>
      <c r="K6">
        <v>396</v>
      </c>
      <c r="L6">
        <v>426</v>
      </c>
      <c r="M6">
        <v>380</v>
      </c>
      <c r="N6">
        <v>337</v>
      </c>
      <c r="O6">
        <v>394</v>
      </c>
      <c r="P6">
        <v>386</v>
      </c>
      <c r="Q6">
        <v>411</v>
      </c>
      <c r="R6">
        <v>477</v>
      </c>
      <c r="S6">
        <v>452</v>
      </c>
    </row>
    <row r="7" spans="1:19" x14ac:dyDescent="0.25">
      <c r="A7" t="s">
        <v>4</v>
      </c>
      <c r="B7">
        <f t="shared" ref="B7:S7" si="0">(B9-91)</f>
        <v>119</v>
      </c>
      <c r="C7">
        <v>0</v>
      </c>
      <c r="D7">
        <f t="shared" si="0"/>
        <v>62</v>
      </c>
      <c r="E7">
        <f t="shared" si="0"/>
        <v>40</v>
      </c>
      <c r="F7">
        <f t="shared" si="0"/>
        <v>77</v>
      </c>
      <c r="G7">
        <v>0</v>
      </c>
      <c r="H7">
        <v>0</v>
      </c>
      <c r="I7">
        <f t="shared" si="0"/>
        <v>60</v>
      </c>
      <c r="J7">
        <f t="shared" si="0"/>
        <v>117</v>
      </c>
      <c r="K7">
        <v>0</v>
      </c>
      <c r="L7">
        <f t="shared" si="0"/>
        <v>111</v>
      </c>
      <c r="M7">
        <f t="shared" si="0"/>
        <v>78</v>
      </c>
      <c r="N7">
        <v>0</v>
      </c>
      <c r="O7">
        <f t="shared" si="0"/>
        <v>134</v>
      </c>
      <c r="P7">
        <f t="shared" si="0"/>
        <v>12</v>
      </c>
      <c r="Q7">
        <f t="shared" si="0"/>
        <v>39</v>
      </c>
      <c r="R7">
        <f t="shared" si="0"/>
        <v>44</v>
      </c>
      <c r="S7">
        <f t="shared" si="0"/>
        <v>83</v>
      </c>
    </row>
    <row r="8" spans="1:19" x14ac:dyDescent="0.25">
      <c r="A8" t="s">
        <v>5</v>
      </c>
      <c r="B8">
        <v>2.25</v>
      </c>
      <c r="C8">
        <v>2</v>
      </c>
      <c r="D8">
        <v>2</v>
      </c>
      <c r="E8">
        <v>2</v>
      </c>
      <c r="F8">
        <v>2.25</v>
      </c>
      <c r="G8">
        <v>2.5</v>
      </c>
      <c r="H8" s="3">
        <v>2</v>
      </c>
      <c r="I8">
        <v>2.25</v>
      </c>
      <c r="J8">
        <v>2.25</v>
      </c>
      <c r="K8">
        <v>2</v>
      </c>
      <c r="L8">
        <v>2.5</v>
      </c>
      <c r="M8">
        <v>2.25</v>
      </c>
      <c r="N8">
        <v>1.75</v>
      </c>
      <c r="O8">
        <v>2.25</v>
      </c>
      <c r="P8">
        <v>2.25</v>
      </c>
      <c r="Q8">
        <v>2.25</v>
      </c>
      <c r="R8">
        <v>2.5</v>
      </c>
      <c r="S8">
        <v>2.5</v>
      </c>
    </row>
    <row r="9" spans="1:19" x14ac:dyDescent="0.25">
      <c r="A9" t="s">
        <v>6</v>
      </c>
      <c r="B9">
        <v>210</v>
      </c>
      <c r="C9">
        <v>80</v>
      </c>
      <c r="D9">
        <v>153</v>
      </c>
      <c r="E9">
        <v>131</v>
      </c>
      <c r="F9">
        <v>168</v>
      </c>
      <c r="G9">
        <v>78</v>
      </c>
      <c r="H9">
        <v>80</v>
      </c>
      <c r="I9">
        <v>151</v>
      </c>
      <c r="J9">
        <v>208</v>
      </c>
      <c r="K9">
        <v>80</v>
      </c>
      <c r="L9">
        <v>202</v>
      </c>
      <c r="M9">
        <v>169</v>
      </c>
      <c r="N9">
        <v>86</v>
      </c>
      <c r="O9">
        <v>225</v>
      </c>
      <c r="P9">
        <v>103</v>
      </c>
      <c r="Q9">
        <v>130</v>
      </c>
      <c r="R9">
        <v>135</v>
      </c>
      <c r="S9">
        <v>174</v>
      </c>
    </row>
    <row r="10" spans="1:19" x14ac:dyDescent="0.25">
      <c r="A10" t="s">
        <v>7</v>
      </c>
      <c r="B10">
        <v>6</v>
      </c>
      <c r="C10">
        <v>4</v>
      </c>
      <c r="D10">
        <v>3</v>
      </c>
      <c r="E10">
        <v>7</v>
      </c>
      <c r="F10">
        <v>4</v>
      </c>
      <c r="G10">
        <v>4</v>
      </c>
      <c r="H10">
        <v>2</v>
      </c>
      <c r="I10">
        <v>2</v>
      </c>
      <c r="J10">
        <v>3</v>
      </c>
      <c r="K10">
        <v>6</v>
      </c>
      <c r="L10">
        <v>4</v>
      </c>
      <c r="M10">
        <v>3</v>
      </c>
      <c r="N10">
        <v>6</v>
      </c>
      <c r="O10">
        <v>4</v>
      </c>
      <c r="P10">
        <v>3</v>
      </c>
      <c r="Q10">
        <v>6</v>
      </c>
      <c r="R10">
        <v>4</v>
      </c>
      <c r="S10">
        <v>3</v>
      </c>
    </row>
    <row r="11" spans="1:19" x14ac:dyDescent="0.25">
      <c r="A11" t="s">
        <v>8</v>
      </c>
      <c r="B11">
        <v>24</v>
      </c>
    </row>
    <row r="12" spans="1:19" x14ac:dyDescent="0.25">
      <c r="A12" t="s">
        <v>9</v>
      </c>
      <c r="B12">
        <v>13</v>
      </c>
    </row>
    <row r="14" spans="1:19" x14ac:dyDescent="0.25">
      <c r="A14" s="1" t="s">
        <v>10</v>
      </c>
    </row>
    <row r="15" spans="1:19" x14ac:dyDescent="0.25">
      <c r="A15" t="s">
        <v>11</v>
      </c>
      <c r="B15">
        <v>442</v>
      </c>
      <c r="C15">
        <v>366</v>
      </c>
      <c r="D15">
        <v>369</v>
      </c>
      <c r="E15">
        <v>413</v>
      </c>
      <c r="F15">
        <v>433</v>
      </c>
      <c r="G15">
        <v>490</v>
      </c>
      <c r="H15">
        <v>360</v>
      </c>
      <c r="I15">
        <v>390</v>
      </c>
      <c r="J15">
        <v>435</v>
      </c>
      <c r="K15">
        <v>396</v>
      </c>
      <c r="L15">
        <v>426</v>
      </c>
      <c r="M15">
        <v>380</v>
      </c>
      <c r="N15">
        <v>337</v>
      </c>
      <c r="O15">
        <v>394</v>
      </c>
      <c r="P15">
        <v>386</v>
      </c>
      <c r="Q15">
        <v>411</v>
      </c>
      <c r="R15">
        <v>477</v>
      </c>
      <c r="S15">
        <v>452</v>
      </c>
    </row>
    <row r="16" spans="1:19" x14ac:dyDescent="0.25">
      <c r="A16" t="s">
        <v>12</v>
      </c>
      <c r="B16" t="s">
        <v>235</v>
      </c>
    </row>
    <row r="17" spans="1:20" x14ac:dyDescent="0.25">
      <c r="A17" t="s">
        <v>13</v>
      </c>
      <c r="B17">
        <v>23</v>
      </c>
    </row>
    <row r="18" spans="1:20" x14ac:dyDescent="0.25">
      <c r="A18" t="s">
        <v>14</v>
      </c>
      <c r="B18">
        <v>12.64</v>
      </c>
      <c r="C18">
        <v>15.28</v>
      </c>
      <c r="D18">
        <v>12.04</v>
      </c>
      <c r="E18">
        <v>7.76</v>
      </c>
      <c r="F18">
        <v>13.5</v>
      </c>
      <c r="G18">
        <v>16.84</v>
      </c>
      <c r="H18">
        <v>10.62</v>
      </c>
      <c r="I18">
        <v>13.37</v>
      </c>
      <c r="J18">
        <v>12.06</v>
      </c>
      <c r="K18">
        <v>12.7</v>
      </c>
      <c r="L18">
        <v>12.25</v>
      </c>
      <c r="M18">
        <v>8.5500000000000007</v>
      </c>
      <c r="N18">
        <v>13.31</v>
      </c>
      <c r="O18">
        <v>13.05</v>
      </c>
      <c r="P18">
        <v>13.78</v>
      </c>
      <c r="Q18">
        <v>12.61</v>
      </c>
      <c r="R18">
        <v>13.54</v>
      </c>
      <c r="S18">
        <v>12.29</v>
      </c>
    </row>
    <row r="19" spans="1:20" x14ac:dyDescent="0.25">
      <c r="A19" t="s">
        <v>15</v>
      </c>
      <c r="B19">
        <v>4.76</v>
      </c>
      <c r="C19">
        <v>4.5599999999999996</v>
      </c>
      <c r="D19">
        <v>4.72</v>
      </c>
      <c r="E19">
        <v>4.8</v>
      </c>
      <c r="F19">
        <v>4.4400000000000004</v>
      </c>
      <c r="G19">
        <v>4.8</v>
      </c>
      <c r="H19">
        <v>4.3600000000000003</v>
      </c>
      <c r="I19">
        <v>5.21</v>
      </c>
      <c r="J19">
        <v>4.5599999999999996</v>
      </c>
      <c r="K19">
        <v>4.08</v>
      </c>
      <c r="L19">
        <v>4.8600000000000003</v>
      </c>
      <c r="M19">
        <v>5.73</v>
      </c>
      <c r="N19">
        <v>4.9800000000000004</v>
      </c>
      <c r="O19">
        <v>5</v>
      </c>
      <c r="P19">
        <v>4.5</v>
      </c>
      <c r="Q19">
        <v>4.96</v>
      </c>
      <c r="R19">
        <v>4.5999999999999996</v>
      </c>
      <c r="S19">
        <v>4.62</v>
      </c>
    </row>
    <row r="20" spans="1:20" x14ac:dyDescent="0.25">
      <c r="A20" t="s">
        <v>16</v>
      </c>
      <c r="B20">
        <v>3.53</v>
      </c>
      <c r="C20">
        <v>3.31</v>
      </c>
      <c r="D20">
        <v>3.35</v>
      </c>
      <c r="E20">
        <v>3.87</v>
      </c>
      <c r="F20">
        <v>3.47</v>
      </c>
      <c r="G20">
        <v>3.63</v>
      </c>
      <c r="H20">
        <v>3.39</v>
      </c>
      <c r="I20">
        <v>3.34</v>
      </c>
      <c r="J20">
        <v>3.38</v>
      </c>
      <c r="K20">
        <v>3.51</v>
      </c>
      <c r="L20">
        <v>3.67</v>
      </c>
      <c r="M20">
        <v>3.66</v>
      </c>
      <c r="N20">
        <v>3.4</v>
      </c>
      <c r="O20">
        <v>3.86</v>
      </c>
      <c r="P20">
        <v>3.5</v>
      </c>
      <c r="Q20">
        <v>3.4</v>
      </c>
      <c r="R20">
        <v>3.5</v>
      </c>
      <c r="S20">
        <v>3.57</v>
      </c>
    </row>
    <row r="21" spans="1:20" x14ac:dyDescent="0.25">
      <c r="A21" t="s">
        <v>17</v>
      </c>
      <c r="B21">
        <v>4.57</v>
      </c>
      <c r="C21">
        <v>4.8099999999999996</v>
      </c>
      <c r="D21">
        <v>4.5999999999999996</v>
      </c>
      <c r="E21">
        <v>3.97</v>
      </c>
      <c r="F21">
        <v>4.68</v>
      </c>
      <c r="G21">
        <v>4.66</v>
      </c>
      <c r="H21">
        <v>4.7699999999999996</v>
      </c>
      <c r="I21">
        <v>4.72</v>
      </c>
      <c r="J21">
        <v>4.6399999999999997</v>
      </c>
      <c r="K21">
        <v>4.46</v>
      </c>
      <c r="L21">
        <v>4.59</v>
      </c>
      <c r="M21">
        <v>4.53</v>
      </c>
      <c r="N21">
        <v>4.66</v>
      </c>
      <c r="O21">
        <v>4.58</v>
      </c>
      <c r="P21">
        <v>4.5199999999999996</v>
      </c>
      <c r="Q21">
        <v>4.62</v>
      </c>
      <c r="R21">
        <v>4.5199999999999996</v>
      </c>
      <c r="S21">
        <v>4.6900000000000004</v>
      </c>
    </row>
    <row r="22" spans="1:20" x14ac:dyDescent="0.25">
      <c r="B22">
        <v>10.415649229245398</v>
      </c>
      <c r="C22">
        <v>10.703764968943753</v>
      </c>
      <c r="D22">
        <v>9.4704001570344261</v>
      </c>
      <c r="E22">
        <v>8.0747535892611566</v>
      </c>
      <c r="F22">
        <v>10.485589040495068</v>
      </c>
      <c r="G22">
        <v>12.677826145155363</v>
      </c>
      <c r="H22">
        <v>8.4044754863295559</v>
      </c>
      <c r="I22">
        <v>10.38166870769512</v>
      </c>
      <c r="J22">
        <v>9.981707635867977</v>
      </c>
      <c r="K22">
        <v>9.5886885369784753</v>
      </c>
      <c r="L22">
        <v>10.166868183290712</v>
      </c>
      <c r="M22">
        <v>8.5176051714133472</v>
      </c>
      <c r="N22">
        <v>9.8899180909781279</v>
      </c>
      <c r="O22">
        <v>10.317147193479752</v>
      </c>
      <c r="P22">
        <v>10.217178891036165</v>
      </c>
      <c r="Q22">
        <v>10.251856352648524</v>
      </c>
      <c r="R22">
        <v>11.002497673547978</v>
      </c>
      <c r="S22">
        <v>10.267196049721298</v>
      </c>
    </row>
    <row r="23" spans="1:20" x14ac:dyDescent="0.25">
      <c r="A23" s="1" t="s">
        <v>18</v>
      </c>
    </row>
    <row r="24" spans="1:20" x14ac:dyDescent="0.25">
      <c r="A24" s="2" t="s">
        <v>19</v>
      </c>
      <c r="B24" s="2">
        <v>15.7</v>
      </c>
    </row>
    <row r="25" spans="1:20" x14ac:dyDescent="0.25">
      <c r="A25" t="s">
        <v>20</v>
      </c>
      <c r="B25" t="s">
        <v>201</v>
      </c>
      <c r="C25" t="s">
        <v>201</v>
      </c>
      <c r="D25" t="s">
        <v>201</v>
      </c>
    </row>
    <row r="26" spans="1:20" x14ac:dyDescent="0.25">
      <c r="A26" t="s">
        <v>21</v>
      </c>
      <c r="B26" t="s">
        <v>202</v>
      </c>
      <c r="C26" t="s">
        <v>202</v>
      </c>
      <c r="D26" t="s">
        <v>203</v>
      </c>
    </row>
    <row r="27" spans="1:20" x14ac:dyDescent="0.25">
      <c r="A27" t="s">
        <v>22</v>
      </c>
      <c r="B27">
        <v>0.94</v>
      </c>
      <c r="C27">
        <v>0.94</v>
      </c>
      <c r="D27">
        <v>0.94</v>
      </c>
    </row>
    <row r="28" spans="1:20" x14ac:dyDescent="0.25">
      <c r="A28" t="s">
        <v>23</v>
      </c>
      <c r="B28">
        <v>4</v>
      </c>
      <c r="C28">
        <v>4</v>
      </c>
      <c r="D28">
        <v>4</v>
      </c>
    </row>
    <row r="29" spans="1:20" x14ac:dyDescent="0.25">
      <c r="A29" t="s">
        <v>24</v>
      </c>
    </row>
    <row r="30" spans="1:20" x14ac:dyDescent="0.25">
      <c r="A30" t="s">
        <v>25</v>
      </c>
    </row>
    <row r="32" spans="1:20" x14ac:dyDescent="0.25">
      <c r="I32" s="2"/>
      <c r="N32" s="2"/>
      <c r="T32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pane xSplit="1" topLeftCell="O1" activePane="topRight" state="frozen"/>
      <selection pane="topRight" activeCell="B21" sqref="B21:S21"/>
    </sheetView>
  </sheetViews>
  <sheetFormatPr defaultRowHeight="15" x14ac:dyDescent="0.25"/>
  <cols>
    <col min="1" max="1" width="26.28515625" customWidth="1"/>
  </cols>
  <sheetData>
    <row r="1" spans="1:20" x14ac:dyDescent="0.25">
      <c r="B1" t="s">
        <v>264</v>
      </c>
      <c r="C1" t="s">
        <v>265</v>
      </c>
      <c r="D1" t="s">
        <v>266</v>
      </c>
      <c r="E1" t="s">
        <v>267</v>
      </c>
      <c r="F1" t="s">
        <v>268</v>
      </c>
      <c r="G1" t="s">
        <v>269</v>
      </c>
      <c r="H1" t="s">
        <v>270</v>
      </c>
      <c r="I1" t="s">
        <v>280</v>
      </c>
      <c r="J1" t="s">
        <v>281</v>
      </c>
      <c r="K1" t="s">
        <v>271</v>
      </c>
      <c r="L1" t="s">
        <v>272</v>
      </c>
      <c r="M1" t="s">
        <v>273</v>
      </c>
      <c r="N1" t="s">
        <v>274</v>
      </c>
      <c r="O1" t="s">
        <v>275</v>
      </c>
      <c r="P1" t="s">
        <v>276</v>
      </c>
      <c r="Q1" t="s">
        <v>277</v>
      </c>
      <c r="R1" t="s">
        <v>278</v>
      </c>
      <c r="S1" t="s">
        <v>279</v>
      </c>
    </row>
    <row r="2" spans="1:20" x14ac:dyDescent="0.25">
      <c r="A2" t="s">
        <v>29</v>
      </c>
    </row>
    <row r="3" spans="1:20" x14ac:dyDescent="0.25">
      <c r="A3" s="1" t="s">
        <v>30</v>
      </c>
    </row>
    <row r="4" spans="1:20" x14ac:dyDescent="0.25">
      <c r="A4" t="s">
        <v>31</v>
      </c>
      <c r="B4" t="s">
        <v>27</v>
      </c>
      <c r="C4" t="s">
        <v>27</v>
      </c>
      <c r="D4" t="s">
        <v>27</v>
      </c>
    </row>
    <row r="5" spans="1:20" x14ac:dyDescent="0.25">
      <c r="A5" s="2" t="s">
        <v>32</v>
      </c>
      <c r="B5" s="2"/>
    </row>
    <row r="6" spans="1:20" x14ac:dyDescent="0.25">
      <c r="A6" t="s">
        <v>33</v>
      </c>
      <c r="B6">
        <v>6</v>
      </c>
      <c r="C6">
        <v>4</v>
      </c>
      <c r="D6">
        <v>3</v>
      </c>
      <c r="E6">
        <v>7</v>
      </c>
      <c r="F6">
        <v>4</v>
      </c>
      <c r="G6">
        <v>4</v>
      </c>
      <c r="H6">
        <v>2</v>
      </c>
      <c r="I6">
        <v>2</v>
      </c>
      <c r="J6">
        <v>3</v>
      </c>
      <c r="K6">
        <v>6</v>
      </c>
      <c r="L6">
        <v>4</v>
      </c>
      <c r="M6">
        <v>3</v>
      </c>
      <c r="N6">
        <v>6</v>
      </c>
      <c r="O6">
        <v>4</v>
      </c>
      <c r="P6">
        <v>3</v>
      </c>
      <c r="Q6">
        <v>6</v>
      </c>
      <c r="R6">
        <v>4</v>
      </c>
      <c r="S6">
        <v>3</v>
      </c>
    </row>
    <row r="7" spans="1:20" x14ac:dyDescent="0.25">
      <c r="A7" t="s">
        <v>34</v>
      </c>
      <c r="B7">
        <v>92.6666666666667</v>
      </c>
      <c r="C7">
        <v>63.666666666666664</v>
      </c>
      <c r="D7">
        <v>53.766666666666666</v>
      </c>
      <c r="E7">
        <v>102.36666666666666</v>
      </c>
      <c r="F7">
        <v>66.599999999999994</v>
      </c>
      <c r="G7">
        <v>63.6</v>
      </c>
      <c r="H7">
        <v>39</v>
      </c>
      <c r="I7">
        <v>41.366666666666667</v>
      </c>
      <c r="J7">
        <v>55.6</v>
      </c>
      <c r="K7">
        <v>88.333333333333329</v>
      </c>
      <c r="L7">
        <v>67.733333333333334</v>
      </c>
      <c r="M7">
        <v>54.3</v>
      </c>
      <c r="N7">
        <v>88.533333333333331</v>
      </c>
      <c r="O7">
        <v>68.5</v>
      </c>
      <c r="P7">
        <v>52.1</v>
      </c>
      <c r="Q7">
        <v>90</v>
      </c>
      <c r="R7">
        <v>65.5</v>
      </c>
      <c r="S7">
        <v>54.466666666666669</v>
      </c>
    </row>
    <row r="8" spans="1:20" x14ac:dyDescent="0.25">
      <c r="A8" t="s">
        <v>35</v>
      </c>
      <c r="B8">
        <v>24</v>
      </c>
      <c r="C8">
        <v>24</v>
      </c>
      <c r="D8">
        <v>24</v>
      </c>
    </row>
    <row r="9" spans="1:20" x14ac:dyDescent="0.25">
      <c r="A9" t="s">
        <v>36</v>
      </c>
      <c r="B9">
        <v>442</v>
      </c>
      <c r="C9">
        <v>366</v>
      </c>
      <c r="D9">
        <v>369</v>
      </c>
      <c r="E9">
        <v>413</v>
      </c>
      <c r="F9">
        <v>433</v>
      </c>
      <c r="G9">
        <v>490</v>
      </c>
      <c r="H9" s="3">
        <v>337</v>
      </c>
      <c r="I9">
        <v>365</v>
      </c>
      <c r="J9">
        <v>435</v>
      </c>
      <c r="K9">
        <v>396</v>
      </c>
      <c r="L9">
        <v>426</v>
      </c>
      <c r="M9">
        <v>380</v>
      </c>
      <c r="N9">
        <v>337</v>
      </c>
      <c r="O9">
        <v>394</v>
      </c>
      <c r="P9">
        <v>386</v>
      </c>
      <c r="Q9">
        <v>411</v>
      </c>
      <c r="R9">
        <v>477</v>
      </c>
      <c r="S9">
        <v>452</v>
      </c>
    </row>
    <row r="10" spans="1:20" x14ac:dyDescent="0.25">
      <c r="A10" t="s">
        <v>37</v>
      </c>
      <c r="B10">
        <v>442</v>
      </c>
      <c r="C10">
        <v>366</v>
      </c>
      <c r="D10">
        <v>369</v>
      </c>
      <c r="E10">
        <v>413</v>
      </c>
      <c r="F10">
        <v>433</v>
      </c>
      <c r="G10">
        <v>490</v>
      </c>
      <c r="H10">
        <v>360</v>
      </c>
      <c r="I10">
        <v>390</v>
      </c>
      <c r="J10">
        <v>435</v>
      </c>
      <c r="K10">
        <v>396</v>
      </c>
      <c r="L10">
        <v>426</v>
      </c>
      <c r="M10">
        <v>380</v>
      </c>
      <c r="N10">
        <v>337</v>
      </c>
      <c r="O10">
        <v>394</v>
      </c>
      <c r="P10">
        <v>386</v>
      </c>
      <c r="Q10">
        <v>411</v>
      </c>
      <c r="R10">
        <v>477</v>
      </c>
      <c r="S10">
        <v>452</v>
      </c>
      <c r="T10" s="2"/>
    </row>
    <row r="11" spans="1:20" x14ac:dyDescent="0.25">
      <c r="A11" t="s">
        <v>13</v>
      </c>
      <c r="B11">
        <v>23</v>
      </c>
      <c r="C11">
        <v>23</v>
      </c>
      <c r="D11">
        <v>23</v>
      </c>
    </row>
    <row r="12" spans="1:20" x14ac:dyDescent="0.25">
      <c r="A12" t="s">
        <v>38</v>
      </c>
      <c r="B12">
        <v>119</v>
      </c>
      <c r="C12">
        <v>0</v>
      </c>
      <c r="D12">
        <v>62</v>
      </c>
      <c r="E12">
        <v>40</v>
      </c>
      <c r="F12">
        <v>77</v>
      </c>
      <c r="G12">
        <v>0</v>
      </c>
      <c r="H12">
        <v>0</v>
      </c>
      <c r="I12">
        <v>60</v>
      </c>
      <c r="J12">
        <v>117</v>
      </c>
      <c r="K12">
        <v>0</v>
      </c>
      <c r="L12">
        <v>111</v>
      </c>
      <c r="M12">
        <v>78</v>
      </c>
      <c r="N12">
        <v>0</v>
      </c>
      <c r="O12">
        <v>134</v>
      </c>
      <c r="P12">
        <v>12</v>
      </c>
      <c r="Q12">
        <v>39</v>
      </c>
      <c r="R12">
        <v>44</v>
      </c>
      <c r="S12">
        <v>83</v>
      </c>
    </row>
    <row r="13" spans="1:20" x14ac:dyDescent="0.25">
      <c r="A13" t="s">
        <v>39</v>
      </c>
      <c r="B13">
        <v>2.25</v>
      </c>
      <c r="C13">
        <v>2</v>
      </c>
      <c r="D13">
        <v>2</v>
      </c>
      <c r="E13">
        <v>2</v>
      </c>
      <c r="F13">
        <v>2.25</v>
      </c>
      <c r="G13">
        <v>2.5</v>
      </c>
      <c r="H13" s="3">
        <v>2</v>
      </c>
      <c r="I13">
        <v>2.25</v>
      </c>
      <c r="J13">
        <v>2.25</v>
      </c>
      <c r="K13">
        <v>2</v>
      </c>
      <c r="L13">
        <v>2.5</v>
      </c>
      <c r="M13">
        <v>2.25</v>
      </c>
      <c r="N13">
        <v>1.75</v>
      </c>
      <c r="O13">
        <v>2.25</v>
      </c>
      <c r="P13">
        <v>2.25</v>
      </c>
      <c r="Q13">
        <v>2.25</v>
      </c>
      <c r="R13">
        <v>2.5</v>
      </c>
      <c r="S13">
        <v>2.5</v>
      </c>
    </row>
    <row r="15" spans="1:20" x14ac:dyDescent="0.25">
      <c r="A15" s="1" t="s">
        <v>40</v>
      </c>
    </row>
    <row r="16" spans="1:20" x14ac:dyDescent="0.25">
      <c r="A16" t="s">
        <v>41</v>
      </c>
      <c r="B16">
        <v>12.64</v>
      </c>
      <c r="C16">
        <v>15.28</v>
      </c>
      <c r="D16">
        <v>12.04</v>
      </c>
      <c r="E16">
        <v>7.76</v>
      </c>
      <c r="F16">
        <v>13.5</v>
      </c>
      <c r="G16">
        <v>16.84</v>
      </c>
      <c r="H16">
        <v>10.62</v>
      </c>
      <c r="I16">
        <v>13.37</v>
      </c>
      <c r="J16">
        <v>12.06</v>
      </c>
      <c r="K16">
        <v>12.7</v>
      </c>
      <c r="L16">
        <v>12.25</v>
      </c>
      <c r="M16">
        <v>8.5500000000000007</v>
      </c>
      <c r="N16">
        <v>13.31</v>
      </c>
      <c r="O16">
        <v>13.05</v>
      </c>
      <c r="P16">
        <v>13.78</v>
      </c>
      <c r="Q16">
        <v>12.61</v>
      </c>
      <c r="R16">
        <v>13.54</v>
      </c>
      <c r="S16">
        <v>12.29</v>
      </c>
    </row>
    <row r="17" spans="1:20" x14ac:dyDescent="0.25">
      <c r="A17" t="s">
        <v>42</v>
      </c>
    </row>
    <row r="18" spans="1:20" x14ac:dyDescent="0.25">
      <c r="A18" t="s">
        <v>43</v>
      </c>
      <c r="B18">
        <v>4.76</v>
      </c>
      <c r="C18">
        <v>4.5599999999999996</v>
      </c>
      <c r="D18">
        <v>4.72</v>
      </c>
      <c r="E18">
        <v>4.8</v>
      </c>
      <c r="F18">
        <v>4.4400000000000004</v>
      </c>
      <c r="G18">
        <v>4.8</v>
      </c>
      <c r="H18">
        <v>4.3600000000000003</v>
      </c>
      <c r="I18">
        <v>5.21</v>
      </c>
      <c r="J18">
        <v>4.5599999999999996</v>
      </c>
      <c r="K18">
        <v>4.08</v>
      </c>
      <c r="L18">
        <v>4.8600000000000003</v>
      </c>
      <c r="M18">
        <v>5.73</v>
      </c>
      <c r="N18">
        <v>4.9800000000000004</v>
      </c>
      <c r="O18">
        <v>5</v>
      </c>
      <c r="P18">
        <v>4.5</v>
      </c>
      <c r="Q18">
        <v>4.96</v>
      </c>
      <c r="R18">
        <v>4.5999999999999996</v>
      </c>
      <c r="S18">
        <v>4.62</v>
      </c>
    </row>
    <row r="19" spans="1:20" x14ac:dyDescent="0.25">
      <c r="A19" t="s">
        <v>6</v>
      </c>
      <c r="B19">
        <v>210</v>
      </c>
      <c r="C19">
        <v>80</v>
      </c>
      <c r="D19">
        <v>153</v>
      </c>
      <c r="E19">
        <v>131</v>
      </c>
      <c r="F19">
        <v>168</v>
      </c>
      <c r="G19">
        <v>78</v>
      </c>
      <c r="H19">
        <v>80</v>
      </c>
      <c r="I19">
        <v>151</v>
      </c>
      <c r="J19">
        <v>208</v>
      </c>
      <c r="K19">
        <v>80</v>
      </c>
      <c r="L19">
        <v>202</v>
      </c>
      <c r="M19">
        <v>169</v>
      </c>
      <c r="N19">
        <v>86</v>
      </c>
      <c r="O19">
        <v>225</v>
      </c>
      <c r="P19">
        <v>103</v>
      </c>
      <c r="Q19">
        <v>130</v>
      </c>
      <c r="R19">
        <v>135</v>
      </c>
      <c r="S19">
        <v>174</v>
      </c>
    </row>
    <row r="20" spans="1:20" x14ac:dyDescent="0.25">
      <c r="A20" t="s">
        <v>44</v>
      </c>
      <c r="B20">
        <v>3.53</v>
      </c>
      <c r="C20">
        <v>3.31</v>
      </c>
      <c r="D20">
        <v>3.35</v>
      </c>
      <c r="E20">
        <v>3.87</v>
      </c>
      <c r="F20">
        <v>3.47</v>
      </c>
      <c r="G20">
        <v>3.63</v>
      </c>
      <c r="H20">
        <v>3.39</v>
      </c>
      <c r="I20">
        <v>3.34</v>
      </c>
      <c r="J20">
        <v>3.38</v>
      </c>
      <c r="K20">
        <v>3.51</v>
      </c>
      <c r="L20">
        <v>3.67</v>
      </c>
      <c r="M20">
        <v>3.66</v>
      </c>
      <c r="N20">
        <v>3.4</v>
      </c>
      <c r="O20">
        <v>3.86</v>
      </c>
      <c r="P20">
        <v>3.5</v>
      </c>
      <c r="Q20">
        <v>3.4</v>
      </c>
      <c r="R20">
        <v>3.5</v>
      </c>
      <c r="S20">
        <v>3.57</v>
      </c>
    </row>
    <row r="21" spans="1:20" x14ac:dyDescent="0.25">
      <c r="A21" t="s">
        <v>236</v>
      </c>
      <c r="B21">
        <v>10.415649229245398</v>
      </c>
      <c r="C21">
        <v>10.703764968943753</v>
      </c>
      <c r="D21">
        <v>9.4704001570344261</v>
      </c>
      <c r="E21">
        <v>8.0747535892611566</v>
      </c>
      <c r="F21">
        <v>10.485589040495068</v>
      </c>
      <c r="G21">
        <v>12.677826145155363</v>
      </c>
      <c r="H21">
        <v>8.4044754863295559</v>
      </c>
      <c r="I21" s="2">
        <v>10.38166870769512</v>
      </c>
      <c r="J21">
        <v>9.981707635867977</v>
      </c>
      <c r="K21">
        <v>9.5886885369784753</v>
      </c>
      <c r="L21">
        <v>10.166868183290712</v>
      </c>
      <c r="M21">
        <v>8.5176051714133472</v>
      </c>
      <c r="N21" s="2">
        <v>9.8899180909781279</v>
      </c>
      <c r="O21">
        <v>10.317147193479752</v>
      </c>
      <c r="P21">
        <v>10.217178891036165</v>
      </c>
      <c r="Q21">
        <v>10.251856352648524</v>
      </c>
      <c r="R21">
        <v>11.002497673547978</v>
      </c>
      <c r="S21">
        <v>10.267196049721298</v>
      </c>
      <c r="T21" s="2"/>
    </row>
    <row r="22" spans="1:20" x14ac:dyDescent="0.25">
      <c r="A22" s="1" t="s">
        <v>45</v>
      </c>
    </row>
    <row r="23" spans="1:20" x14ac:dyDescent="0.25">
      <c r="A23" t="s">
        <v>46</v>
      </c>
      <c r="B23">
        <v>16.100000000000001</v>
      </c>
      <c r="C23">
        <v>16.100000000000001</v>
      </c>
      <c r="D23">
        <v>16.100000000000001</v>
      </c>
    </row>
    <row r="24" spans="1:20" x14ac:dyDescent="0.25">
      <c r="A24" t="s">
        <v>47</v>
      </c>
      <c r="B24">
        <v>76.150000000000006</v>
      </c>
      <c r="C24">
        <v>76.150000000000006</v>
      </c>
      <c r="D24">
        <v>76.150000000000006</v>
      </c>
    </row>
    <row r="25" spans="1:20" x14ac:dyDescent="0.25">
      <c r="A25" t="s">
        <v>48</v>
      </c>
      <c r="B25">
        <v>16.100000000000001</v>
      </c>
      <c r="C25">
        <v>16.100000000000001</v>
      </c>
      <c r="D25">
        <v>16.100000000000001</v>
      </c>
    </row>
    <row r="26" spans="1:20" x14ac:dyDescent="0.25">
      <c r="A26" t="s">
        <v>49</v>
      </c>
      <c r="B26">
        <v>76.150000000000006</v>
      </c>
      <c r="C26">
        <v>76.150000000000006</v>
      </c>
      <c r="D26">
        <v>76.150000000000006</v>
      </c>
    </row>
    <row r="27" spans="1:20" x14ac:dyDescent="0.25">
      <c r="A27" t="s">
        <v>50</v>
      </c>
      <c r="B27">
        <v>4.63</v>
      </c>
      <c r="C27">
        <v>4.63</v>
      </c>
      <c r="D27">
        <v>4.63</v>
      </c>
    </row>
    <row r="28" spans="1:20" x14ac:dyDescent="0.25">
      <c r="A28" t="s">
        <v>51</v>
      </c>
      <c r="B28">
        <v>12</v>
      </c>
      <c r="C28">
        <v>12</v>
      </c>
      <c r="D28">
        <v>12</v>
      </c>
    </row>
    <row r="29" spans="1:20" x14ac:dyDescent="0.25">
      <c r="A29" t="s">
        <v>52</v>
      </c>
      <c r="B29" t="s">
        <v>65</v>
      </c>
      <c r="C29" t="s">
        <v>65</v>
      </c>
      <c r="D29" t="s">
        <v>65</v>
      </c>
    </row>
    <row r="30" spans="1:20" x14ac:dyDescent="0.25">
      <c r="A30" t="s">
        <v>53</v>
      </c>
      <c r="B30">
        <v>11.09</v>
      </c>
      <c r="C30">
        <v>11.09</v>
      </c>
      <c r="D30">
        <v>11.09</v>
      </c>
    </row>
    <row r="31" spans="1:20" x14ac:dyDescent="0.25">
      <c r="A31" t="s">
        <v>54</v>
      </c>
      <c r="B31" s="3">
        <v>0</v>
      </c>
      <c r="C31" s="3">
        <v>0</v>
      </c>
      <c r="D31" s="3">
        <v>0</v>
      </c>
    </row>
    <row r="32" spans="1:20" x14ac:dyDescent="0.25">
      <c r="A32" t="s">
        <v>55</v>
      </c>
      <c r="B32" s="3">
        <v>0.3</v>
      </c>
      <c r="C32" s="3">
        <v>0.3</v>
      </c>
      <c r="D32" s="3">
        <v>0.3</v>
      </c>
    </row>
    <row r="33" spans="1:4" x14ac:dyDescent="0.25">
      <c r="A33" t="s">
        <v>56</v>
      </c>
      <c r="B33" s="3" t="s">
        <v>286</v>
      </c>
      <c r="C33" s="3" t="s">
        <v>286</v>
      </c>
      <c r="D33" s="3" t="s">
        <v>286</v>
      </c>
    </row>
    <row r="34" spans="1:4" x14ac:dyDescent="0.25">
      <c r="A34" t="s">
        <v>57</v>
      </c>
      <c r="B34" s="3" t="s">
        <v>287</v>
      </c>
      <c r="C34" s="3" t="s">
        <v>287</v>
      </c>
      <c r="D34" s="3" t="s">
        <v>287</v>
      </c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5942</v>
      </c>
      <c r="C41" s="5">
        <v>5942</v>
      </c>
      <c r="D41" s="5">
        <v>5942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4"/>
  <sheetViews>
    <sheetView zoomScale="90" zoomScaleNormal="90" workbookViewId="0">
      <pane xSplit="1" topLeftCell="B1" activePane="topRight" state="frozen"/>
      <selection pane="topRight" activeCell="B3" sqref="B3:S3"/>
    </sheetView>
  </sheetViews>
  <sheetFormatPr defaultRowHeight="15" x14ac:dyDescent="0.25"/>
  <cols>
    <col min="1" max="1" width="30.7109375" customWidth="1"/>
  </cols>
  <sheetData>
    <row r="2" spans="1:19" x14ac:dyDescent="0.25">
      <c r="A2" t="s">
        <v>68</v>
      </c>
      <c r="B2" t="s">
        <v>264</v>
      </c>
      <c r="C2" t="s">
        <v>265</v>
      </c>
      <c r="D2" t="s">
        <v>266</v>
      </c>
      <c r="E2" t="s">
        <v>267</v>
      </c>
      <c r="F2" t="s">
        <v>268</v>
      </c>
      <c r="G2" t="s">
        <v>269</v>
      </c>
      <c r="H2" t="s">
        <v>270</v>
      </c>
      <c r="I2" t="s">
        <v>280</v>
      </c>
      <c r="J2" t="s">
        <v>281</v>
      </c>
      <c r="K2" t="s">
        <v>271</v>
      </c>
      <c r="L2" t="s">
        <v>272</v>
      </c>
      <c r="M2" t="s">
        <v>273</v>
      </c>
      <c r="N2" t="s">
        <v>274</v>
      </c>
      <c r="O2" t="s">
        <v>275</v>
      </c>
      <c r="P2" t="s">
        <v>276</v>
      </c>
      <c r="Q2" t="s">
        <v>277</v>
      </c>
      <c r="R2" t="s">
        <v>278</v>
      </c>
      <c r="S2" t="s">
        <v>279</v>
      </c>
    </row>
    <row r="3" spans="1:19" x14ac:dyDescent="0.25">
      <c r="A3" s="1" t="s">
        <v>69</v>
      </c>
      <c r="B3">
        <v>10.415649229245398</v>
      </c>
      <c r="C3">
        <v>10.703764968943753</v>
      </c>
      <c r="D3">
        <v>9.4704001570344261</v>
      </c>
      <c r="E3">
        <v>8.0747535892611566</v>
      </c>
      <c r="F3">
        <v>10.485589040495068</v>
      </c>
      <c r="G3">
        <v>12.677826145155363</v>
      </c>
      <c r="H3">
        <v>8.4044754863295559</v>
      </c>
      <c r="I3">
        <v>10.38166870769512</v>
      </c>
      <c r="J3">
        <v>9.981707635867977</v>
      </c>
      <c r="K3">
        <v>9.5886885369784753</v>
      </c>
      <c r="L3">
        <v>10.166868183290712</v>
      </c>
      <c r="M3">
        <v>8.5176051714133472</v>
      </c>
      <c r="N3">
        <v>9.8899180909781279</v>
      </c>
      <c r="O3">
        <v>10.317147193479752</v>
      </c>
      <c r="P3">
        <v>10.217178891036165</v>
      </c>
      <c r="Q3">
        <v>10.251856352648524</v>
      </c>
      <c r="R3">
        <v>11.002497673547978</v>
      </c>
      <c r="S3">
        <v>10.267196049721298</v>
      </c>
    </row>
    <row r="4" spans="1:19" x14ac:dyDescent="0.25">
      <c r="A4" t="s">
        <v>1</v>
      </c>
      <c r="B4" t="s">
        <v>27</v>
      </c>
      <c r="C4" t="s">
        <v>27</v>
      </c>
      <c r="D4" t="s">
        <v>27</v>
      </c>
    </row>
    <row r="5" spans="1:19" x14ac:dyDescent="0.25">
      <c r="A5" t="s">
        <v>19</v>
      </c>
      <c r="B5">
        <v>16.100000000000001</v>
      </c>
      <c r="C5">
        <v>16.100000000000001</v>
      </c>
      <c r="D5">
        <v>16.100000000000001</v>
      </c>
    </row>
    <row r="6" spans="1:19" x14ac:dyDescent="0.25">
      <c r="A6" t="s">
        <v>70</v>
      </c>
      <c r="B6">
        <v>16.100000000000001</v>
      </c>
      <c r="C6">
        <v>16.100000000000001</v>
      </c>
      <c r="D6">
        <v>16.100000000000001</v>
      </c>
    </row>
    <row r="7" spans="1:19" x14ac:dyDescent="0.25">
      <c r="A7" t="s">
        <v>71</v>
      </c>
      <c r="B7">
        <v>76.150000000000006</v>
      </c>
      <c r="C7">
        <v>76.150000000000006</v>
      </c>
      <c r="D7">
        <v>76.150000000000006</v>
      </c>
    </row>
    <row r="8" spans="1:19" x14ac:dyDescent="0.25">
      <c r="A8" t="s">
        <v>72</v>
      </c>
      <c r="B8">
        <v>76.150000000000006</v>
      </c>
      <c r="C8">
        <v>76.150000000000006</v>
      </c>
      <c r="D8">
        <v>76.150000000000006</v>
      </c>
    </row>
    <row r="9" spans="1:19" x14ac:dyDescent="0.25">
      <c r="A9" t="s">
        <v>73</v>
      </c>
      <c r="B9">
        <v>4.6319999999999997</v>
      </c>
      <c r="C9">
        <v>4.6319999999999997</v>
      </c>
      <c r="D9">
        <v>4.6319999999999997</v>
      </c>
    </row>
    <row r="10" spans="1:19" x14ac:dyDescent="0.25">
      <c r="A10" t="s">
        <v>74</v>
      </c>
      <c r="B10">
        <v>4.6319999999999997</v>
      </c>
      <c r="C10">
        <v>4.6319999999999997</v>
      </c>
      <c r="D10">
        <v>4.6319999999999997</v>
      </c>
    </row>
    <row r="11" spans="1:19" x14ac:dyDescent="0.25">
      <c r="A11" t="s">
        <v>75</v>
      </c>
      <c r="B11" s="3">
        <v>12</v>
      </c>
      <c r="C11" s="3">
        <v>12</v>
      </c>
      <c r="D11" s="3">
        <v>12</v>
      </c>
      <c r="J11" s="3"/>
      <c r="K11" s="3"/>
      <c r="L11" s="3"/>
    </row>
    <row r="12" spans="1:19" x14ac:dyDescent="0.25">
      <c r="A12" t="s">
        <v>76</v>
      </c>
      <c r="B12" s="3">
        <v>12</v>
      </c>
      <c r="C12" s="3">
        <v>12</v>
      </c>
      <c r="D12" s="3">
        <v>12</v>
      </c>
      <c r="J12" s="3"/>
      <c r="K12" s="3"/>
      <c r="L12" s="3"/>
    </row>
    <row r="13" spans="1:19" x14ac:dyDescent="0.25">
      <c r="A13" t="s">
        <v>77</v>
      </c>
      <c r="B13" s="3" t="s">
        <v>65</v>
      </c>
      <c r="C13" s="3" t="s">
        <v>65</v>
      </c>
      <c r="D13" s="3" t="s">
        <v>65</v>
      </c>
      <c r="J13" s="3"/>
      <c r="K13" s="3"/>
      <c r="L13" s="3"/>
    </row>
    <row r="14" spans="1:19" x14ac:dyDescent="0.25">
      <c r="A14" t="s">
        <v>78</v>
      </c>
      <c r="B14" s="3" t="s">
        <v>65</v>
      </c>
      <c r="C14" s="3" t="s">
        <v>65</v>
      </c>
      <c r="D14" s="3" t="s">
        <v>65</v>
      </c>
      <c r="J14" s="3"/>
      <c r="K14" s="3"/>
      <c r="L14" s="3"/>
    </row>
    <row r="15" spans="1:19" x14ac:dyDescent="0.25">
      <c r="A15" s="4" t="s">
        <v>79</v>
      </c>
      <c r="B15" s="5">
        <v>14</v>
      </c>
      <c r="C15" s="5">
        <v>14</v>
      </c>
      <c r="D15" s="5">
        <v>14</v>
      </c>
      <c r="J15" s="5"/>
      <c r="K15" s="5"/>
      <c r="L15" s="5"/>
    </row>
    <row r="16" spans="1:19" x14ac:dyDescent="0.25">
      <c r="A16" s="4" t="s">
        <v>80</v>
      </c>
      <c r="B16" s="5">
        <v>6</v>
      </c>
      <c r="C16" s="5">
        <v>6</v>
      </c>
      <c r="D16" s="5">
        <v>6</v>
      </c>
      <c r="J16" s="5"/>
      <c r="K16" s="5"/>
      <c r="L16" s="5"/>
    </row>
    <row r="17" spans="1:19" x14ac:dyDescent="0.25">
      <c r="A17" s="4" t="s">
        <v>81</v>
      </c>
      <c r="B17" s="5">
        <v>5942</v>
      </c>
      <c r="C17" s="5">
        <v>5942</v>
      </c>
      <c r="D17" s="5">
        <v>5942</v>
      </c>
      <c r="J17" s="5"/>
      <c r="K17" s="5"/>
      <c r="L17" s="5"/>
    </row>
    <row r="18" spans="1:19" x14ac:dyDescent="0.25">
      <c r="A18" t="s">
        <v>82</v>
      </c>
      <c r="B18" s="3">
        <v>0</v>
      </c>
      <c r="C18" s="3">
        <v>0</v>
      </c>
      <c r="D18" s="3">
        <v>0</v>
      </c>
      <c r="J18" s="3"/>
      <c r="K18" s="3"/>
      <c r="L18" s="3"/>
    </row>
    <row r="19" spans="1:19" x14ac:dyDescent="0.25">
      <c r="A19" t="s">
        <v>83</v>
      </c>
      <c r="B19" s="3">
        <v>0</v>
      </c>
      <c r="C19" s="3">
        <v>0</v>
      </c>
      <c r="D19" s="3">
        <v>0</v>
      </c>
      <c r="J19" s="3"/>
      <c r="K19" s="3"/>
      <c r="L19" s="3"/>
    </row>
    <row r="20" spans="1:19" x14ac:dyDescent="0.25">
      <c r="A20" t="s">
        <v>84</v>
      </c>
      <c r="B20" s="3">
        <v>326</v>
      </c>
      <c r="C20" s="3">
        <v>326</v>
      </c>
      <c r="D20" s="3">
        <v>326</v>
      </c>
      <c r="J20" s="3"/>
      <c r="K20" s="3"/>
      <c r="L20" s="3"/>
    </row>
    <row r="21" spans="1:19" x14ac:dyDescent="0.25">
      <c r="B21" t="s">
        <v>27</v>
      </c>
      <c r="C21" t="s">
        <v>27</v>
      </c>
      <c r="D21" t="s">
        <v>27</v>
      </c>
    </row>
    <row r="22" spans="1:19" x14ac:dyDescent="0.25">
      <c r="A22" s="1" t="s">
        <v>85</v>
      </c>
    </row>
    <row r="23" spans="1:19" x14ac:dyDescent="0.25">
      <c r="A23" t="s">
        <v>86</v>
      </c>
    </row>
    <row r="24" spans="1:19" x14ac:dyDescent="0.25">
      <c r="A24" t="s">
        <v>87</v>
      </c>
    </row>
    <row r="25" spans="1:19" x14ac:dyDescent="0.25">
      <c r="A25" t="s">
        <v>88</v>
      </c>
    </row>
    <row r="26" spans="1:19" x14ac:dyDescent="0.25">
      <c r="A26" t="s">
        <v>89</v>
      </c>
      <c r="B26">
        <f>((((B30-1)*370)+B28)/30)+24</f>
        <v>92.666666666666671</v>
      </c>
      <c r="C26">
        <f t="shared" ref="C26:S26" si="0">((((C30-1)*370)+C28)/30)+24</f>
        <v>63.666666666666664</v>
      </c>
      <c r="D26">
        <f t="shared" si="0"/>
        <v>53.766666666666666</v>
      </c>
      <c r="E26">
        <f t="shared" si="0"/>
        <v>102.36666666666666</v>
      </c>
      <c r="F26">
        <f t="shared" si="0"/>
        <v>66.599999999999994</v>
      </c>
      <c r="G26">
        <f t="shared" si="0"/>
        <v>63.6</v>
      </c>
      <c r="H26">
        <f t="shared" si="0"/>
        <v>39</v>
      </c>
      <c r="I26">
        <f t="shared" si="0"/>
        <v>41.366666666666667</v>
      </c>
      <c r="J26">
        <f t="shared" si="0"/>
        <v>55.6</v>
      </c>
      <c r="K26">
        <f t="shared" si="0"/>
        <v>88.333333333333329</v>
      </c>
      <c r="L26">
        <f t="shared" si="0"/>
        <v>67.733333333333334</v>
      </c>
      <c r="M26">
        <f t="shared" si="0"/>
        <v>54.3</v>
      </c>
      <c r="N26">
        <f t="shared" si="0"/>
        <v>88.533333333333331</v>
      </c>
      <c r="O26">
        <f t="shared" si="0"/>
        <v>68.5</v>
      </c>
      <c r="P26">
        <f t="shared" si="0"/>
        <v>52.1</v>
      </c>
      <c r="Q26">
        <f t="shared" si="0"/>
        <v>90</v>
      </c>
      <c r="R26">
        <f t="shared" si="0"/>
        <v>65.5</v>
      </c>
      <c r="S26">
        <f t="shared" si="0"/>
        <v>54.466666666666669</v>
      </c>
    </row>
    <row r="27" spans="1:19" x14ac:dyDescent="0.25">
      <c r="A27" t="s">
        <v>90</v>
      </c>
      <c r="B27">
        <v>119</v>
      </c>
      <c r="C27">
        <v>0</v>
      </c>
      <c r="D27">
        <v>62</v>
      </c>
      <c r="E27">
        <v>40</v>
      </c>
      <c r="F27">
        <v>77</v>
      </c>
      <c r="G27">
        <v>0</v>
      </c>
      <c r="H27">
        <v>0</v>
      </c>
      <c r="I27">
        <v>60</v>
      </c>
      <c r="J27">
        <v>117</v>
      </c>
      <c r="K27">
        <v>0</v>
      </c>
      <c r="L27">
        <v>111</v>
      </c>
      <c r="M27">
        <v>78</v>
      </c>
      <c r="N27">
        <v>0</v>
      </c>
      <c r="O27">
        <v>134</v>
      </c>
      <c r="P27">
        <v>12</v>
      </c>
      <c r="Q27">
        <v>39</v>
      </c>
      <c r="R27">
        <v>44</v>
      </c>
      <c r="S27">
        <v>83</v>
      </c>
    </row>
    <row r="28" spans="1:19" x14ac:dyDescent="0.25">
      <c r="A28" t="s">
        <v>91</v>
      </c>
      <c r="B28">
        <v>210</v>
      </c>
      <c r="C28">
        <v>80</v>
      </c>
      <c r="D28">
        <v>153</v>
      </c>
      <c r="E28">
        <v>131</v>
      </c>
      <c r="F28">
        <v>168</v>
      </c>
      <c r="G28">
        <v>78</v>
      </c>
      <c r="H28">
        <v>80</v>
      </c>
      <c r="I28">
        <v>151</v>
      </c>
      <c r="J28">
        <v>208</v>
      </c>
      <c r="K28">
        <v>80</v>
      </c>
      <c r="L28">
        <v>202</v>
      </c>
      <c r="M28">
        <v>169</v>
      </c>
      <c r="N28">
        <v>86</v>
      </c>
      <c r="O28">
        <v>225</v>
      </c>
      <c r="P28">
        <v>103</v>
      </c>
      <c r="Q28">
        <v>130</v>
      </c>
      <c r="R28">
        <v>135</v>
      </c>
      <c r="S28">
        <v>174</v>
      </c>
    </row>
    <row r="29" spans="1:19" x14ac:dyDescent="0.25">
      <c r="A29" t="s">
        <v>92</v>
      </c>
      <c r="B29">
        <v>13</v>
      </c>
    </row>
    <row r="30" spans="1:19" x14ac:dyDescent="0.25">
      <c r="A30" t="s">
        <v>7</v>
      </c>
      <c r="B30">
        <v>6</v>
      </c>
      <c r="C30">
        <v>4</v>
      </c>
      <c r="D30">
        <v>3</v>
      </c>
      <c r="E30">
        <v>7</v>
      </c>
      <c r="F30">
        <v>4</v>
      </c>
      <c r="G30">
        <v>4</v>
      </c>
      <c r="H30">
        <v>2</v>
      </c>
      <c r="I30">
        <v>2</v>
      </c>
      <c r="J30">
        <v>3</v>
      </c>
      <c r="K30">
        <v>6</v>
      </c>
      <c r="L30">
        <v>4</v>
      </c>
      <c r="M30">
        <v>3</v>
      </c>
      <c r="N30">
        <v>6</v>
      </c>
      <c r="O30">
        <v>4</v>
      </c>
      <c r="P30">
        <v>3</v>
      </c>
      <c r="Q30">
        <v>6</v>
      </c>
      <c r="R30">
        <v>4</v>
      </c>
      <c r="S30">
        <v>3</v>
      </c>
    </row>
    <row r="31" spans="1:19" x14ac:dyDescent="0.25">
      <c r="A31" t="s">
        <v>93</v>
      </c>
      <c r="B31">
        <v>23</v>
      </c>
    </row>
    <row r="32" spans="1:19" x14ac:dyDescent="0.25">
      <c r="A32" t="s">
        <v>35</v>
      </c>
      <c r="B32">
        <v>24</v>
      </c>
    </row>
    <row r="33" spans="1:19" x14ac:dyDescent="0.25">
      <c r="A33" t="s">
        <v>94</v>
      </c>
      <c r="B33">
        <v>12.64</v>
      </c>
      <c r="C33">
        <v>15.28</v>
      </c>
      <c r="D33">
        <v>12.04</v>
      </c>
      <c r="E33">
        <v>7.76</v>
      </c>
      <c r="F33">
        <v>13.5</v>
      </c>
      <c r="G33">
        <v>16.84</v>
      </c>
      <c r="H33">
        <v>10.62</v>
      </c>
      <c r="I33">
        <v>13.37</v>
      </c>
      <c r="J33">
        <v>12.06</v>
      </c>
      <c r="K33">
        <v>12.7</v>
      </c>
      <c r="L33">
        <v>12.25</v>
      </c>
      <c r="M33">
        <v>8.5500000000000007</v>
      </c>
      <c r="N33">
        <v>13.31</v>
      </c>
      <c r="O33">
        <v>13.05</v>
      </c>
      <c r="P33">
        <v>13.78</v>
      </c>
      <c r="Q33">
        <v>12.61</v>
      </c>
      <c r="R33">
        <v>13.54</v>
      </c>
      <c r="S33">
        <v>12.29</v>
      </c>
    </row>
    <row r="34" spans="1:19" x14ac:dyDescent="0.25">
      <c r="A34" t="s">
        <v>15</v>
      </c>
      <c r="B34">
        <v>4.76</v>
      </c>
      <c r="C34">
        <v>4.5599999999999996</v>
      </c>
      <c r="D34">
        <v>4.72</v>
      </c>
      <c r="E34">
        <v>4.8</v>
      </c>
      <c r="F34">
        <v>4.4400000000000004</v>
      </c>
      <c r="G34">
        <v>4.8</v>
      </c>
      <c r="H34">
        <v>4.3600000000000003</v>
      </c>
      <c r="I34">
        <v>5.21</v>
      </c>
      <c r="J34">
        <v>4.5599999999999996</v>
      </c>
      <c r="K34">
        <v>4.08</v>
      </c>
      <c r="L34">
        <v>4.8600000000000003</v>
      </c>
      <c r="M34">
        <v>5.73</v>
      </c>
      <c r="N34">
        <v>4.9800000000000004</v>
      </c>
      <c r="O34">
        <v>5</v>
      </c>
      <c r="P34">
        <v>4.5</v>
      </c>
      <c r="Q34">
        <v>4.96</v>
      </c>
      <c r="R34">
        <v>4.5999999999999996</v>
      </c>
      <c r="S34">
        <v>4.62</v>
      </c>
    </row>
    <row r="35" spans="1:19" x14ac:dyDescent="0.25">
      <c r="A35" t="s">
        <v>95</v>
      </c>
    </row>
    <row r="36" spans="1:19" x14ac:dyDescent="0.25">
      <c r="A36" t="s">
        <v>96</v>
      </c>
      <c r="B36">
        <v>3.53</v>
      </c>
      <c r="C36">
        <v>3.31</v>
      </c>
      <c r="D36">
        <v>3.35</v>
      </c>
      <c r="E36">
        <v>3.87</v>
      </c>
      <c r="F36">
        <v>3.47</v>
      </c>
      <c r="G36">
        <v>3.63</v>
      </c>
      <c r="H36">
        <v>3.39</v>
      </c>
      <c r="I36">
        <v>3.34</v>
      </c>
      <c r="J36">
        <v>3.38</v>
      </c>
      <c r="K36">
        <v>3.51</v>
      </c>
      <c r="L36">
        <v>3.67</v>
      </c>
      <c r="M36">
        <v>3.66</v>
      </c>
      <c r="N36">
        <v>3.4</v>
      </c>
      <c r="O36">
        <v>3.86</v>
      </c>
      <c r="P36">
        <v>3.5</v>
      </c>
      <c r="Q36">
        <v>3.4</v>
      </c>
      <c r="R36">
        <v>3.5</v>
      </c>
      <c r="S36">
        <v>3.57</v>
      </c>
    </row>
    <row r="37" spans="1:19" x14ac:dyDescent="0.25">
      <c r="A37" t="s">
        <v>97</v>
      </c>
      <c r="B37">
        <v>4.57</v>
      </c>
      <c r="C37">
        <v>4.8099999999999996</v>
      </c>
      <c r="D37">
        <v>4.5999999999999996</v>
      </c>
      <c r="E37">
        <v>3.97</v>
      </c>
      <c r="F37">
        <v>4.68</v>
      </c>
      <c r="G37">
        <v>4.66</v>
      </c>
      <c r="H37">
        <v>4.7699999999999996</v>
      </c>
      <c r="I37">
        <v>4.72</v>
      </c>
      <c r="J37">
        <v>4.6399999999999997</v>
      </c>
      <c r="K37">
        <v>4.46</v>
      </c>
      <c r="L37">
        <v>4.59</v>
      </c>
      <c r="M37">
        <v>4.53</v>
      </c>
      <c r="N37">
        <v>4.66</v>
      </c>
      <c r="O37">
        <v>4.58</v>
      </c>
      <c r="P37">
        <v>4.5199999999999996</v>
      </c>
      <c r="Q37">
        <v>4.62</v>
      </c>
      <c r="R37">
        <v>4.5199999999999996</v>
      </c>
      <c r="S37">
        <v>4.6900000000000004</v>
      </c>
    </row>
    <row r="38" spans="1:19" x14ac:dyDescent="0.25">
      <c r="A38" t="s">
        <v>98</v>
      </c>
      <c r="B38" s="3" t="s">
        <v>114</v>
      </c>
    </row>
    <row r="39" spans="1:19" x14ac:dyDescent="0.25">
      <c r="A39" t="s">
        <v>99</v>
      </c>
      <c r="B39">
        <v>2.25</v>
      </c>
      <c r="C39">
        <v>2</v>
      </c>
      <c r="D39">
        <v>2</v>
      </c>
      <c r="E39">
        <v>2</v>
      </c>
      <c r="F39">
        <v>2.25</v>
      </c>
      <c r="G39">
        <v>2.5</v>
      </c>
      <c r="H39" s="3">
        <v>2</v>
      </c>
      <c r="I39">
        <v>2.25</v>
      </c>
      <c r="J39">
        <v>2.25</v>
      </c>
      <c r="K39">
        <v>2</v>
      </c>
      <c r="L39">
        <v>2.5</v>
      </c>
      <c r="M39">
        <v>2.25</v>
      </c>
      <c r="N39">
        <v>1.75</v>
      </c>
      <c r="O39">
        <v>2.25</v>
      </c>
      <c r="P39">
        <v>2.25</v>
      </c>
      <c r="Q39">
        <v>2.25</v>
      </c>
      <c r="R39">
        <v>2.5</v>
      </c>
      <c r="S39">
        <v>2.5</v>
      </c>
    </row>
    <row r="40" spans="1:19" x14ac:dyDescent="0.25">
      <c r="A40" t="s">
        <v>100</v>
      </c>
      <c r="B40">
        <v>2.15</v>
      </c>
      <c r="C40">
        <v>2.25</v>
      </c>
      <c r="D40">
        <v>2.15</v>
      </c>
    </row>
    <row r="41" spans="1:19" x14ac:dyDescent="0.25">
      <c r="A41" t="s">
        <v>101</v>
      </c>
      <c r="B41" s="3">
        <v>100</v>
      </c>
      <c r="C41">
        <v>100</v>
      </c>
      <c r="D41">
        <v>100</v>
      </c>
    </row>
    <row r="42" spans="1:19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19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19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19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19" x14ac:dyDescent="0.25">
      <c r="A46" t="s">
        <v>106</v>
      </c>
      <c r="B46" s="3">
        <v>0.6</v>
      </c>
      <c r="C46" s="3">
        <v>1.6</v>
      </c>
      <c r="D46" s="3">
        <v>2.6</v>
      </c>
    </row>
    <row r="47" spans="1:19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19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19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19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19" x14ac:dyDescent="0.25">
      <c r="A51" t="s">
        <v>110</v>
      </c>
      <c r="B51">
        <v>442</v>
      </c>
      <c r="C51">
        <v>366</v>
      </c>
      <c r="D51">
        <v>369</v>
      </c>
      <c r="E51">
        <v>413</v>
      </c>
      <c r="F51">
        <v>433</v>
      </c>
      <c r="G51">
        <v>490</v>
      </c>
      <c r="H51" s="3">
        <v>337</v>
      </c>
      <c r="I51">
        <v>365</v>
      </c>
      <c r="J51">
        <v>435</v>
      </c>
      <c r="K51">
        <v>396</v>
      </c>
      <c r="L51">
        <v>426</v>
      </c>
      <c r="M51">
        <v>380</v>
      </c>
      <c r="N51">
        <v>337</v>
      </c>
      <c r="O51">
        <v>394</v>
      </c>
      <c r="P51">
        <v>386</v>
      </c>
      <c r="Q51">
        <v>411</v>
      </c>
      <c r="R51">
        <v>477</v>
      </c>
      <c r="S51">
        <v>452</v>
      </c>
    </row>
    <row r="52" spans="1:19" x14ac:dyDescent="0.25">
      <c r="A52" t="s">
        <v>111</v>
      </c>
      <c r="B52">
        <v>442</v>
      </c>
      <c r="C52">
        <v>366</v>
      </c>
      <c r="D52">
        <v>369</v>
      </c>
      <c r="E52">
        <v>413</v>
      </c>
      <c r="F52">
        <v>433</v>
      </c>
      <c r="G52">
        <v>490</v>
      </c>
      <c r="H52">
        <v>360</v>
      </c>
      <c r="I52">
        <v>390</v>
      </c>
      <c r="J52">
        <v>435</v>
      </c>
      <c r="K52">
        <v>396</v>
      </c>
      <c r="L52">
        <v>426</v>
      </c>
      <c r="M52">
        <v>380</v>
      </c>
      <c r="N52">
        <v>337</v>
      </c>
      <c r="O52">
        <v>394</v>
      </c>
      <c r="P52">
        <v>386</v>
      </c>
      <c r="Q52">
        <v>411</v>
      </c>
      <c r="R52">
        <v>477</v>
      </c>
      <c r="S52">
        <v>452</v>
      </c>
    </row>
    <row r="53" spans="1:19" x14ac:dyDescent="0.25">
      <c r="A53" t="s">
        <v>112</v>
      </c>
    </row>
    <row r="54" spans="1:19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topLeftCell="A4" workbookViewId="0">
      <pane xSplit="1" topLeftCell="B1" activePane="topRight" state="frozen"/>
      <selection pane="topRight" activeCell="B4" sqref="B4:S4"/>
    </sheetView>
  </sheetViews>
  <sheetFormatPr defaultRowHeight="15" x14ac:dyDescent="0.25"/>
  <cols>
    <col min="1" max="1" width="45.7109375" bestFit="1" customWidth="1"/>
  </cols>
  <sheetData>
    <row r="1" spans="1:20" x14ac:dyDescent="0.25">
      <c r="B1" t="s">
        <v>264</v>
      </c>
      <c r="C1" t="s">
        <v>265</v>
      </c>
      <c r="D1" t="s">
        <v>266</v>
      </c>
      <c r="E1" t="s">
        <v>267</v>
      </c>
      <c r="F1" t="s">
        <v>268</v>
      </c>
      <c r="G1" t="s">
        <v>269</v>
      </c>
      <c r="H1" t="s">
        <v>270</v>
      </c>
      <c r="I1" t="s">
        <v>280</v>
      </c>
      <c r="J1" t="s">
        <v>281</v>
      </c>
      <c r="K1" t="s">
        <v>271</v>
      </c>
      <c r="L1" t="s">
        <v>272</v>
      </c>
      <c r="M1" t="s">
        <v>273</v>
      </c>
      <c r="N1" t="s">
        <v>274</v>
      </c>
      <c r="O1" t="s">
        <v>275</v>
      </c>
      <c r="P1" t="s">
        <v>276</v>
      </c>
      <c r="Q1" t="s">
        <v>277</v>
      </c>
      <c r="R1" t="s">
        <v>278</v>
      </c>
      <c r="S1" t="s">
        <v>279</v>
      </c>
    </row>
    <row r="2" spans="1:20" x14ac:dyDescent="0.25">
      <c r="A2" t="s">
        <v>120</v>
      </c>
    </row>
    <row r="3" spans="1:20" x14ac:dyDescent="0.25">
      <c r="A3" t="s">
        <v>121</v>
      </c>
      <c r="B3" t="s">
        <v>27</v>
      </c>
      <c r="C3" t="s">
        <v>27</v>
      </c>
      <c r="D3" t="s">
        <v>27</v>
      </c>
    </row>
    <row r="4" spans="1:20" x14ac:dyDescent="0.25">
      <c r="A4" t="s">
        <v>122</v>
      </c>
      <c r="B4" t="s">
        <v>264</v>
      </c>
      <c r="C4" t="s">
        <v>265</v>
      </c>
      <c r="D4" t="s">
        <v>266</v>
      </c>
      <c r="E4" t="s">
        <v>267</v>
      </c>
      <c r="F4" t="s">
        <v>268</v>
      </c>
      <c r="G4" t="s">
        <v>269</v>
      </c>
      <c r="H4" t="s">
        <v>270</v>
      </c>
      <c r="I4" t="s">
        <v>280</v>
      </c>
      <c r="J4" t="s">
        <v>281</v>
      </c>
      <c r="K4" t="s">
        <v>271</v>
      </c>
      <c r="L4" t="s">
        <v>272</v>
      </c>
      <c r="M4" t="s">
        <v>273</v>
      </c>
      <c r="N4" t="s">
        <v>274</v>
      </c>
      <c r="O4" t="s">
        <v>275</v>
      </c>
      <c r="P4" t="s">
        <v>276</v>
      </c>
      <c r="Q4" t="s">
        <v>277</v>
      </c>
      <c r="R4" t="s">
        <v>278</v>
      </c>
      <c r="S4" t="s">
        <v>279</v>
      </c>
    </row>
    <row r="5" spans="1:20" x14ac:dyDescent="0.25">
      <c r="A5" t="s">
        <v>11</v>
      </c>
      <c r="B5">
        <v>442</v>
      </c>
      <c r="C5">
        <v>366</v>
      </c>
      <c r="D5">
        <v>369</v>
      </c>
      <c r="E5">
        <v>413</v>
      </c>
      <c r="F5">
        <v>433</v>
      </c>
      <c r="G5">
        <v>490</v>
      </c>
      <c r="H5">
        <v>360</v>
      </c>
      <c r="I5">
        <v>390</v>
      </c>
      <c r="J5">
        <v>435</v>
      </c>
      <c r="K5">
        <v>396</v>
      </c>
      <c r="L5">
        <v>426</v>
      </c>
      <c r="M5">
        <v>380</v>
      </c>
      <c r="N5">
        <v>337</v>
      </c>
      <c r="O5">
        <v>394</v>
      </c>
      <c r="P5">
        <v>386</v>
      </c>
      <c r="Q5">
        <v>411</v>
      </c>
      <c r="R5">
        <v>477</v>
      </c>
      <c r="S5">
        <v>452</v>
      </c>
      <c r="T5" s="2"/>
    </row>
    <row r="6" spans="1:20" x14ac:dyDescent="0.25">
      <c r="A6" t="s">
        <v>123</v>
      </c>
      <c r="B6" t="s">
        <v>196</v>
      </c>
      <c r="C6" t="s">
        <v>196</v>
      </c>
      <c r="D6" t="s">
        <v>196</v>
      </c>
    </row>
    <row r="7" spans="1:20" x14ac:dyDescent="0.25">
      <c r="A7" t="s">
        <v>89</v>
      </c>
      <c r="B7">
        <v>92.666666666666671</v>
      </c>
      <c r="C7">
        <v>63.666666666666664</v>
      </c>
      <c r="D7">
        <v>53.766666666666666</v>
      </c>
      <c r="E7">
        <v>102.36666666666666</v>
      </c>
      <c r="F7">
        <v>66.599999999999994</v>
      </c>
      <c r="G7">
        <v>63.6</v>
      </c>
      <c r="H7">
        <v>39</v>
      </c>
      <c r="I7">
        <v>41.366666666666667</v>
      </c>
      <c r="J7">
        <v>55.6</v>
      </c>
      <c r="K7">
        <v>88.333333333333329</v>
      </c>
      <c r="L7">
        <v>67.733333333333334</v>
      </c>
      <c r="M7">
        <v>54.3</v>
      </c>
      <c r="N7">
        <v>88.533333333333331</v>
      </c>
      <c r="O7">
        <v>68.5</v>
      </c>
      <c r="P7">
        <v>52.1</v>
      </c>
      <c r="Q7">
        <v>90</v>
      </c>
      <c r="R7">
        <v>65.5</v>
      </c>
      <c r="S7">
        <v>54.466666666666669</v>
      </c>
    </row>
    <row r="8" spans="1:20" x14ac:dyDescent="0.25">
      <c r="A8" t="s">
        <v>124</v>
      </c>
      <c r="B8">
        <v>442</v>
      </c>
      <c r="C8">
        <v>366</v>
      </c>
      <c r="D8">
        <v>369</v>
      </c>
      <c r="E8">
        <v>413</v>
      </c>
      <c r="F8">
        <v>433</v>
      </c>
      <c r="G8">
        <v>490</v>
      </c>
      <c r="H8" s="3">
        <v>337</v>
      </c>
      <c r="I8">
        <v>365</v>
      </c>
      <c r="J8">
        <v>435</v>
      </c>
      <c r="K8">
        <v>396</v>
      </c>
      <c r="L8">
        <v>426</v>
      </c>
      <c r="M8">
        <v>380</v>
      </c>
      <c r="N8">
        <v>337</v>
      </c>
      <c r="O8">
        <v>394</v>
      </c>
      <c r="P8">
        <v>386</v>
      </c>
      <c r="Q8">
        <v>411</v>
      </c>
      <c r="R8">
        <v>477</v>
      </c>
      <c r="S8">
        <v>452</v>
      </c>
    </row>
    <row r="9" spans="1:20" x14ac:dyDescent="0.25">
      <c r="A9" t="s">
        <v>125</v>
      </c>
      <c r="B9">
        <v>2.25</v>
      </c>
      <c r="C9">
        <v>2</v>
      </c>
      <c r="D9">
        <v>2</v>
      </c>
      <c r="E9">
        <v>2</v>
      </c>
      <c r="F9">
        <v>2.25</v>
      </c>
      <c r="G9">
        <v>2.5</v>
      </c>
      <c r="H9" s="3">
        <v>2</v>
      </c>
      <c r="I9">
        <v>2.25</v>
      </c>
      <c r="J9">
        <v>2.25</v>
      </c>
      <c r="K9">
        <v>2</v>
      </c>
      <c r="L9">
        <v>2.5</v>
      </c>
      <c r="M9">
        <v>2.25</v>
      </c>
      <c r="N9">
        <v>1.75</v>
      </c>
      <c r="O9">
        <v>2.25</v>
      </c>
      <c r="P9">
        <v>2.25</v>
      </c>
      <c r="Q9">
        <v>2.25</v>
      </c>
      <c r="R9">
        <v>2.5</v>
      </c>
      <c r="S9">
        <v>2.5</v>
      </c>
    </row>
    <row r="10" spans="1:20" x14ac:dyDescent="0.25">
      <c r="A10" t="s">
        <v>126</v>
      </c>
      <c r="B10">
        <v>0</v>
      </c>
      <c r="C10">
        <v>0</v>
      </c>
      <c r="D10">
        <v>0</v>
      </c>
    </row>
    <row r="11" spans="1:20" x14ac:dyDescent="0.25">
      <c r="A11" t="s">
        <v>127</v>
      </c>
      <c r="B11">
        <v>210</v>
      </c>
      <c r="C11">
        <v>80</v>
      </c>
      <c r="D11">
        <v>153</v>
      </c>
      <c r="E11">
        <v>131</v>
      </c>
      <c r="F11">
        <v>168</v>
      </c>
      <c r="G11">
        <v>78</v>
      </c>
      <c r="H11">
        <v>80</v>
      </c>
      <c r="I11">
        <v>151</v>
      </c>
      <c r="J11">
        <v>208</v>
      </c>
      <c r="K11">
        <v>80</v>
      </c>
      <c r="L11">
        <v>202</v>
      </c>
      <c r="M11">
        <v>169</v>
      </c>
      <c r="N11">
        <v>86</v>
      </c>
      <c r="O11">
        <v>225</v>
      </c>
      <c r="P11">
        <v>103</v>
      </c>
      <c r="Q11">
        <v>130</v>
      </c>
      <c r="R11">
        <v>135</v>
      </c>
      <c r="S11">
        <v>174</v>
      </c>
    </row>
    <row r="12" spans="1:20" x14ac:dyDescent="0.25">
      <c r="A12" t="s">
        <v>128</v>
      </c>
      <c r="B12">
        <v>24</v>
      </c>
      <c r="C12">
        <v>24</v>
      </c>
      <c r="D12">
        <v>24</v>
      </c>
    </row>
    <row r="13" spans="1:20" x14ac:dyDescent="0.25">
      <c r="A13" t="s">
        <v>129</v>
      </c>
      <c r="B13">
        <v>119</v>
      </c>
      <c r="C13">
        <v>0</v>
      </c>
      <c r="D13">
        <v>62</v>
      </c>
      <c r="E13">
        <v>40</v>
      </c>
      <c r="F13">
        <v>77</v>
      </c>
      <c r="G13">
        <v>0</v>
      </c>
      <c r="H13">
        <v>0</v>
      </c>
      <c r="I13">
        <v>60</v>
      </c>
      <c r="J13">
        <v>117</v>
      </c>
      <c r="K13">
        <v>0</v>
      </c>
      <c r="L13">
        <v>111</v>
      </c>
      <c r="M13">
        <v>78</v>
      </c>
      <c r="N13">
        <v>0</v>
      </c>
      <c r="O13">
        <v>134</v>
      </c>
      <c r="P13">
        <v>12</v>
      </c>
      <c r="Q13">
        <v>39</v>
      </c>
      <c r="R13">
        <v>44</v>
      </c>
      <c r="S13">
        <v>83</v>
      </c>
    </row>
    <row r="14" spans="1:20" x14ac:dyDescent="0.25">
      <c r="A14" t="s">
        <v>19</v>
      </c>
      <c r="B14">
        <v>15.7</v>
      </c>
      <c r="C14">
        <v>15.7</v>
      </c>
      <c r="D14">
        <v>15.7</v>
      </c>
    </row>
    <row r="16" spans="1:20" x14ac:dyDescent="0.25">
      <c r="A16" t="s">
        <v>133</v>
      </c>
      <c r="B16">
        <v>23</v>
      </c>
      <c r="C16">
        <v>23</v>
      </c>
      <c r="D16">
        <v>23</v>
      </c>
    </row>
    <row r="17" spans="1:20" x14ac:dyDescent="0.25">
      <c r="A17" t="s">
        <v>134</v>
      </c>
      <c r="B17" t="s">
        <v>207</v>
      </c>
      <c r="C17" t="s">
        <v>207</v>
      </c>
      <c r="D17" t="s">
        <v>207</v>
      </c>
    </row>
    <row r="18" spans="1:20" x14ac:dyDescent="0.25">
      <c r="A18" t="s">
        <v>135</v>
      </c>
    </row>
    <row r="19" spans="1:20" x14ac:dyDescent="0.25">
      <c r="A19" t="s">
        <v>136</v>
      </c>
    </row>
    <row r="20" spans="1:20" x14ac:dyDescent="0.25">
      <c r="A20" t="s">
        <v>137</v>
      </c>
      <c r="B20">
        <v>12.64</v>
      </c>
      <c r="C20">
        <v>15.28</v>
      </c>
      <c r="D20">
        <v>12.04</v>
      </c>
      <c r="E20">
        <v>7.76</v>
      </c>
      <c r="F20">
        <v>13.5</v>
      </c>
      <c r="G20">
        <v>16.84</v>
      </c>
      <c r="H20">
        <v>10.62</v>
      </c>
      <c r="I20">
        <v>13.37</v>
      </c>
      <c r="J20">
        <v>12.06</v>
      </c>
      <c r="K20">
        <v>12.7</v>
      </c>
      <c r="L20">
        <v>12.25</v>
      </c>
      <c r="M20">
        <v>8.5500000000000007</v>
      </c>
      <c r="N20">
        <v>13.31</v>
      </c>
      <c r="O20">
        <v>13.05</v>
      </c>
      <c r="P20">
        <v>13.78</v>
      </c>
      <c r="Q20">
        <v>12.61</v>
      </c>
      <c r="R20">
        <v>13.54</v>
      </c>
      <c r="S20">
        <v>12.29</v>
      </c>
    </row>
    <row r="21" spans="1:20" x14ac:dyDescent="0.25">
      <c r="A21" t="s">
        <v>138</v>
      </c>
      <c r="B21">
        <v>2</v>
      </c>
      <c r="C21">
        <v>2</v>
      </c>
      <c r="D21">
        <v>2</v>
      </c>
    </row>
    <row r="22" spans="1:20" x14ac:dyDescent="0.25">
      <c r="A22" t="s">
        <v>139</v>
      </c>
      <c r="B22" t="s">
        <v>197</v>
      </c>
      <c r="C22" t="s">
        <v>197</v>
      </c>
      <c r="D22" t="s">
        <v>197</v>
      </c>
    </row>
    <row r="23" spans="1:20" x14ac:dyDescent="0.25">
      <c r="A23" t="s">
        <v>140</v>
      </c>
      <c r="B23">
        <v>4.76</v>
      </c>
      <c r="C23">
        <v>4.5599999999999996</v>
      </c>
      <c r="D23">
        <v>4.72</v>
      </c>
      <c r="E23">
        <v>4.8</v>
      </c>
      <c r="F23">
        <v>4.4400000000000004</v>
      </c>
      <c r="G23">
        <v>4.8</v>
      </c>
      <c r="H23">
        <v>4.3600000000000003</v>
      </c>
      <c r="I23">
        <v>5.21</v>
      </c>
      <c r="J23">
        <v>4.5599999999999996</v>
      </c>
      <c r="K23">
        <v>4.08</v>
      </c>
      <c r="L23">
        <v>4.8600000000000003</v>
      </c>
      <c r="M23">
        <v>5.73</v>
      </c>
      <c r="N23">
        <v>4.9800000000000004</v>
      </c>
      <c r="O23">
        <v>5</v>
      </c>
      <c r="P23">
        <v>4.5</v>
      </c>
      <c r="Q23">
        <v>4.96</v>
      </c>
      <c r="R23">
        <v>4.5999999999999996</v>
      </c>
      <c r="S23">
        <v>4.62</v>
      </c>
    </row>
    <row r="24" spans="1:20" x14ac:dyDescent="0.25">
      <c r="A24" t="s">
        <v>141</v>
      </c>
      <c r="B24">
        <v>3.53</v>
      </c>
      <c r="C24">
        <v>3.31</v>
      </c>
      <c r="D24">
        <v>3.35</v>
      </c>
      <c r="E24">
        <v>3.87</v>
      </c>
      <c r="F24">
        <v>3.47</v>
      </c>
      <c r="G24">
        <v>3.63</v>
      </c>
      <c r="H24">
        <v>3.39</v>
      </c>
      <c r="I24">
        <v>3.34</v>
      </c>
      <c r="J24">
        <v>3.38</v>
      </c>
      <c r="K24">
        <v>3.51</v>
      </c>
      <c r="L24">
        <v>3.67</v>
      </c>
      <c r="M24">
        <v>3.66</v>
      </c>
      <c r="N24">
        <v>3.4</v>
      </c>
      <c r="O24">
        <v>3.86</v>
      </c>
      <c r="P24">
        <v>3.5</v>
      </c>
      <c r="Q24">
        <v>3.4</v>
      </c>
      <c r="R24">
        <v>3.5</v>
      </c>
      <c r="S24">
        <v>3.57</v>
      </c>
    </row>
    <row r="25" spans="1:20" x14ac:dyDescent="0.25">
      <c r="A25" t="s">
        <v>97</v>
      </c>
      <c r="B25">
        <v>4.57</v>
      </c>
      <c r="C25">
        <v>4.8099999999999996</v>
      </c>
      <c r="D25">
        <v>4.5999999999999996</v>
      </c>
      <c r="E25">
        <v>3.97</v>
      </c>
      <c r="F25">
        <v>4.68</v>
      </c>
      <c r="G25">
        <v>4.66</v>
      </c>
      <c r="H25">
        <v>4.7699999999999996</v>
      </c>
      <c r="I25">
        <v>4.72</v>
      </c>
      <c r="J25">
        <v>4.6399999999999997</v>
      </c>
      <c r="K25">
        <v>4.46</v>
      </c>
      <c r="L25">
        <v>4.59</v>
      </c>
      <c r="M25">
        <v>4.53</v>
      </c>
      <c r="N25">
        <v>4.66</v>
      </c>
      <c r="O25">
        <v>4.58</v>
      </c>
      <c r="P25">
        <v>4.5199999999999996</v>
      </c>
      <c r="Q25">
        <v>4.62</v>
      </c>
      <c r="R25">
        <v>4.5199999999999996</v>
      </c>
      <c r="S25">
        <v>4.6900000000000004</v>
      </c>
    </row>
    <row r="26" spans="1:20" x14ac:dyDescent="0.25">
      <c r="A26" t="s">
        <v>142</v>
      </c>
      <c r="B26">
        <v>10.415649229245398</v>
      </c>
      <c r="C26">
        <v>10.703764968943753</v>
      </c>
      <c r="D26">
        <v>9.4704001570344261</v>
      </c>
      <c r="E26">
        <v>8.0747535892611566</v>
      </c>
      <c r="F26">
        <v>10.485589040495068</v>
      </c>
      <c r="G26">
        <v>12.677826145155363</v>
      </c>
      <c r="H26">
        <v>8.4044754863295559</v>
      </c>
      <c r="I26">
        <v>10.38166870769512</v>
      </c>
      <c r="J26">
        <v>9.981707635867977</v>
      </c>
      <c r="K26">
        <v>9.5886885369784753</v>
      </c>
      <c r="L26">
        <v>10.166868183290712</v>
      </c>
      <c r="M26">
        <v>8.5176051714133472</v>
      </c>
      <c r="N26">
        <v>9.8899180909781279</v>
      </c>
      <c r="O26">
        <v>10.317147193479752</v>
      </c>
      <c r="P26">
        <v>10.217178891036165</v>
      </c>
      <c r="Q26">
        <v>10.251856352648524</v>
      </c>
      <c r="R26">
        <v>11.002497673547978</v>
      </c>
      <c r="S26">
        <v>10.267196049721298</v>
      </c>
    </row>
    <row r="27" spans="1:20" x14ac:dyDescent="0.25">
      <c r="A27" t="s">
        <v>143</v>
      </c>
    </row>
    <row r="28" spans="1:20" x14ac:dyDescent="0.25">
      <c r="A28" t="s">
        <v>236</v>
      </c>
      <c r="B28">
        <v>12.870664031203196</v>
      </c>
      <c r="C28">
        <v>9.1254072438596729</v>
      </c>
      <c r="D28">
        <v>10.914550397640022</v>
      </c>
      <c r="E28">
        <v>9.6745838375820945</v>
      </c>
      <c r="F28">
        <v>10.639439233980434</v>
      </c>
      <c r="G28">
        <v>10.420085141242415</v>
      </c>
      <c r="H28">
        <v>11.763473467401699</v>
      </c>
      <c r="I28" s="2">
        <v>8.6994537043520506</v>
      </c>
      <c r="J28">
        <v>9.6656960165541754</v>
      </c>
      <c r="K28">
        <v>12.270082982141293</v>
      </c>
      <c r="L28">
        <v>7.9321874930626368</v>
      </c>
      <c r="M28">
        <v>10.315811097541065</v>
      </c>
      <c r="N28" s="2">
        <v>8.0710522327402998</v>
      </c>
      <c r="O28">
        <v>8.6819063166448771</v>
      </c>
      <c r="P28">
        <v>8.2556860056097907</v>
      </c>
      <c r="Q28">
        <v>8.9263504574136014</v>
      </c>
      <c r="R28">
        <v>9.0276037516498864</v>
      </c>
      <c r="S28">
        <v>8.0520273026915739</v>
      </c>
      <c r="T28" s="2"/>
    </row>
    <row r="30" spans="1:20" x14ac:dyDescent="0.25">
      <c r="A30" t="s">
        <v>20</v>
      </c>
      <c r="B30" t="s">
        <v>65</v>
      </c>
      <c r="C30" t="s">
        <v>65</v>
      </c>
      <c r="D30" t="s">
        <v>65</v>
      </c>
    </row>
    <row r="31" spans="1:20" x14ac:dyDescent="0.25">
      <c r="A31" t="s">
        <v>130</v>
      </c>
    </row>
    <row r="32" spans="1:20" x14ac:dyDescent="0.25">
      <c r="A32" t="s">
        <v>21</v>
      </c>
      <c r="B32" t="s">
        <v>206</v>
      </c>
      <c r="C32" t="s">
        <v>206</v>
      </c>
      <c r="D32" t="s">
        <v>206</v>
      </c>
    </row>
    <row r="33" spans="1:4" x14ac:dyDescent="0.25">
      <c r="A33" t="s">
        <v>131</v>
      </c>
      <c r="B33">
        <v>0.94</v>
      </c>
      <c r="C33">
        <v>0.94</v>
      </c>
      <c r="D33">
        <v>0.94</v>
      </c>
    </row>
    <row r="34" spans="1:4" x14ac:dyDescent="0.25">
      <c r="A34" t="s">
        <v>132</v>
      </c>
      <c r="B34">
        <v>4</v>
      </c>
      <c r="C34">
        <v>4</v>
      </c>
      <c r="D3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A11" sqref="A11"/>
    </sheetView>
  </sheetViews>
  <sheetFormatPr defaultRowHeight="15" x14ac:dyDescent="0.25"/>
  <sheetData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x14ac:dyDescent="0.25">
      <c r="A3" t="s">
        <v>204</v>
      </c>
      <c r="D3" s="3"/>
    </row>
    <row r="4" spans="1:9" x14ac:dyDescent="0.25">
      <c r="D4" s="3"/>
    </row>
    <row r="5" spans="1:9" x14ac:dyDescent="0.25">
      <c r="D5" s="3"/>
    </row>
    <row r="7" spans="1:9" x14ac:dyDescent="0.25">
      <c r="D7" s="3"/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opLeftCell="A13" workbookViewId="0">
      <selection activeCell="C27" sqref="C27:T27"/>
    </sheetView>
  </sheetViews>
  <sheetFormatPr defaultRowHeight="15" x14ac:dyDescent="0.25"/>
  <sheetData>
    <row r="1" spans="1:20" x14ac:dyDescent="0.25">
      <c r="C1" t="s">
        <v>264</v>
      </c>
      <c r="D1" t="s">
        <v>265</v>
      </c>
      <c r="E1" t="s">
        <v>266</v>
      </c>
      <c r="F1" t="s">
        <v>267</v>
      </c>
      <c r="G1" t="s">
        <v>268</v>
      </c>
      <c r="H1" t="s">
        <v>269</v>
      </c>
      <c r="I1" t="s">
        <v>270</v>
      </c>
      <c r="J1" t="s">
        <v>280</v>
      </c>
      <c r="K1" t="s">
        <v>281</v>
      </c>
      <c r="L1" t="s">
        <v>271</v>
      </c>
      <c r="M1" t="s">
        <v>272</v>
      </c>
      <c r="N1" t="s">
        <v>273</v>
      </c>
      <c r="O1" t="s">
        <v>274</v>
      </c>
      <c r="P1" t="s">
        <v>275</v>
      </c>
      <c r="Q1" t="s">
        <v>276</v>
      </c>
      <c r="R1" t="s">
        <v>277</v>
      </c>
      <c r="S1" t="s">
        <v>278</v>
      </c>
      <c r="T1" t="s">
        <v>279</v>
      </c>
    </row>
    <row r="2" spans="1:20" x14ac:dyDescent="0.25">
      <c r="A2" t="s">
        <v>144</v>
      </c>
      <c r="C2">
        <v>442</v>
      </c>
      <c r="D2">
        <v>366</v>
      </c>
      <c r="E2">
        <v>369</v>
      </c>
      <c r="F2">
        <v>413</v>
      </c>
      <c r="G2">
        <v>433</v>
      </c>
      <c r="H2">
        <v>490</v>
      </c>
      <c r="I2" s="3">
        <v>337</v>
      </c>
      <c r="J2">
        <v>365</v>
      </c>
      <c r="K2">
        <v>435</v>
      </c>
      <c r="L2">
        <v>396</v>
      </c>
      <c r="M2">
        <v>426</v>
      </c>
      <c r="N2">
        <v>380</v>
      </c>
      <c r="O2">
        <v>337</v>
      </c>
      <c r="P2">
        <v>394</v>
      </c>
      <c r="Q2">
        <v>386</v>
      </c>
      <c r="R2">
        <v>411</v>
      </c>
      <c r="S2">
        <v>477</v>
      </c>
      <c r="T2">
        <v>452</v>
      </c>
    </row>
    <row r="3" spans="1:20" x14ac:dyDescent="0.25">
      <c r="A3" t="s">
        <v>145</v>
      </c>
      <c r="C3">
        <v>12.64</v>
      </c>
      <c r="D3">
        <v>15.28</v>
      </c>
      <c r="E3">
        <v>12.04</v>
      </c>
      <c r="F3">
        <v>7.76</v>
      </c>
      <c r="G3">
        <v>13.5</v>
      </c>
      <c r="H3">
        <v>16.84</v>
      </c>
      <c r="I3">
        <v>10.62</v>
      </c>
      <c r="J3">
        <v>13.37</v>
      </c>
      <c r="K3">
        <v>12.06</v>
      </c>
      <c r="L3">
        <v>12.7</v>
      </c>
      <c r="M3">
        <v>12.25</v>
      </c>
      <c r="N3">
        <v>8.5500000000000007</v>
      </c>
      <c r="O3">
        <v>13.31</v>
      </c>
      <c r="P3">
        <v>13.05</v>
      </c>
      <c r="Q3">
        <v>13.78</v>
      </c>
      <c r="R3">
        <v>12.61</v>
      </c>
      <c r="S3">
        <v>13.54</v>
      </c>
      <c r="T3">
        <v>12.29</v>
      </c>
    </row>
    <row r="4" spans="1:20" x14ac:dyDescent="0.25">
      <c r="A4" t="s">
        <v>146</v>
      </c>
      <c r="C4">
        <v>4.76</v>
      </c>
      <c r="D4">
        <v>4.5599999999999996</v>
      </c>
      <c r="E4">
        <v>4.72</v>
      </c>
      <c r="F4">
        <v>4.8</v>
      </c>
      <c r="G4">
        <v>4.4400000000000004</v>
      </c>
      <c r="H4">
        <v>4.8</v>
      </c>
      <c r="I4">
        <v>4.3600000000000003</v>
      </c>
      <c r="J4">
        <v>5.21</v>
      </c>
      <c r="K4">
        <v>4.5599999999999996</v>
      </c>
      <c r="L4">
        <v>4.08</v>
      </c>
      <c r="M4">
        <v>4.8600000000000003</v>
      </c>
      <c r="N4">
        <v>5.73</v>
      </c>
      <c r="O4">
        <v>4.9800000000000004</v>
      </c>
      <c r="P4">
        <v>5</v>
      </c>
      <c r="Q4">
        <v>4.5</v>
      </c>
      <c r="R4">
        <v>4.96</v>
      </c>
      <c r="S4">
        <v>4.5999999999999996</v>
      </c>
      <c r="T4">
        <v>4.62</v>
      </c>
    </row>
    <row r="5" spans="1:20" x14ac:dyDescent="0.25">
      <c r="A5" t="s">
        <v>147</v>
      </c>
      <c r="C5" t="s">
        <v>216</v>
      </c>
      <c r="D5" t="s">
        <v>217</v>
      </c>
      <c r="E5" t="s">
        <v>218</v>
      </c>
      <c r="F5" t="s">
        <v>219</v>
      </c>
      <c r="G5" t="s">
        <v>220</v>
      </c>
      <c r="H5" t="s">
        <v>221</v>
      </c>
      <c r="I5" t="s">
        <v>222</v>
      </c>
      <c r="J5" t="s">
        <v>223</v>
      </c>
      <c r="K5" t="s">
        <v>224</v>
      </c>
      <c r="L5" t="s">
        <v>225</v>
      </c>
      <c r="M5" t="s">
        <v>226</v>
      </c>
      <c r="N5" t="s">
        <v>227</v>
      </c>
      <c r="O5" t="s">
        <v>228</v>
      </c>
      <c r="P5" t="s">
        <v>229</v>
      </c>
      <c r="Q5" t="s">
        <v>230</v>
      </c>
      <c r="R5" t="s">
        <v>231</v>
      </c>
      <c r="S5" t="s">
        <v>232</v>
      </c>
      <c r="T5" t="s">
        <v>233</v>
      </c>
    </row>
    <row r="6" spans="1:20" x14ac:dyDescent="0.25">
      <c r="A6" t="s">
        <v>148</v>
      </c>
      <c r="C6">
        <f>(0.08*C2^0.75)</f>
        <v>7.7118165332533071</v>
      </c>
      <c r="D6">
        <f t="shared" ref="D6:F6" si="0">(0.08*D2^0.75)</f>
        <v>6.6942326403140742</v>
      </c>
      <c r="E6">
        <f t="shared" si="0"/>
        <v>6.7353436881397704</v>
      </c>
      <c r="F6">
        <f t="shared" si="0"/>
        <v>7.3291316994201612</v>
      </c>
      <c r="G6">
        <f t="shared" ref="G6:T6" si="1">(0.08*G2^0.75)</f>
        <v>7.5937432503194957</v>
      </c>
      <c r="H6">
        <f t="shared" si="1"/>
        <v>8.33176567097372</v>
      </c>
      <c r="I6">
        <f t="shared" si="1"/>
        <v>6.2923433528598176</v>
      </c>
      <c r="J6">
        <f t="shared" si="1"/>
        <v>6.6805102601322268</v>
      </c>
      <c r="K6">
        <f t="shared" si="1"/>
        <v>7.6200343610174057</v>
      </c>
      <c r="L6">
        <f t="shared" si="1"/>
        <v>7.1016845334089806</v>
      </c>
      <c r="M6">
        <f t="shared" si="1"/>
        <v>7.5014839831806892</v>
      </c>
      <c r="N6">
        <f t="shared" si="1"/>
        <v>6.8853763653957785</v>
      </c>
      <c r="O6">
        <f t="shared" si="1"/>
        <v>6.2923433528598176</v>
      </c>
      <c r="P6">
        <f t="shared" si="1"/>
        <v>7.0747671948417938</v>
      </c>
      <c r="Q6">
        <f t="shared" si="1"/>
        <v>6.9667538375430889</v>
      </c>
      <c r="R6">
        <f t="shared" si="1"/>
        <v>7.3024964311534575</v>
      </c>
      <c r="S6">
        <f t="shared" si="1"/>
        <v>8.1654245700996277</v>
      </c>
      <c r="T6">
        <f t="shared" si="1"/>
        <v>7.842306523858757</v>
      </c>
    </row>
    <row r="7" spans="1:20" x14ac:dyDescent="0.25">
      <c r="A7" t="s">
        <v>149</v>
      </c>
      <c r="C7">
        <f>(C6*4.184)</f>
        <v>32.266240375131837</v>
      </c>
      <c r="D7">
        <f t="shared" ref="D7:F7" si="2">(D6*4.184)</f>
        <v>28.008669367074088</v>
      </c>
      <c r="E7">
        <f t="shared" si="2"/>
        <v>28.1806779911768</v>
      </c>
      <c r="F7">
        <f t="shared" si="2"/>
        <v>30.665087030373957</v>
      </c>
      <c r="G7">
        <f t="shared" ref="G7:T7" si="3">(G6*4.184)</f>
        <v>31.77222175933677</v>
      </c>
      <c r="H7">
        <f t="shared" si="3"/>
        <v>34.860107567354049</v>
      </c>
      <c r="I7">
        <f t="shared" si="3"/>
        <v>26.327164588365477</v>
      </c>
      <c r="J7">
        <f t="shared" si="3"/>
        <v>27.951254928393237</v>
      </c>
      <c r="K7">
        <f t="shared" si="3"/>
        <v>31.882223766496828</v>
      </c>
      <c r="L7">
        <f t="shared" si="3"/>
        <v>29.713448087783178</v>
      </c>
      <c r="M7">
        <f t="shared" si="3"/>
        <v>31.386208985628006</v>
      </c>
      <c r="N7">
        <f t="shared" si="3"/>
        <v>28.808414712815939</v>
      </c>
      <c r="O7">
        <f t="shared" si="3"/>
        <v>26.327164588365477</v>
      </c>
      <c r="P7">
        <f t="shared" si="3"/>
        <v>29.600825943218066</v>
      </c>
      <c r="Q7">
        <f t="shared" si="3"/>
        <v>29.148898056280284</v>
      </c>
      <c r="R7">
        <f t="shared" si="3"/>
        <v>30.553645067946068</v>
      </c>
      <c r="S7">
        <f t="shared" si="3"/>
        <v>34.164136401296844</v>
      </c>
      <c r="T7">
        <f t="shared" si="3"/>
        <v>32.812210495825042</v>
      </c>
    </row>
    <row r="8" spans="1:20" x14ac:dyDescent="0.25">
      <c r="A8" t="s">
        <v>150</v>
      </c>
      <c r="C8">
        <f>(C7/0.62)</f>
        <v>52.04232318569651</v>
      </c>
      <c r="D8">
        <f t="shared" ref="D8:T8" si="4">(D7/0.62)</f>
        <v>45.175273172700145</v>
      </c>
      <c r="E8">
        <f t="shared" si="4"/>
        <v>45.452706437381934</v>
      </c>
      <c r="F8">
        <f t="shared" si="4"/>
        <v>49.45981779092574</v>
      </c>
      <c r="G8">
        <f t="shared" si="4"/>
        <v>51.245518966672208</v>
      </c>
      <c r="H8">
        <f t="shared" si="4"/>
        <v>56.225979947345245</v>
      </c>
      <c r="I8">
        <f t="shared" si="4"/>
        <v>42.463168690912063</v>
      </c>
      <c r="J8">
        <f t="shared" si="4"/>
        <v>45.082669239343929</v>
      </c>
      <c r="K8">
        <f t="shared" si="4"/>
        <v>51.422941558865851</v>
      </c>
      <c r="L8">
        <f t="shared" si="4"/>
        <v>47.924916270618027</v>
      </c>
      <c r="M8">
        <f t="shared" si="4"/>
        <v>50.622917718754849</v>
      </c>
      <c r="N8">
        <f t="shared" si="4"/>
        <v>46.465185020670866</v>
      </c>
      <c r="O8">
        <f t="shared" si="4"/>
        <v>42.463168690912063</v>
      </c>
      <c r="P8">
        <f t="shared" si="4"/>
        <v>47.743267650351719</v>
      </c>
      <c r="Q8">
        <f t="shared" si="4"/>
        <v>47.014351703677882</v>
      </c>
      <c r="R8">
        <f t="shared" si="4"/>
        <v>49.280072690235592</v>
      </c>
      <c r="S8">
        <f t="shared" si="4"/>
        <v>55.103445808543299</v>
      </c>
      <c r="T8">
        <f t="shared" si="4"/>
        <v>52.922920154556522</v>
      </c>
    </row>
    <row r="9" spans="1:20" x14ac:dyDescent="0.25">
      <c r="A9" t="s">
        <v>151</v>
      </c>
    </row>
    <row r="10" spans="1:20" x14ac:dyDescent="0.25">
      <c r="A10" t="s">
        <v>137</v>
      </c>
      <c r="C10">
        <v>12.64</v>
      </c>
      <c r="D10">
        <v>15.28</v>
      </c>
      <c r="E10">
        <v>12.04</v>
      </c>
      <c r="F10">
        <v>7.76</v>
      </c>
      <c r="G10">
        <v>13.5</v>
      </c>
      <c r="H10">
        <v>16.84</v>
      </c>
      <c r="I10">
        <v>10.62</v>
      </c>
      <c r="J10">
        <v>13.37</v>
      </c>
      <c r="K10">
        <v>12.06</v>
      </c>
      <c r="L10">
        <v>12.7</v>
      </c>
      <c r="M10">
        <v>12.25</v>
      </c>
      <c r="N10">
        <v>8.5500000000000007</v>
      </c>
      <c r="O10">
        <v>13.31</v>
      </c>
      <c r="P10">
        <v>13.05</v>
      </c>
      <c r="Q10">
        <v>13.78</v>
      </c>
      <c r="R10">
        <v>12.61</v>
      </c>
      <c r="S10">
        <v>13.54</v>
      </c>
      <c r="T10">
        <v>12.29</v>
      </c>
    </row>
    <row r="11" spans="1:20" x14ac:dyDescent="0.25">
      <c r="A11" t="s">
        <v>152</v>
      </c>
      <c r="C11">
        <f>(0.36+(0.0969*C4))*C10</f>
        <v>10.38052416</v>
      </c>
      <c r="D11">
        <f t="shared" ref="D11:F11" si="5">(0.36+(0.0969*D4))*D10</f>
        <v>12.252481919999997</v>
      </c>
      <c r="E11">
        <f t="shared" si="5"/>
        <v>9.8411107199999996</v>
      </c>
      <c r="F11">
        <f t="shared" si="5"/>
        <v>6.4029311999999994</v>
      </c>
      <c r="G11">
        <f t="shared" ref="G11:T11" si="6">(0.36+(0.0969*G4))*G10</f>
        <v>10.668186</v>
      </c>
      <c r="H11">
        <f t="shared" si="6"/>
        <v>13.895020799999999</v>
      </c>
      <c r="I11">
        <f t="shared" si="6"/>
        <v>8.309980079999999</v>
      </c>
      <c r="J11">
        <f t="shared" si="6"/>
        <v>11.563031129999999</v>
      </c>
      <c r="K11">
        <f t="shared" si="6"/>
        <v>9.6704798399999987</v>
      </c>
      <c r="L11">
        <f t="shared" si="6"/>
        <v>9.5929704000000005</v>
      </c>
      <c r="M11">
        <f t="shared" si="6"/>
        <v>10.178941500000001</v>
      </c>
      <c r="N11">
        <f t="shared" si="6"/>
        <v>7.8252763500000011</v>
      </c>
      <c r="O11">
        <f t="shared" si="6"/>
        <v>11.214500220000001</v>
      </c>
      <c r="P11">
        <f t="shared" si="6"/>
        <v>11.020725000000001</v>
      </c>
      <c r="Q11">
        <f t="shared" si="6"/>
        <v>10.969568999999998</v>
      </c>
      <c r="R11">
        <f t="shared" si="6"/>
        <v>10.600268639999999</v>
      </c>
      <c r="S11">
        <f t="shared" si="6"/>
        <v>10.909719599999997</v>
      </c>
      <c r="T11">
        <f t="shared" si="6"/>
        <v>9.926362619999999</v>
      </c>
    </row>
    <row r="12" spans="1:20" x14ac:dyDescent="0.25">
      <c r="A12" t="s">
        <v>153</v>
      </c>
      <c r="C12">
        <f>(C11*4.184)</f>
        <v>43.432113085440001</v>
      </c>
      <c r="D12">
        <f t="shared" ref="D12:F12" si="7">(D11*4.184)</f>
        <v>51.264384353279993</v>
      </c>
      <c r="E12">
        <f t="shared" si="7"/>
        <v>41.17520725248</v>
      </c>
      <c r="F12">
        <f t="shared" si="7"/>
        <v>26.789864140799999</v>
      </c>
      <c r="G12">
        <f t="shared" ref="G12:T12" si="8">(G11*4.184)</f>
        <v>44.635690224000001</v>
      </c>
      <c r="H12">
        <f t="shared" si="8"/>
        <v>58.136767027200001</v>
      </c>
      <c r="I12">
        <f t="shared" si="8"/>
        <v>34.76895665472</v>
      </c>
      <c r="J12">
        <f t="shared" si="8"/>
        <v>48.37972224792</v>
      </c>
      <c r="K12">
        <f t="shared" si="8"/>
        <v>40.461287650559996</v>
      </c>
      <c r="L12">
        <f t="shared" si="8"/>
        <v>40.136988153600001</v>
      </c>
      <c r="M12">
        <f t="shared" si="8"/>
        <v>42.588691236000003</v>
      </c>
      <c r="N12">
        <f t="shared" si="8"/>
        <v>32.740956248400003</v>
      </c>
      <c r="O12">
        <f t="shared" si="8"/>
        <v>46.92146892048001</v>
      </c>
      <c r="P12">
        <f t="shared" si="8"/>
        <v>46.110713400000002</v>
      </c>
      <c r="Q12">
        <f t="shared" si="8"/>
        <v>45.896676695999993</v>
      </c>
      <c r="R12">
        <f t="shared" si="8"/>
        <v>44.351523989759997</v>
      </c>
      <c r="S12">
        <f t="shared" si="8"/>
        <v>45.646266806399993</v>
      </c>
      <c r="T12">
        <f t="shared" si="8"/>
        <v>41.53190120208</v>
      </c>
    </row>
    <row r="13" spans="1:20" x14ac:dyDescent="0.25">
      <c r="A13" t="s">
        <v>154</v>
      </c>
      <c r="C13">
        <f>(C12/0.64)</f>
        <v>67.862676695999994</v>
      </c>
      <c r="D13">
        <f t="shared" ref="D13:F13" si="9">(D12/0.64)</f>
        <v>80.100600551999989</v>
      </c>
      <c r="E13">
        <f t="shared" si="9"/>
        <v>64.336261331999992</v>
      </c>
      <c r="F13">
        <f t="shared" si="9"/>
        <v>41.85916272</v>
      </c>
      <c r="G13">
        <f t="shared" ref="G13:T13" si="10">(G12/0.64)</f>
        <v>69.743265975</v>
      </c>
      <c r="H13">
        <f t="shared" si="10"/>
        <v>90.838698480000005</v>
      </c>
      <c r="I13">
        <f t="shared" si="10"/>
        <v>54.326494773</v>
      </c>
      <c r="J13">
        <f t="shared" si="10"/>
        <v>75.593316012374999</v>
      </c>
      <c r="K13">
        <f t="shared" si="10"/>
        <v>63.22076195399999</v>
      </c>
      <c r="L13">
        <f t="shared" si="10"/>
        <v>62.71404399</v>
      </c>
      <c r="M13">
        <f t="shared" si="10"/>
        <v>66.544830056250007</v>
      </c>
      <c r="N13">
        <f t="shared" si="10"/>
        <v>51.157744138125004</v>
      </c>
      <c r="O13">
        <f t="shared" si="10"/>
        <v>73.314795188250017</v>
      </c>
      <c r="P13">
        <f t="shared" si="10"/>
        <v>72.047989687500007</v>
      </c>
      <c r="Q13">
        <f t="shared" si="10"/>
        <v>71.713557337499992</v>
      </c>
      <c r="R13">
        <f t="shared" si="10"/>
        <v>69.299256233999998</v>
      </c>
      <c r="S13">
        <f t="shared" si="10"/>
        <v>71.322291884999984</v>
      </c>
      <c r="T13">
        <f t="shared" si="10"/>
        <v>64.893595628249997</v>
      </c>
    </row>
    <row r="14" spans="1:20" x14ac:dyDescent="0.25">
      <c r="A14" t="s">
        <v>155</v>
      </c>
    </row>
    <row r="15" spans="1:20" x14ac:dyDescent="0.25">
      <c r="A15" t="s">
        <v>156</v>
      </c>
      <c r="C15">
        <f>((0.00045*C2*5)+(0.0012*C2))</f>
        <v>1.5248999999999999</v>
      </c>
      <c r="D15">
        <f t="shared" ref="D15:T15" si="11">((0.00045*D2*5)+(0.0012*D2))</f>
        <v>1.2626999999999999</v>
      </c>
      <c r="E15">
        <f t="shared" si="11"/>
        <v>1.27305</v>
      </c>
      <c r="F15">
        <f t="shared" si="11"/>
        <v>1.4248499999999997</v>
      </c>
      <c r="G15">
        <f t="shared" si="11"/>
        <v>1.4938499999999999</v>
      </c>
      <c r="H15">
        <f t="shared" si="11"/>
        <v>1.6905000000000001</v>
      </c>
      <c r="I15">
        <f t="shared" si="11"/>
        <v>1.1626500000000002</v>
      </c>
      <c r="J15">
        <f t="shared" si="11"/>
        <v>1.25925</v>
      </c>
      <c r="K15">
        <f t="shared" si="11"/>
        <v>1.50075</v>
      </c>
      <c r="L15">
        <f t="shared" si="11"/>
        <v>1.3662000000000001</v>
      </c>
      <c r="M15">
        <f t="shared" si="11"/>
        <v>1.4697</v>
      </c>
      <c r="N15">
        <f t="shared" si="11"/>
        <v>1.3109999999999999</v>
      </c>
      <c r="O15">
        <f t="shared" si="11"/>
        <v>1.1626500000000002</v>
      </c>
      <c r="P15">
        <f t="shared" si="11"/>
        <v>1.3593</v>
      </c>
      <c r="Q15">
        <f t="shared" si="11"/>
        <v>1.3316999999999999</v>
      </c>
      <c r="R15">
        <f t="shared" si="11"/>
        <v>1.4179499999999998</v>
      </c>
      <c r="S15">
        <f t="shared" si="11"/>
        <v>1.6456499999999998</v>
      </c>
      <c r="T15">
        <f t="shared" si="11"/>
        <v>1.5593999999999999</v>
      </c>
    </row>
    <row r="16" spans="1:20" x14ac:dyDescent="0.25">
      <c r="A16" t="s">
        <v>157</v>
      </c>
      <c r="C16">
        <f>(C15*4.184)</f>
        <v>6.3801816000000002</v>
      </c>
      <c r="D16">
        <f t="shared" ref="D16:F16" si="12">(D15*4.184)</f>
        <v>5.2831368000000003</v>
      </c>
      <c r="E16">
        <f t="shared" si="12"/>
        <v>5.3264412000000005</v>
      </c>
      <c r="F16">
        <f t="shared" si="12"/>
        <v>5.9615723999999988</v>
      </c>
      <c r="G16">
        <f t="shared" ref="G16:T16" si="13">(G15*4.184)</f>
        <v>6.2502683999999995</v>
      </c>
      <c r="H16">
        <f t="shared" si="13"/>
        <v>7.0730520000000006</v>
      </c>
      <c r="I16">
        <f t="shared" si="13"/>
        <v>4.8645276000000006</v>
      </c>
      <c r="J16">
        <f t="shared" si="13"/>
        <v>5.2687020000000002</v>
      </c>
      <c r="K16">
        <f t="shared" si="13"/>
        <v>6.2791380000000006</v>
      </c>
      <c r="L16">
        <f t="shared" si="13"/>
        <v>5.7161808000000009</v>
      </c>
      <c r="M16">
        <f t="shared" si="13"/>
        <v>6.1492247999999998</v>
      </c>
      <c r="N16">
        <f t="shared" si="13"/>
        <v>5.4852239999999997</v>
      </c>
      <c r="O16">
        <f t="shared" si="13"/>
        <v>4.8645276000000006</v>
      </c>
      <c r="P16">
        <f t="shared" si="13"/>
        <v>5.6873111999999999</v>
      </c>
      <c r="Q16">
        <f t="shared" si="13"/>
        <v>5.5718328000000001</v>
      </c>
      <c r="R16">
        <f t="shared" si="13"/>
        <v>5.9327027999999995</v>
      </c>
      <c r="S16">
        <f t="shared" si="13"/>
        <v>6.8853995999999995</v>
      </c>
      <c r="T16">
        <f t="shared" si="13"/>
        <v>6.5245296000000002</v>
      </c>
    </row>
    <row r="17" spans="1:21" x14ac:dyDescent="0.25">
      <c r="A17" t="s">
        <v>158</v>
      </c>
      <c r="C17">
        <f>(C16/0.62)</f>
        <v>10.290615483870969</v>
      </c>
      <c r="D17">
        <f t="shared" ref="D17:F17" si="14">(D16/0.62)</f>
        <v>8.5211883870967746</v>
      </c>
      <c r="E17">
        <f t="shared" si="14"/>
        <v>8.5910341935483885</v>
      </c>
      <c r="F17">
        <f t="shared" si="14"/>
        <v>9.615439354838708</v>
      </c>
      <c r="G17">
        <f t="shared" ref="G17:T17" si="15">(G16/0.62)</f>
        <v>10.081078064516129</v>
      </c>
      <c r="H17">
        <f t="shared" si="15"/>
        <v>11.408148387096775</v>
      </c>
      <c r="I17">
        <f t="shared" si="15"/>
        <v>7.8460122580645173</v>
      </c>
      <c r="J17">
        <f t="shared" si="15"/>
        <v>8.4979064516129039</v>
      </c>
      <c r="K17">
        <f t="shared" si="15"/>
        <v>10.127641935483872</v>
      </c>
      <c r="L17">
        <f t="shared" si="15"/>
        <v>9.2196464516129044</v>
      </c>
      <c r="M17">
        <f t="shared" si="15"/>
        <v>9.9181045161290324</v>
      </c>
      <c r="N17">
        <f t="shared" si="15"/>
        <v>8.8471354838709679</v>
      </c>
      <c r="O17">
        <f t="shared" si="15"/>
        <v>7.8460122580645173</v>
      </c>
      <c r="P17">
        <f t="shared" si="15"/>
        <v>9.1730825806451612</v>
      </c>
      <c r="Q17">
        <f t="shared" si="15"/>
        <v>8.9868270967741939</v>
      </c>
      <c r="R17">
        <f t="shared" si="15"/>
        <v>9.5688754838709666</v>
      </c>
      <c r="S17">
        <f t="shared" si="15"/>
        <v>11.10548322580645</v>
      </c>
      <c r="T17">
        <f t="shared" si="15"/>
        <v>10.523434838709678</v>
      </c>
    </row>
    <row r="18" spans="1:21" x14ac:dyDescent="0.25">
      <c r="A18" t="s">
        <v>159</v>
      </c>
      <c r="I18">
        <v>4.5</v>
      </c>
      <c r="J18">
        <v>4.7</v>
      </c>
    </row>
    <row r="19" spans="1:21" x14ac:dyDescent="0.25">
      <c r="A19" t="s">
        <v>160</v>
      </c>
      <c r="I19">
        <f>4.5*0.025</f>
        <v>0.1125</v>
      </c>
      <c r="J19" s="2">
        <f>4.7*0.034</f>
        <v>0.15980000000000003</v>
      </c>
      <c r="O19" s="2"/>
      <c r="U19" s="2"/>
    </row>
    <row r="20" spans="1:21" x14ac:dyDescent="0.25">
      <c r="A20" t="s">
        <v>161</v>
      </c>
      <c r="I20">
        <f t="shared" ref="I20:J20" si="16">(I19*4.184)</f>
        <v>0.47070000000000001</v>
      </c>
      <c r="J20">
        <f t="shared" si="16"/>
        <v>0.66860320000000018</v>
      </c>
    </row>
    <row r="21" spans="1:21" x14ac:dyDescent="0.25">
      <c r="A21" t="s">
        <v>162</v>
      </c>
      <c r="I21">
        <f t="shared" ref="I21:J21" si="17">(I20/1.12)</f>
        <v>0.42026785714285708</v>
      </c>
      <c r="J21">
        <f t="shared" si="17"/>
        <v>0.59696714285714292</v>
      </c>
    </row>
    <row r="22" spans="1:21" x14ac:dyDescent="0.25">
      <c r="A22" t="s">
        <v>163</v>
      </c>
    </row>
    <row r="23" spans="1:21" x14ac:dyDescent="0.25">
      <c r="A23" t="s">
        <v>164</v>
      </c>
      <c r="C23">
        <f>SUM(C8,C13,C17,C21)</f>
        <v>130.19561536556748</v>
      </c>
      <c r="D23">
        <f t="shared" ref="D23:T23" si="18">SUM(D8,D13,D17,D21)</f>
        <v>133.79706211179692</v>
      </c>
      <c r="E23">
        <f t="shared" si="18"/>
        <v>118.38000196293032</v>
      </c>
      <c r="F23">
        <f t="shared" si="18"/>
        <v>100.93441986576445</v>
      </c>
      <c r="G23">
        <f t="shared" si="18"/>
        <v>131.06986300618834</v>
      </c>
      <c r="H23">
        <f t="shared" si="18"/>
        <v>158.47282681444204</v>
      </c>
      <c r="I23">
        <f t="shared" si="18"/>
        <v>105.05594357911944</v>
      </c>
      <c r="J23">
        <f t="shared" si="18"/>
        <v>129.77085884618899</v>
      </c>
      <c r="K23">
        <f t="shared" si="18"/>
        <v>124.77134544834971</v>
      </c>
      <c r="L23">
        <f t="shared" si="18"/>
        <v>119.85860671223094</v>
      </c>
      <c r="M23">
        <f t="shared" si="18"/>
        <v>127.08585229113389</v>
      </c>
      <c r="N23">
        <f t="shared" si="18"/>
        <v>106.47006464266684</v>
      </c>
      <c r="O23">
        <f t="shared" si="18"/>
        <v>123.62397613722661</v>
      </c>
      <c r="P23">
        <f t="shared" si="18"/>
        <v>128.9643399184969</v>
      </c>
      <c r="Q23">
        <f t="shared" si="18"/>
        <v>127.71473613795206</v>
      </c>
      <c r="R23">
        <f t="shared" si="18"/>
        <v>128.14820440810655</v>
      </c>
      <c r="S23">
        <f t="shared" si="18"/>
        <v>137.53122091934972</v>
      </c>
      <c r="T23">
        <f t="shared" si="18"/>
        <v>128.33995062151621</v>
      </c>
    </row>
    <row r="25" spans="1:21" x14ac:dyDescent="0.25">
      <c r="A25" t="s">
        <v>165</v>
      </c>
    </row>
    <row r="26" spans="1:21" x14ac:dyDescent="0.25">
      <c r="A26" t="s">
        <v>166</v>
      </c>
      <c r="C26">
        <f>(C23-C25)</f>
        <v>130.19561536556748</v>
      </c>
      <c r="D26">
        <f t="shared" ref="D26:T26" si="19">(D23-D25)</f>
        <v>133.79706211179692</v>
      </c>
      <c r="E26">
        <f t="shared" si="19"/>
        <v>118.38000196293032</v>
      </c>
      <c r="F26">
        <f t="shared" si="19"/>
        <v>100.93441986576445</v>
      </c>
      <c r="G26">
        <f t="shared" si="19"/>
        <v>131.06986300618834</v>
      </c>
      <c r="H26">
        <f t="shared" si="19"/>
        <v>158.47282681444204</v>
      </c>
      <c r="I26">
        <f t="shared" si="19"/>
        <v>105.05594357911944</v>
      </c>
      <c r="J26">
        <f t="shared" si="19"/>
        <v>129.77085884618899</v>
      </c>
      <c r="K26">
        <f t="shared" si="19"/>
        <v>124.77134544834971</v>
      </c>
      <c r="L26">
        <f t="shared" si="19"/>
        <v>119.85860671223094</v>
      </c>
      <c r="M26">
        <f t="shared" si="19"/>
        <v>127.08585229113389</v>
      </c>
      <c r="N26">
        <f t="shared" si="19"/>
        <v>106.47006464266684</v>
      </c>
      <c r="O26">
        <f t="shared" si="19"/>
        <v>123.62397613722661</v>
      </c>
      <c r="P26">
        <f t="shared" si="19"/>
        <v>128.9643399184969</v>
      </c>
      <c r="Q26">
        <f t="shared" si="19"/>
        <v>127.71473613795206</v>
      </c>
      <c r="R26">
        <f t="shared" si="19"/>
        <v>128.14820440810655</v>
      </c>
      <c r="S26">
        <f t="shared" si="19"/>
        <v>137.53122091934972</v>
      </c>
      <c r="T26">
        <f t="shared" si="19"/>
        <v>128.33995062151621</v>
      </c>
    </row>
    <row r="27" spans="1:21" x14ac:dyDescent="0.25">
      <c r="A27" t="s">
        <v>167</v>
      </c>
      <c r="C27">
        <f>(C26/12.5)</f>
        <v>10.415649229245398</v>
      </c>
      <c r="D27">
        <f t="shared" ref="D27:T27" si="20">(D26/12.5)</f>
        <v>10.703764968943753</v>
      </c>
      <c r="E27">
        <f t="shared" si="20"/>
        <v>9.4704001570344261</v>
      </c>
      <c r="F27">
        <f t="shared" si="20"/>
        <v>8.0747535892611566</v>
      </c>
      <c r="G27">
        <f t="shared" si="20"/>
        <v>10.485589040495068</v>
      </c>
      <c r="H27">
        <f t="shared" si="20"/>
        <v>12.677826145155363</v>
      </c>
      <c r="I27">
        <f t="shared" si="20"/>
        <v>8.4044754863295559</v>
      </c>
      <c r="J27">
        <f t="shared" si="20"/>
        <v>10.38166870769512</v>
      </c>
      <c r="K27">
        <f t="shared" si="20"/>
        <v>9.981707635867977</v>
      </c>
      <c r="L27">
        <f t="shared" si="20"/>
        <v>9.5886885369784753</v>
      </c>
      <c r="M27">
        <f t="shared" si="20"/>
        <v>10.166868183290712</v>
      </c>
      <c r="N27">
        <f t="shared" si="20"/>
        <v>8.5176051714133472</v>
      </c>
      <c r="O27">
        <f t="shared" si="20"/>
        <v>9.8899180909781279</v>
      </c>
      <c r="P27">
        <f t="shared" si="20"/>
        <v>10.317147193479752</v>
      </c>
      <c r="Q27">
        <f t="shared" si="20"/>
        <v>10.217178891036165</v>
      </c>
      <c r="R27">
        <f t="shared" si="20"/>
        <v>10.251856352648524</v>
      </c>
      <c r="S27">
        <f t="shared" si="20"/>
        <v>11.002497673547978</v>
      </c>
      <c r="T27">
        <f t="shared" si="20"/>
        <v>10.267196049721298</v>
      </c>
      <c r="U27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13" workbookViewId="0">
      <selection activeCell="B16" sqref="B16:B46"/>
    </sheetView>
  </sheetViews>
  <sheetFormatPr defaultRowHeight="15" x14ac:dyDescent="0.25"/>
  <cols>
    <col min="1" max="1" width="24.42578125" bestFit="1" customWidth="1"/>
  </cols>
  <sheetData>
    <row r="1" spans="1:4" x14ac:dyDescent="0.25">
      <c r="B1" t="s">
        <v>282</v>
      </c>
      <c r="C1" t="s">
        <v>283</v>
      </c>
      <c r="D1" t="s">
        <v>284</v>
      </c>
    </row>
    <row r="2" spans="1:4" x14ac:dyDescent="0.25">
      <c r="A2" t="s">
        <v>253</v>
      </c>
      <c r="B2" t="s">
        <v>254</v>
      </c>
      <c r="C2" t="s">
        <v>254</v>
      </c>
      <c r="D2" t="s">
        <v>255</v>
      </c>
    </row>
    <row r="3" spans="1:4" x14ac:dyDescent="0.25">
      <c r="A3" t="s">
        <v>256</v>
      </c>
      <c r="B3">
        <v>0</v>
      </c>
      <c r="C3">
        <v>2.5019999999999998</v>
      </c>
      <c r="D3">
        <v>6.3170000000000002</v>
      </c>
    </row>
    <row r="4" spans="1:4" x14ac:dyDescent="0.25">
      <c r="A4" t="s">
        <v>257</v>
      </c>
      <c r="B4">
        <v>0</v>
      </c>
      <c r="C4">
        <v>0.41760000000000003</v>
      </c>
      <c r="D4">
        <v>0.83520000000000005</v>
      </c>
    </row>
    <row r="5" spans="1:4" x14ac:dyDescent="0.25">
      <c r="A5" t="s">
        <v>258</v>
      </c>
      <c r="B5">
        <v>0</v>
      </c>
      <c r="C5">
        <v>0.12239999999999999</v>
      </c>
      <c r="D5">
        <v>0.24479999999999999</v>
      </c>
    </row>
    <row r="6" spans="1:4" x14ac:dyDescent="0.25">
      <c r="A6" t="s">
        <v>259</v>
      </c>
      <c r="B6">
        <v>0</v>
      </c>
      <c r="C6">
        <v>7.1999999999999995E-2</v>
      </c>
      <c r="D6">
        <v>0.14399999999999999</v>
      </c>
    </row>
    <row r="7" spans="1:4" x14ac:dyDescent="0.25">
      <c r="A7" t="s">
        <v>260</v>
      </c>
      <c r="B7">
        <v>0</v>
      </c>
      <c r="C7">
        <v>1.3299999999999999E-2</v>
      </c>
      <c r="D7">
        <v>2.2599999999999999E-2</v>
      </c>
    </row>
    <row r="8" spans="1:4" x14ac:dyDescent="0.25">
      <c r="A8" t="s">
        <v>261</v>
      </c>
      <c r="B8">
        <v>0</v>
      </c>
      <c r="C8">
        <v>2.0199999999999999E-2</v>
      </c>
      <c r="D8">
        <v>4.0399999999999998E-2</v>
      </c>
    </row>
    <row r="9" spans="1:4" x14ac:dyDescent="0.25">
      <c r="A9" t="s">
        <v>262</v>
      </c>
      <c r="B9">
        <v>0</v>
      </c>
      <c r="C9">
        <v>1.12E-2</v>
      </c>
      <c r="D9">
        <v>2.23E-2</v>
      </c>
    </row>
    <row r="10" spans="1:4" x14ac:dyDescent="0.25">
      <c r="A10" t="s">
        <v>263</v>
      </c>
      <c r="B10">
        <v>0</v>
      </c>
      <c r="C10">
        <v>3.5999999999999999E-3</v>
      </c>
      <c r="D10">
        <v>7.1999999999999998E-3</v>
      </c>
    </row>
    <row r="11" spans="1:4" x14ac:dyDescent="0.25">
      <c r="C11">
        <f>SUM(C3:C10)</f>
        <v>3.1623000000000001</v>
      </c>
      <c r="D11">
        <f>SUM(D3:D10)</f>
        <v>7.6335000000000006</v>
      </c>
    </row>
    <row r="16" spans="1:4" x14ac:dyDescent="0.25">
      <c r="A16" t="s">
        <v>237</v>
      </c>
      <c r="B16" t="s">
        <v>285</v>
      </c>
    </row>
    <row r="17" spans="1:2" x14ac:dyDescent="0.25">
      <c r="A17" t="s">
        <v>238</v>
      </c>
      <c r="B17">
        <v>13.1</v>
      </c>
    </row>
    <row r="18" spans="1:2" x14ac:dyDescent="0.25">
      <c r="A18" t="s">
        <v>239</v>
      </c>
      <c r="B18">
        <v>19.5</v>
      </c>
    </row>
    <row r="19" spans="1:2" x14ac:dyDescent="0.25">
      <c r="A19" t="s">
        <v>169</v>
      </c>
    </row>
    <row r="20" spans="1:2" x14ac:dyDescent="0.25">
      <c r="A20" t="s">
        <v>168</v>
      </c>
      <c r="B20">
        <v>49.3</v>
      </c>
    </row>
    <row r="21" spans="1:2" x14ac:dyDescent="0.25">
      <c r="A21" t="s">
        <v>213</v>
      </c>
    </row>
    <row r="22" spans="1:2" x14ac:dyDescent="0.25">
      <c r="A22" t="s">
        <v>240</v>
      </c>
      <c r="B22">
        <v>11</v>
      </c>
    </row>
    <row r="23" spans="1:2" x14ac:dyDescent="0.25">
      <c r="A23" t="s">
        <v>199</v>
      </c>
      <c r="B23">
        <v>86.7</v>
      </c>
    </row>
    <row r="24" spans="1:2" x14ac:dyDescent="0.25">
      <c r="A24" t="s">
        <v>241</v>
      </c>
      <c r="B24">
        <v>17.8</v>
      </c>
    </row>
    <row r="25" spans="1:2" x14ac:dyDescent="0.25">
      <c r="A25" t="s">
        <v>242</v>
      </c>
      <c r="B25">
        <v>12.5</v>
      </c>
    </row>
    <row r="26" spans="1:2" x14ac:dyDescent="0.25">
      <c r="A26" t="s">
        <v>243</v>
      </c>
    </row>
    <row r="27" spans="1:2" x14ac:dyDescent="0.25">
      <c r="A27" t="s">
        <v>244</v>
      </c>
      <c r="B27">
        <v>4.9000000000000004</v>
      </c>
    </row>
    <row r="28" spans="1:2" x14ac:dyDescent="0.25">
      <c r="A28" t="s">
        <v>245</v>
      </c>
      <c r="B28">
        <v>4.71</v>
      </c>
    </row>
    <row r="29" spans="1:2" x14ac:dyDescent="0.25">
      <c r="A29" t="s">
        <v>246</v>
      </c>
      <c r="B29">
        <v>3.22</v>
      </c>
    </row>
    <row r="30" spans="1:2" x14ac:dyDescent="0.25">
      <c r="A30" t="s">
        <v>247</v>
      </c>
      <c r="B30">
        <v>25.8</v>
      </c>
    </row>
    <row r="31" spans="1:2" x14ac:dyDescent="0.25">
      <c r="A31" t="s">
        <v>248</v>
      </c>
      <c r="B31">
        <v>18.600000000000001</v>
      </c>
    </row>
    <row r="32" spans="1:2" x14ac:dyDescent="0.25">
      <c r="A32" t="s">
        <v>249</v>
      </c>
      <c r="B32">
        <v>53.9</v>
      </c>
    </row>
    <row r="33" spans="1:2" x14ac:dyDescent="0.25">
      <c r="A33" t="s">
        <v>250</v>
      </c>
      <c r="B33">
        <v>8.84</v>
      </c>
    </row>
    <row r="34" spans="1:2" x14ac:dyDescent="0.25">
      <c r="A34" t="s">
        <v>251</v>
      </c>
      <c r="B34">
        <v>155</v>
      </c>
    </row>
    <row r="35" spans="1:2" x14ac:dyDescent="0.25">
      <c r="A35" t="s">
        <v>252</v>
      </c>
      <c r="B35">
        <v>46.9</v>
      </c>
    </row>
    <row r="38" spans="1:2" x14ac:dyDescent="0.25">
      <c r="B38">
        <v>4</v>
      </c>
    </row>
    <row r="39" spans="1:2" x14ac:dyDescent="0.25">
      <c r="B39">
        <v>10</v>
      </c>
    </row>
    <row r="40" spans="1:2" x14ac:dyDescent="0.25">
      <c r="B40">
        <v>20</v>
      </c>
    </row>
    <row r="41" spans="1:2" x14ac:dyDescent="0.25">
      <c r="B41">
        <v>0.34</v>
      </c>
    </row>
    <row r="42" spans="1:2" x14ac:dyDescent="0.25">
      <c r="B42">
        <v>0.2</v>
      </c>
    </row>
    <row r="43" spans="1:2" x14ac:dyDescent="0.25">
      <c r="B43">
        <v>0.06</v>
      </c>
    </row>
    <row r="44" spans="1:2" x14ac:dyDescent="0.25">
      <c r="B44" s="7">
        <v>6000000</v>
      </c>
    </row>
    <row r="45" spans="1:2" x14ac:dyDescent="0.25">
      <c r="B45" s="7">
        <v>1000000</v>
      </c>
    </row>
    <row r="46" spans="1:2" x14ac:dyDescent="0.25">
      <c r="B46">
        <v>8000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170</v>
      </c>
      <c r="B1" t="s">
        <v>26</v>
      </c>
      <c r="C1" t="s">
        <v>198</v>
      </c>
      <c r="D1" t="s">
        <v>205</v>
      </c>
    </row>
    <row r="2" spans="1:10" x14ac:dyDescent="0.25">
      <c r="A2" t="s">
        <v>171</v>
      </c>
      <c r="B2">
        <v>22.26</v>
      </c>
      <c r="C2">
        <v>22.27</v>
      </c>
      <c r="D2">
        <v>22.33</v>
      </c>
    </row>
    <row r="3" spans="1:10" x14ac:dyDescent="0.25">
      <c r="A3" t="s">
        <v>172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173</v>
      </c>
      <c r="B4">
        <v>3.93</v>
      </c>
      <c r="C4">
        <v>3.86</v>
      </c>
      <c r="D4">
        <v>4.03</v>
      </c>
    </row>
    <row r="5" spans="1:10" x14ac:dyDescent="0.25">
      <c r="A5" t="s">
        <v>174</v>
      </c>
      <c r="B5">
        <v>4.68</v>
      </c>
      <c r="C5">
        <v>4.6399999999999997</v>
      </c>
      <c r="D5">
        <v>4.7</v>
      </c>
    </row>
    <row r="6" spans="1:10" x14ac:dyDescent="0.25">
      <c r="A6" t="s">
        <v>175</v>
      </c>
      <c r="B6">
        <v>8.6</v>
      </c>
      <c r="C6">
        <v>8.74</v>
      </c>
      <c r="D6">
        <v>9.01</v>
      </c>
    </row>
    <row r="7" spans="1:10" x14ac:dyDescent="0.25">
      <c r="A7" t="s">
        <v>176</v>
      </c>
      <c r="B7">
        <v>14.43</v>
      </c>
      <c r="C7">
        <v>14.8</v>
      </c>
      <c r="D7">
        <v>14.52</v>
      </c>
    </row>
    <row r="8" spans="1:10" x14ac:dyDescent="0.25">
      <c r="A8" t="s">
        <v>177</v>
      </c>
      <c r="B8">
        <v>7.19</v>
      </c>
      <c r="C8">
        <v>7.55</v>
      </c>
      <c r="D8">
        <v>7.24</v>
      </c>
    </row>
    <row r="9" spans="1:10" x14ac:dyDescent="0.25">
      <c r="A9" s="10" t="s">
        <v>178</v>
      </c>
      <c r="B9" s="10"/>
      <c r="C9" s="10"/>
      <c r="D9" s="10"/>
      <c r="F9" t="s">
        <v>209</v>
      </c>
    </row>
    <row r="10" spans="1:10" x14ac:dyDescent="0.25">
      <c r="A10" t="s">
        <v>179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212</v>
      </c>
    </row>
    <row r="11" spans="1:10" x14ac:dyDescent="0.25">
      <c r="A11" t="s">
        <v>180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181</v>
      </c>
      <c r="B12">
        <v>61</v>
      </c>
      <c r="C12">
        <v>72</v>
      </c>
      <c r="D12">
        <v>58</v>
      </c>
      <c r="F12">
        <v>303</v>
      </c>
      <c r="G12" t="s">
        <v>211</v>
      </c>
      <c r="H12">
        <v>242</v>
      </c>
    </row>
    <row r="13" spans="1:10" x14ac:dyDescent="0.25">
      <c r="A13" t="s">
        <v>182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0" t="s">
        <v>183</v>
      </c>
      <c r="B14" s="10"/>
      <c r="C14" s="10"/>
      <c r="D14" s="10"/>
      <c r="F14" t="s">
        <v>209</v>
      </c>
    </row>
    <row r="15" spans="1:10" x14ac:dyDescent="0.25">
      <c r="A15" t="s">
        <v>184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210</v>
      </c>
    </row>
    <row r="16" spans="1:10" x14ac:dyDescent="0.25">
      <c r="A16" t="s">
        <v>185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186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187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188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0" t="s">
        <v>189</v>
      </c>
      <c r="B20" s="10"/>
      <c r="C20" s="10"/>
      <c r="D20" s="10"/>
      <c r="F20" t="s">
        <v>208</v>
      </c>
    </row>
    <row r="21" spans="1:12" x14ac:dyDescent="0.25">
      <c r="A21" t="s">
        <v>184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185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187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190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191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0" t="s">
        <v>192</v>
      </c>
      <c r="B26" s="10"/>
      <c r="C26" s="10"/>
      <c r="D26" s="10"/>
      <c r="F26" t="s">
        <v>214</v>
      </c>
      <c r="J26" t="s">
        <v>215</v>
      </c>
    </row>
    <row r="27" spans="1:12" x14ac:dyDescent="0.25">
      <c r="A27" t="s">
        <v>193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180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194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195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2022-12-20T19:37:46Z</dcterms:modified>
</cp:coreProperties>
</file>