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Model Inputs\"/>
    </mc:Choice>
  </mc:AlternateContent>
  <bookViews>
    <workbookView xWindow="0" yWindow="0" windowWidth="21600" windowHeight="9630" firstSheet="2" activeTab="7"/>
  </bookViews>
  <sheets>
    <sheet name="NRC" sheetId="1" r:id="rId1"/>
    <sheet name="CPM Dairy" sheetId="2" r:id="rId2"/>
    <sheet name="AMTS" sheetId="3" r:id="rId3"/>
    <sheet name="NASEM" sheetId="4" r:id="rId4"/>
    <sheet name="Weather Data " sheetId="5" r:id="rId5"/>
    <sheet name="Back-Calculation " sheetId="6" r:id="rId6"/>
    <sheet name="Nutrient Inputs " sheetId="7" r:id="rId7"/>
    <sheet name="Predictions" sheetId="8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6" l="1"/>
  <c r="E24" i="6"/>
  <c r="D18" i="6"/>
  <c r="E18" i="6"/>
  <c r="D19" i="6"/>
  <c r="D20" i="6" s="1"/>
  <c r="D22" i="6" s="1"/>
  <c r="D25" i="6" s="1"/>
  <c r="D26" i="6" s="1"/>
  <c r="E19" i="6"/>
  <c r="E20" i="6" s="1"/>
  <c r="E22" i="6" s="1"/>
  <c r="E25" i="6" s="1"/>
  <c r="E26" i="6" s="1"/>
  <c r="D14" i="6"/>
  <c r="E14" i="6"/>
  <c r="D15" i="6"/>
  <c r="D16" i="6" s="1"/>
  <c r="E15" i="6"/>
  <c r="E16" i="6" s="1"/>
  <c r="D10" i="6"/>
  <c r="E10" i="6"/>
  <c r="D11" i="6"/>
  <c r="D12" i="6" s="1"/>
  <c r="E11" i="6"/>
  <c r="E12" i="6" s="1"/>
  <c r="D5" i="6"/>
  <c r="E5" i="6"/>
  <c r="D6" i="6"/>
  <c r="D7" i="6" s="1"/>
  <c r="E6" i="6"/>
  <c r="E7" i="6" s="1"/>
  <c r="C5" i="1"/>
  <c r="D5" i="1"/>
  <c r="B5" i="1"/>
  <c r="C7" i="1" l="1"/>
  <c r="D7" i="1"/>
  <c r="B7" i="1"/>
  <c r="C24" i="6" l="1"/>
  <c r="C18" i="6"/>
  <c r="C19" i="6" s="1"/>
  <c r="C20" i="6" s="1"/>
  <c r="C14" i="6"/>
  <c r="C15" i="6" s="1"/>
  <c r="C16" i="6" s="1"/>
  <c r="C10" i="6"/>
  <c r="C11" i="6" s="1"/>
  <c r="C12" i="6" s="1"/>
  <c r="C5" i="6"/>
  <c r="C6" i="6" s="1"/>
  <c r="C7" i="6" s="1"/>
  <c r="C22" i="6" l="1"/>
  <c r="C25" i="6" s="1"/>
  <c r="C26" i="6" s="1"/>
</calcChain>
</file>

<file path=xl/sharedStrings.xml><?xml version="1.0" encoding="utf-8"?>
<sst xmlns="http://schemas.openxmlformats.org/spreadsheetml/2006/main" count="351" uniqueCount="256">
  <si>
    <t xml:space="preserve">Animal Description </t>
  </si>
  <si>
    <t xml:space="preserve">Animal type </t>
  </si>
  <si>
    <t>Age (months)</t>
  </si>
  <si>
    <t>Body weight (kg)</t>
  </si>
  <si>
    <t xml:space="preserve">Days pregnant: </t>
  </si>
  <si>
    <t>Condition Score</t>
  </si>
  <si>
    <t xml:space="preserve">DIM </t>
  </si>
  <si>
    <t xml:space="preserve">Lactation number </t>
  </si>
  <si>
    <t xml:space="preserve">AFC (mo) </t>
  </si>
  <si>
    <t xml:space="preserve">Calving interval (mo) </t>
  </si>
  <si>
    <t xml:space="preserve">Production Inputs </t>
  </si>
  <si>
    <t xml:space="preserve">Mature Weight </t>
  </si>
  <si>
    <t>animal Breed</t>
  </si>
  <si>
    <t>Calf birth weight (kg)</t>
  </si>
  <si>
    <t>Milk Production (kg/d)</t>
  </si>
  <si>
    <t>Milk fat (%)</t>
  </si>
  <si>
    <t>Milk Protein (%)</t>
  </si>
  <si>
    <t>lactose (%)</t>
  </si>
  <si>
    <t xml:space="preserve">Management/Environment Inputs </t>
  </si>
  <si>
    <t xml:space="preserve">Temperature </t>
  </si>
  <si>
    <t xml:space="preserve">Grazing </t>
  </si>
  <si>
    <t xml:space="preserve">Topography </t>
  </si>
  <si>
    <t xml:space="preserve">Distance between pasture and milk centre </t>
  </si>
  <si>
    <t xml:space="preserve">One-way trips </t>
  </si>
  <si>
    <t xml:space="preserve">Coat condition </t>
  </si>
  <si>
    <t>Heat Stress</t>
  </si>
  <si>
    <t xml:space="preserve">Control </t>
  </si>
  <si>
    <t xml:space="preserve">Lactating </t>
  </si>
  <si>
    <t xml:space="preserve">None </t>
  </si>
  <si>
    <t xml:space="preserve">CPM Dairy Inputs </t>
  </si>
  <si>
    <t>Animal Inputs</t>
  </si>
  <si>
    <t xml:space="preserve">Type </t>
  </si>
  <si>
    <t xml:space="preserve">Growth </t>
  </si>
  <si>
    <t xml:space="preserve">Lactation </t>
  </si>
  <si>
    <t>Current age (mo)</t>
  </si>
  <si>
    <t>AFC (mo)</t>
  </si>
  <si>
    <t>Current weight (kg)</t>
  </si>
  <si>
    <t>Mature weight (kg)</t>
  </si>
  <si>
    <t>days pregnant</t>
  </si>
  <si>
    <t>BCS</t>
  </si>
  <si>
    <t xml:space="preserve">Milk </t>
  </si>
  <si>
    <t xml:space="preserve">Production </t>
  </si>
  <si>
    <t>Price</t>
  </si>
  <si>
    <t>Fat (%)</t>
  </si>
  <si>
    <t>Protein (%)</t>
  </si>
  <si>
    <t xml:space="preserve">Environment Inputs </t>
  </si>
  <si>
    <t xml:space="preserve">Current Temperature </t>
  </si>
  <si>
    <t>Current Rel. Humidity (%)</t>
  </si>
  <si>
    <t>Previous Temperature</t>
  </si>
  <si>
    <t>previous Rel. Humidity (%)</t>
  </si>
  <si>
    <t>Wind Speed</t>
  </si>
  <si>
    <t xml:space="preserve">Hours in Sunlight </t>
  </si>
  <si>
    <t xml:space="preserve">Storm exposure </t>
  </si>
  <si>
    <t xml:space="preserve">Minimum night temperature </t>
  </si>
  <si>
    <t xml:space="preserve">Mud depth </t>
  </si>
  <si>
    <t xml:space="preserve">hair depth </t>
  </si>
  <si>
    <t xml:space="preserve">hair coat </t>
  </si>
  <si>
    <t xml:space="preserve">Hide </t>
  </si>
  <si>
    <t xml:space="preserve">Management </t>
  </si>
  <si>
    <t xml:space="preserve">Ionophore </t>
  </si>
  <si>
    <t xml:space="preserve">Activity </t>
  </si>
  <si>
    <t xml:space="preserve">Time Standing </t>
  </si>
  <si>
    <t xml:space="preserve">Body Position changes </t>
  </si>
  <si>
    <t xml:space="preserve">Distance walked - flat </t>
  </si>
  <si>
    <t xml:space="preserve">Distance walked - Sloped </t>
  </si>
  <si>
    <t>Yes</t>
  </si>
  <si>
    <t>None</t>
  </si>
  <si>
    <t xml:space="preserve">Intensive grazing </t>
  </si>
  <si>
    <t xml:space="preserve">AMTS Inputs </t>
  </si>
  <si>
    <t xml:space="preserve">Barn/Lots </t>
  </si>
  <si>
    <t xml:space="preserve">Previous Temperature </t>
  </si>
  <si>
    <t>Realtive humidity (%)</t>
  </si>
  <si>
    <t>Previous RH (%)</t>
  </si>
  <si>
    <t>wind Speed (kph)</t>
  </si>
  <si>
    <t>Previous wind speed (kph)</t>
  </si>
  <si>
    <t xml:space="preserve">Hours in Sun </t>
  </si>
  <si>
    <t>Previous hours in sun</t>
  </si>
  <si>
    <t xml:space="preserve">Storm exposure? </t>
  </si>
  <si>
    <t>Night temp &lt;20 deg. C</t>
  </si>
  <si>
    <t xml:space="preserve">Hours standing </t>
  </si>
  <si>
    <t xml:space="preserve">Number of body position changes </t>
  </si>
  <si>
    <t>flat distance walked (m)</t>
  </si>
  <si>
    <t>sloped distance walked (m)</t>
  </si>
  <si>
    <t xml:space="preserve">Mud depth (cm) </t>
  </si>
  <si>
    <t>Rainfall (mm)</t>
  </si>
  <si>
    <t xml:space="preserve">Cattle inputs </t>
  </si>
  <si>
    <t xml:space="preserve">Animal Type </t>
  </si>
  <si>
    <t xml:space="preserve">Number of animals </t>
  </si>
  <si>
    <t xml:space="preserve">Days in cycle </t>
  </si>
  <si>
    <t xml:space="preserve">Age (mo) </t>
  </si>
  <si>
    <t xml:space="preserve">Days pregnant </t>
  </si>
  <si>
    <t xml:space="preserve">Days since calving </t>
  </si>
  <si>
    <t>Calving interval (mo)</t>
  </si>
  <si>
    <t>calf birth weight (kg)</t>
  </si>
  <si>
    <t>milk production (kg/d)</t>
  </si>
  <si>
    <t>Milk true protein (%)</t>
  </si>
  <si>
    <t>Milk crude protein (%)</t>
  </si>
  <si>
    <t>Milk lactose (%)</t>
  </si>
  <si>
    <t xml:space="preserve">IOFC calculation </t>
  </si>
  <si>
    <t>BCS (1-5)</t>
  </si>
  <si>
    <t>target BCS (1-5)</t>
  </si>
  <si>
    <t>days to reach target BCS</t>
  </si>
  <si>
    <t xml:space="preserve">Breed type </t>
  </si>
  <si>
    <t xml:space="preserve">Breeding System </t>
  </si>
  <si>
    <t>Primary breed</t>
  </si>
  <si>
    <t xml:space="preserve">Additive </t>
  </si>
  <si>
    <t xml:space="preserve">Hair depth </t>
  </si>
  <si>
    <t xml:space="preserve">Panting </t>
  </si>
  <si>
    <t xml:space="preserve">Scale weight </t>
  </si>
  <si>
    <t xml:space="preserve">How to compute gain </t>
  </si>
  <si>
    <t>Mean FBW (kg)</t>
  </si>
  <si>
    <t>Mature FBW (kg)</t>
  </si>
  <si>
    <t>ADG (kg/d)</t>
  </si>
  <si>
    <t xml:space="preserve">Water Source </t>
  </si>
  <si>
    <t>Use Predicted Milk</t>
  </si>
  <si>
    <t>Dairy</t>
  </si>
  <si>
    <t>Straightbreed</t>
  </si>
  <si>
    <t xml:space="preserve">Jersey </t>
  </si>
  <si>
    <t>Clean &amp; Dry</t>
  </si>
  <si>
    <t>Use Inputted ADG</t>
  </si>
  <si>
    <t xml:space="preserve">Animal Description/Management </t>
  </si>
  <si>
    <t>Animal Type</t>
  </si>
  <si>
    <t>Animal Breed</t>
  </si>
  <si>
    <t xml:space="preserve">Compute Mature weight from the Breed </t>
  </si>
  <si>
    <t xml:space="preserve">Body Weight </t>
  </si>
  <si>
    <t>Condition score (1-5)</t>
  </si>
  <si>
    <t>Percent First Parity (0-100)</t>
  </si>
  <si>
    <t xml:space="preserve">Days in Milk </t>
  </si>
  <si>
    <t xml:space="preserve">Age at First Calving </t>
  </si>
  <si>
    <t xml:space="preserve">Days Pregnant </t>
  </si>
  <si>
    <t xml:space="preserve">No Grazing </t>
  </si>
  <si>
    <t xml:space="preserve">Distance Between Pasture and Milking </t>
  </si>
  <si>
    <t xml:space="preserve">One-Way Trips </t>
  </si>
  <si>
    <t xml:space="preserve">Calf Birth Weight </t>
  </si>
  <si>
    <t xml:space="preserve">Compute Calf BW from Mature Weigth and Parity </t>
  </si>
  <si>
    <t xml:space="preserve">Growth Rate </t>
  </si>
  <si>
    <t xml:space="preserve">Body Reserve Replenishment Rate </t>
  </si>
  <si>
    <t xml:space="preserve">Milk Production </t>
  </si>
  <si>
    <t xml:space="preserve">Times Milked Per day </t>
  </si>
  <si>
    <t xml:space="preserve">Compute Milk Components from Breed </t>
  </si>
  <si>
    <t>Milk Fat (%)</t>
  </si>
  <si>
    <t>Crude protein (%)</t>
  </si>
  <si>
    <t xml:space="preserve">Milk Protein:Rolling Herd Average </t>
  </si>
  <si>
    <t xml:space="preserve">Crude Protein (kg/305d) </t>
  </si>
  <si>
    <t xml:space="preserve">Body Weight: </t>
  </si>
  <si>
    <t>ADG</t>
  </si>
  <si>
    <t xml:space="preserve">Milk Production: </t>
  </si>
  <si>
    <t>Fat %:</t>
  </si>
  <si>
    <t xml:space="preserve">Maintenance requirements: </t>
  </si>
  <si>
    <t>LC</t>
  </si>
  <si>
    <t>NE maintenance (Mcal/d)</t>
  </si>
  <si>
    <t>Intake</t>
  </si>
  <si>
    <t>NE maintenance (MJ/d)</t>
  </si>
  <si>
    <t xml:space="preserve">ME Concentrate </t>
  </si>
  <si>
    <t>ME Maintenance (MJ/d)</t>
  </si>
  <si>
    <t>ME pasture</t>
  </si>
  <si>
    <t xml:space="preserve">Lactation Requirements </t>
  </si>
  <si>
    <t>NE lactation (Mcal/d)</t>
  </si>
  <si>
    <t>NE lactation (MJ/d)</t>
  </si>
  <si>
    <t>ME lactation (MJ/d)</t>
  </si>
  <si>
    <t xml:space="preserve">Activity Requirement </t>
  </si>
  <si>
    <t>NE Activity (Mcal/d)</t>
  </si>
  <si>
    <t>NE activity (MJ/d)</t>
  </si>
  <si>
    <t>ME activity (MJ/d)</t>
  </si>
  <si>
    <t>Requirement for Body Weight Gain</t>
  </si>
  <si>
    <t>NE BW gain (Mcal/d)</t>
  </si>
  <si>
    <t>NE BW gain (MJ/d)</t>
  </si>
  <si>
    <t xml:space="preserve">ME BW gain (MJ/d) </t>
  </si>
  <si>
    <t xml:space="preserve">Total </t>
  </si>
  <si>
    <t xml:space="preserve">ME requirement (MJ/d) </t>
  </si>
  <si>
    <t>ME Concentrate</t>
  </si>
  <si>
    <t xml:space="preserve">ME Pasture intake </t>
  </si>
  <si>
    <t xml:space="preserve">Pasture DMI </t>
  </si>
  <si>
    <t xml:space="preserve">Concentrate Composition </t>
  </si>
  <si>
    <t xml:space="preserve">Maize meal </t>
  </si>
  <si>
    <t xml:space="preserve">Premix </t>
  </si>
  <si>
    <t>Pasture %DM</t>
  </si>
  <si>
    <t xml:space="preserve">DM </t>
  </si>
  <si>
    <t>CP</t>
  </si>
  <si>
    <t>NDF</t>
  </si>
  <si>
    <t>EE</t>
  </si>
  <si>
    <t>GE (MJ/kg)</t>
  </si>
  <si>
    <t>ME (MJ/kg)</t>
  </si>
  <si>
    <t>Ca</t>
  </si>
  <si>
    <t xml:space="preserve">Target Production </t>
  </si>
  <si>
    <t xml:space="preserve">Milk yield </t>
  </si>
  <si>
    <t xml:space="preserve">Milk fat </t>
  </si>
  <si>
    <t xml:space="preserve">Milk Protein </t>
  </si>
  <si>
    <t xml:space="preserve">Lactose </t>
  </si>
  <si>
    <t xml:space="preserve">MUN (mg/dL) </t>
  </si>
  <si>
    <t xml:space="preserve">DMI Calculated total </t>
  </si>
  <si>
    <t>DMI Calculated (Pasture)</t>
  </si>
  <si>
    <t xml:space="preserve">NRC Precited </t>
  </si>
  <si>
    <t xml:space="preserve">Nel Allowable Milk </t>
  </si>
  <si>
    <t xml:space="preserve">MP Allowable Milk </t>
  </si>
  <si>
    <t>Days to lose 1 Condition Score</t>
  </si>
  <si>
    <t xml:space="preserve">DMI-Predicted </t>
  </si>
  <si>
    <t>CPM</t>
  </si>
  <si>
    <t xml:space="preserve">ME-Allowable Milk </t>
  </si>
  <si>
    <t xml:space="preserve">MP-Allowable Milk </t>
  </si>
  <si>
    <t xml:space="preserve">Days to lose 1 CS or decrease Milk production </t>
  </si>
  <si>
    <t xml:space="preserve">DMI Predicted </t>
  </si>
  <si>
    <t>Predicted MUN (mg %)</t>
  </si>
  <si>
    <t xml:space="preserve">AMTS </t>
  </si>
  <si>
    <t xml:space="preserve">Predicted MUN  (mg/dl) </t>
  </si>
  <si>
    <t>Days to change  BCS</t>
  </si>
  <si>
    <t xml:space="preserve">NASEM </t>
  </si>
  <si>
    <t>Nel Allowable Milk</t>
  </si>
  <si>
    <t>DMI (based on animal)</t>
  </si>
  <si>
    <t xml:space="preserve">DMI (based on Animal/fibre) </t>
  </si>
  <si>
    <t>Control</t>
  </si>
  <si>
    <t>No</t>
  </si>
  <si>
    <t>NO</t>
  </si>
  <si>
    <t xml:space="preserve">RPL </t>
  </si>
  <si>
    <t>RPML</t>
  </si>
  <si>
    <t>RPL</t>
  </si>
  <si>
    <t>7.24kg DM</t>
  </si>
  <si>
    <t>7.25 kg DM</t>
  </si>
  <si>
    <t xml:space="preserve">7.28kg DM </t>
  </si>
  <si>
    <t xml:space="preserve">Soybean Oilcake meal </t>
  </si>
  <si>
    <t xml:space="preserve">Wheat bran </t>
  </si>
  <si>
    <t>Molasses</t>
  </si>
  <si>
    <t xml:space="preserve">Feed Lime </t>
  </si>
  <si>
    <t xml:space="preserve">LysiGEM </t>
  </si>
  <si>
    <t xml:space="preserve">MetaSmartDRY </t>
  </si>
  <si>
    <t xml:space="preserve">Salt </t>
  </si>
  <si>
    <t xml:space="preserve">MgO </t>
  </si>
  <si>
    <t>Urea</t>
  </si>
  <si>
    <t xml:space="preserve">Ash </t>
  </si>
  <si>
    <t>OM</t>
  </si>
  <si>
    <t>NFC</t>
  </si>
  <si>
    <t>NDIP (%NDF)</t>
  </si>
  <si>
    <t>ADIP (%ADF)</t>
  </si>
  <si>
    <t>ADL</t>
  </si>
  <si>
    <t>IVOMD</t>
  </si>
  <si>
    <t xml:space="preserve">P </t>
  </si>
  <si>
    <t>ICP:</t>
  </si>
  <si>
    <t>NRC Inputs</t>
  </si>
  <si>
    <t xml:space="preserve">yes </t>
  </si>
  <si>
    <t>mild</t>
  </si>
  <si>
    <t xml:space="preserve">mild </t>
  </si>
  <si>
    <t>yes</t>
  </si>
  <si>
    <t>no mud</t>
  </si>
  <si>
    <t xml:space="preserve">Weather data taken from project </t>
  </si>
  <si>
    <t xml:space="preserve">RPML </t>
  </si>
  <si>
    <t>Mild</t>
  </si>
  <si>
    <t>no</t>
  </si>
  <si>
    <t>Using Model predicted DMI</t>
  </si>
  <si>
    <t xml:space="preserve">Using Model predicted DMI </t>
  </si>
  <si>
    <t xml:space="preserve">CPM Does not have RPL &amp; RPM </t>
  </si>
  <si>
    <t>&gt;305</t>
  </si>
  <si>
    <t xml:space="preserve">NRC no RPL &amp; RPM </t>
  </si>
  <si>
    <t xml:space="preserve">monoCaP </t>
  </si>
  <si>
    <t>ADF</t>
  </si>
  <si>
    <t>Using model predicted DMI (Animal)</t>
  </si>
  <si>
    <t>Using model predicted DMI (Animal/fibre)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</si>
</sst>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C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0" fillId="2" borderId="0" xfId="0" applyFill="1"/>
    <xf numFmtId="0" fontId="1" fillId="0" borderId="0" xfId="0" applyFont="1"/>
    <xf numFmtId="0" fontId="0" fillId="3" borderId="0" xfId="0" applyFill="1"/>
    <xf numFmtId="0" fontId="1" fillId="3" borderId="0" xfId="0" applyFont="1" applyFill="1"/>
    <xf numFmtId="0" fontId="0" fillId="0" borderId="0" xfId="0" applyFill="1"/>
    <xf numFmtId="0" fontId="0" fillId="4" borderId="0" xfId="0" applyFill="1" applyAlignment="1">
      <alignment horizontal="center"/>
    </xf>
    <xf numFmtId="0" fontId="0" fillId="0" borderId="0" xfId="0" applyAlignment="1">
      <alignment horizontal="center"/>
    </xf>
    <xf numFmtId="3" fontId="0" fillId="0" borderId="0" xfId="0" applyNumberFormat="1"/>
    <xf numFmtId="3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opLeftCell="A4" workbookViewId="0">
      <selection activeCell="B25" sqref="B25"/>
    </sheetView>
  </sheetViews>
  <sheetFormatPr defaultRowHeight="15" x14ac:dyDescent="0.25"/>
  <cols>
    <col min="1" max="1" width="39" customWidth="1"/>
  </cols>
  <sheetData>
    <row r="1" spans="1:13" x14ac:dyDescent="0.25">
      <c r="B1" t="s">
        <v>210</v>
      </c>
      <c r="C1" t="s">
        <v>213</v>
      </c>
      <c r="D1" t="s">
        <v>214</v>
      </c>
    </row>
    <row r="2" spans="1:13" x14ac:dyDescent="0.25">
      <c r="A2" t="s">
        <v>237</v>
      </c>
      <c r="J2" t="s">
        <v>236</v>
      </c>
      <c r="K2">
        <v>370</v>
      </c>
      <c r="L2">
        <v>370</v>
      </c>
      <c r="M2">
        <v>370</v>
      </c>
    </row>
    <row r="3" spans="1:13" x14ac:dyDescent="0.25">
      <c r="A3" s="1" t="s">
        <v>0</v>
      </c>
    </row>
    <row r="4" spans="1:13" x14ac:dyDescent="0.25">
      <c r="A4" t="s">
        <v>1</v>
      </c>
      <c r="B4" t="s">
        <v>27</v>
      </c>
      <c r="C4" t="s">
        <v>27</v>
      </c>
      <c r="D4" t="s">
        <v>27</v>
      </c>
    </row>
    <row r="5" spans="1:13" x14ac:dyDescent="0.25">
      <c r="A5" t="s">
        <v>2</v>
      </c>
      <c r="B5">
        <f>((((B10-1)*K2+B9)/30)+24)</f>
        <v>69.789999999999992</v>
      </c>
      <c r="C5">
        <f t="shared" ref="C5:D5" si="0">((((C10-1)*L2+C9)/30)+24)</f>
        <v>73.52</v>
      </c>
      <c r="D5">
        <f t="shared" si="0"/>
        <v>65.73333333333332</v>
      </c>
    </row>
    <row r="6" spans="1:13" x14ac:dyDescent="0.25">
      <c r="A6" t="s">
        <v>3</v>
      </c>
      <c r="B6">
        <v>397.7</v>
      </c>
      <c r="C6">
        <v>405.5</v>
      </c>
      <c r="D6">
        <v>385.3</v>
      </c>
    </row>
    <row r="7" spans="1:13" x14ac:dyDescent="0.25">
      <c r="A7" t="s">
        <v>4</v>
      </c>
      <c r="B7">
        <f>(B9-91)</f>
        <v>6.2000000000000028</v>
      </c>
      <c r="C7">
        <f t="shared" ref="C7:D7" si="1">(C9-91)</f>
        <v>7.0999999999999943</v>
      </c>
      <c r="D7">
        <f t="shared" si="1"/>
        <v>14</v>
      </c>
    </row>
    <row r="8" spans="1:13" x14ac:dyDescent="0.25">
      <c r="A8" t="s">
        <v>5</v>
      </c>
      <c r="B8">
        <v>2.09</v>
      </c>
      <c r="C8">
        <v>2.2000000000000002</v>
      </c>
      <c r="D8">
        <v>2.0499999999999998</v>
      </c>
    </row>
    <row r="9" spans="1:13" x14ac:dyDescent="0.25">
      <c r="A9" t="s">
        <v>6</v>
      </c>
      <c r="B9">
        <v>97.2</v>
      </c>
      <c r="C9">
        <v>98.1</v>
      </c>
      <c r="D9">
        <v>105</v>
      </c>
    </row>
    <row r="10" spans="1:13" x14ac:dyDescent="0.25">
      <c r="A10" t="s">
        <v>7</v>
      </c>
      <c r="B10">
        <v>4.45</v>
      </c>
      <c r="C10">
        <v>4.75</v>
      </c>
      <c r="D10">
        <v>4.0999999999999996</v>
      </c>
    </row>
    <row r="11" spans="1:13" x14ac:dyDescent="0.25">
      <c r="A11" t="s">
        <v>8</v>
      </c>
      <c r="B11">
        <v>24</v>
      </c>
      <c r="C11">
        <v>24</v>
      </c>
      <c r="D11">
        <v>24</v>
      </c>
    </row>
    <row r="12" spans="1:13" x14ac:dyDescent="0.25">
      <c r="A12" t="s">
        <v>9</v>
      </c>
      <c r="B12">
        <v>13</v>
      </c>
      <c r="C12">
        <v>13</v>
      </c>
      <c r="D12">
        <v>13</v>
      </c>
    </row>
    <row r="14" spans="1:13" x14ac:dyDescent="0.25">
      <c r="A14" s="1" t="s">
        <v>10</v>
      </c>
    </row>
    <row r="15" spans="1:13" x14ac:dyDescent="0.25">
      <c r="A15" t="s">
        <v>11</v>
      </c>
      <c r="B15">
        <v>397.7</v>
      </c>
      <c r="C15">
        <v>405.5</v>
      </c>
      <c r="D15">
        <v>385.3</v>
      </c>
    </row>
    <row r="16" spans="1:13" x14ac:dyDescent="0.25">
      <c r="A16" t="s">
        <v>12</v>
      </c>
      <c r="B16" t="s">
        <v>117</v>
      </c>
      <c r="C16" t="s">
        <v>117</v>
      </c>
      <c r="D16" t="s">
        <v>117</v>
      </c>
    </row>
    <row r="17" spans="1:4" x14ac:dyDescent="0.25">
      <c r="A17" t="s">
        <v>13</v>
      </c>
      <c r="B17">
        <v>23</v>
      </c>
      <c r="C17">
        <v>23</v>
      </c>
      <c r="D17">
        <v>23</v>
      </c>
    </row>
    <row r="18" spans="1:4" x14ac:dyDescent="0.25">
      <c r="A18" t="s">
        <v>14</v>
      </c>
      <c r="B18">
        <v>22.26</v>
      </c>
      <c r="C18">
        <v>22.27</v>
      </c>
      <c r="D18">
        <v>22.33</v>
      </c>
    </row>
    <row r="19" spans="1:4" x14ac:dyDescent="0.25">
      <c r="A19" t="s">
        <v>15</v>
      </c>
      <c r="B19">
        <v>4.7699999999999996</v>
      </c>
      <c r="C19">
        <v>4.7300000000000004</v>
      </c>
      <c r="D19">
        <v>4.79</v>
      </c>
    </row>
    <row r="20" spans="1:4" x14ac:dyDescent="0.25">
      <c r="A20" t="s">
        <v>16</v>
      </c>
      <c r="B20">
        <v>3.93</v>
      </c>
      <c r="C20">
        <v>3.86</v>
      </c>
      <c r="D20">
        <v>4.03</v>
      </c>
    </row>
    <row r="21" spans="1:4" x14ac:dyDescent="0.25">
      <c r="A21" t="s">
        <v>17</v>
      </c>
      <c r="B21">
        <v>4.68</v>
      </c>
      <c r="C21">
        <v>4.6399999999999997</v>
      </c>
      <c r="D21">
        <v>4.7</v>
      </c>
    </row>
    <row r="23" spans="1:4" x14ac:dyDescent="0.25">
      <c r="A23" s="1" t="s">
        <v>18</v>
      </c>
    </row>
    <row r="24" spans="1:4" x14ac:dyDescent="0.25">
      <c r="A24" s="2" t="s">
        <v>19</v>
      </c>
      <c r="B24" s="2">
        <v>15.7</v>
      </c>
    </row>
    <row r="25" spans="1:4" x14ac:dyDescent="0.25">
      <c r="A25" t="s">
        <v>20</v>
      </c>
      <c r="B25" t="s">
        <v>238</v>
      </c>
      <c r="C25" t="s">
        <v>238</v>
      </c>
      <c r="D25" t="s">
        <v>238</v>
      </c>
    </row>
    <row r="26" spans="1:4" x14ac:dyDescent="0.25">
      <c r="A26" t="s">
        <v>21</v>
      </c>
      <c r="B26" t="s">
        <v>239</v>
      </c>
      <c r="C26" t="s">
        <v>239</v>
      </c>
      <c r="D26" t="s">
        <v>240</v>
      </c>
    </row>
    <row r="27" spans="1:4" x14ac:dyDescent="0.25">
      <c r="A27" t="s">
        <v>22</v>
      </c>
      <c r="B27">
        <v>0.94</v>
      </c>
      <c r="C27">
        <v>0.94</v>
      </c>
      <c r="D27">
        <v>0.94</v>
      </c>
    </row>
    <row r="28" spans="1:4" x14ac:dyDescent="0.25">
      <c r="A28" t="s">
        <v>23</v>
      </c>
      <c r="B28">
        <v>4</v>
      </c>
      <c r="C28">
        <v>4</v>
      </c>
      <c r="D28">
        <v>4</v>
      </c>
    </row>
    <row r="29" spans="1:4" x14ac:dyDescent="0.25">
      <c r="A29" t="s">
        <v>24</v>
      </c>
    </row>
    <row r="30" spans="1:4" x14ac:dyDescent="0.25">
      <c r="A30" t="s">
        <v>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42"/>
  <sheetViews>
    <sheetView topLeftCell="A20" workbookViewId="0">
      <selection activeCell="B23" sqref="B23:D23"/>
    </sheetView>
  </sheetViews>
  <sheetFormatPr defaultRowHeight="15" x14ac:dyDescent="0.25"/>
  <cols>
    <col min="1" max="1" width="26.28515625" customWidth="1"/>
  </cols>
  <sheetData>
    <row r="2" spans="1:4" x14ac:dyDescent="0.25">
      <c r="A2" t="s">
        <v>29</v>
      </c>
    </row>
    <row r="3" spans="1:4" x14ac:dyDescent="0.25">
      <c r="A3" s="1" t="s">
        <v>30</v>
      </c>
    </row>
    <row r="4" spans="1:4" x14ac:dyDescent="0.25">
      <c r="A4" t="s">
        <v>31</v>
      </c>
      <c r="B4" t="s">
        <v>27</v>
      </c>
      <c r="C4" t="s">
        <v>27</v>
      </c>
      <c r="D4" t="s">
        <v>27</v>
      </c>
    </row>
    <row r="5" spans="1:4" x14ac:dyDescent="0.25">
      <c r="A5" s="2" t="s">
        <v>32</v>
      </c>
      <c r="B5" s="2"/>
    </row>
    <row r="6" spans="1:4" x14ac:dyDescent="0.25">
      <c r="A6" t="s">
        <v>33</v>
      </c>
      <c r="B6">
        <v>4.45</v>
      </c>
      <c r="C6">
        <v>4.75</v>
      </c>
      <c r="D6">
        <v>4.0999999999999996</v>
      </c>
    </row>
    <row r="7" spans="1:4" x14ac:dyDescent="0.25">
      <c r="A7" t="s">
        <v>34</v>
      </c>
      <c r="B7">
        <v>69.789999999999992</v>
      </c>
      <c r="C7">
        <v>73.52</v>
      </c>
      <c r="D7">
        <v>65.73333333333332</v>
      </c>
    </row>
    <row r="8" spans="1:4" x14ac:dyDescent="0.25">
      <c r="A8" t="s">
        <v>35</v>
      </c>
      <c r="B8">
        <v>24</v>
      </c>
      <c r="C8">
        <v>24</v>
      </c>
      <c r="D8">
        <v>24</v>
      </c>
    </row>
    <row r="9" spans="1:4" x14ac:dyDescent="0.25">
      <c r="A9" t="s">
        <v>36</v>
      </c>
      <c r="B9">
        <v>397.7</v>
      </c>
      <c r="C9">
        <v>405.5</v>
      </c>
      <c r="D9">
        <v>385.3</v>
      </c>
    </row>
    <row r="10" spans="1:4" x14ac:dyDescent="0.25">
      <c r="A10" t="s">
        <v>37</v>
      </c>
      <c r="B10">
        <v>397.7</v>
      </c>
      <c r="C10">
        <v>405.5</v>
      </c>
      <c r="D10">
        <v>385.3</v>
      </c>
    </row>
    <row r="11" spans="1:4" x14ac:dyDescent="0.25">
      <c r="A11" t="s">
        <v>13</v>
      </c>
      <c r="B11">
        <v>23</v>
      </c>
      <c r="C11">
        <v>23</v>
      </c>
      <c r="D11">
        <v>23</v>
      </c>
    </row>
    <row r="12" spans="1:4" x14ac:dyDescent="0.25">
      <c r="A12" t="s">
        <v>38</v>
      </c>
      <c r="B12">
        <v>6.2000000000000028</v>
      </c>
      <c r="C12">
        <v>7.0999999999999943</v>
      </c>
      <c r="D12">
        <v>14</v>
      </c>
    </row>
    <row r="13" spans="1:4" x14ac:dyDescent="0.25">
      <c r="A13" t="s">
        <v>39</v>
      </c>
      <c r="B13">
        <v>2.09</v>
      </c>
      <c r="C13">
        <v>2.2000000000000002</v>
      </c>
      <c r="D13">
        <v>2.0499999999999998</v>
      </c>
    </row>
    <row r="15" spans="1:4" x14ac:dyDescent="0.25">
      <c r="A15" s="1" t="s">
        <v>40</v>
      </c>
    </row>
    <row r="16" spans="1:4" x14ac:dyDescent="0.25">
      <c r="A16" t="s">
        <v>41</v>
      </c>
      <c r="B16">
        <v>22.26</v>
      </c>
      <c r="C16">
        <v>22.27</v>
      </c>
      <c r="D16">
        <v>22.33</v>
      </c>
    </row>
    <row r="17" spans="1:4" x14ac:dyDescent="0.25">
      <c r="A17" t="s">
        <v>42</v>
      </c>
    </row>
    <row r="18" spans="1:4" x14ac:dyDescent="0.25">
      <c r="A18" t="s">
        <v>43</v>
      </c>
      <c r="B18">
        <v>4.7699999999999996</v>
      </c>
      <c r="C18">
        <v>4.7300000000000004</v>
      </c>
      <c r="D18">
        <v>4.79</v>
      </c>
    </row>
    <row r="19" spans="1:4" x14ac:dyDescent="0.25">
      <c r="A19" t="s">
        <v>6</v>
      </c>
      <c r="B19">
        <v>97.2</v>
      </c>
      <c r="C19">
        <v>98.1</v>
      </c>
      <c r="D19">
        <v>105</v>
      </c>
    </row>
    <row r="20" spans="1:4" x14ac:dyDescent="0.25">
      <c r="A20" t="s">
        <v>44</v>
      </c>
      <c r="B20">
        <v>3.93</v>
      </c>
      <c r="C20">
        <v>3.86</v>
      </c>
      <c r="D20">
        <v>4.03</v>
      </c>
    </row>
    <row r="22" spans="1:4" x14ac:dyDescent="0.25">
      <c r="A22" s="1" t="s">
        <v>45</v>
      </c>
    </row>
    <row r="23" spans="1:4" x14ac:dyDescent="0.25">
      <c r="A23" t="s">
        <v>46</v>
      </c>
      <c r="B23">
        <v>15.7</v>
      </c>
      <c r="C23">
        <v>15.7</v>
      </c>
      <c r="D23">
        <v>15.7</v>
      </c>
    </row>
    <row r="24" spans="1:4" x14ac:dyDescent="0.25">
      <c r="A24" t="s">
        <v>47</v>
      </c>
      <c r="B24">
        <v>85</v>
      </c>
      <c r="C24">
        <v>85</v>
      </c>
      <c r="D24">
        <v>85</v>
      </c>
    </row>
    <row r="25" spans="1:4" x14ac:dyDescent="0.25">
      <c r="A25" t="s">
        <v>48</v>
      </c>
      <c r="B25">
        <v>14.9</v>
      </c>
      <c r="C25">
        <v>14.9</v>
      </c>
      <c r="D25">
        <v>14.9</v>
      </c>
    </row>
    <row r="26" spans="1:4" x14ac:dyDescent="0.25">
      <c r="A26" t="s">
        <v>49</v>
      </c>
      <c r="B26">
        <v>85</v>
      </c>
      <c r="C26">
        <v>85</v>
      </c>
      <c r="D26">
        <v>85</v>
      </c>
    </row>
    <row r="27" spans="1:4" x14ac:dyDescent="0.25">
      <c r="A27" t="s">
        <v>50</v>
      </c>
      <c r="B27">
        <v>1</v>
      </c>
      <c r="C27">
        <v>1</v>
      </c>
      <c r="D27">
        <v>1</v>
      </c>
    </row>
    <row r="28" spans="1:4" x14ac:dyDescent="0.25">
      <c r="A28" t="s">
        <v>51</v>
      </c>
      <c r="B28">
        <v>12</v>
      </c>
      <c r="C28">
        <v>12</v>
      </c>
      <c r="D28">
        <v>12</v>
      </c>
    </row>
    <row r="29" spans="1:4" x14ac:dyDescent="0.25">
      <c r="A29" t="s">
        <v>52</v>
      </c>
      <c r="B29" t="s">
        <v>241</v>
      </c>
      <c r="C29" t="s">
        <v>241</v>
      </c>
      <c r="D29" t="s">
        <v>241</v>
      </c>
    </row>
    <row r="30" spans="1:4" x14ac:dyDescent="0.25">
      <c r="A30" t="s">
        <v>53</v>
      </c>
      <c r="B30">
        <v>10.3</v>
      </c>
      <c r="C30">
        <v>10.3</v>
      </c>
      <c r="D30">
        <v>10.3</v>
      </c>
    </row>
    <row r="31" spans="1:4" x14ac:dyDescent="0.25">
      <c r="A31" t="s">
        <v>54</v>
      </c>
      <c r="B31" s="3">
        <v>0</v>
      </c>
      <c r="C31" s="3">
        <v>0</v>
      </c>
      <c r="D31" s="3">
        <v>0</v>
      </c>
    </row>
    <row r="32" spans="1:4" x14ac:dyDescent="0.25">
      <c r="A32" t="s">
        <v>55</v>
      </c>
      <c r="B32" s="3">
        <v>0.63</v>
      </c>
      <c r="C32" s="3">
        <v>0.63</v>
      </c>
      <c r="D32" s="3">
        <v>0.63</v>
      </c>
    </row>
    <row r="33" spans="1:4" x14ac:dyDescent="0.25">
      <c r="A33" t="s">
        <v>56</v>
      </c>
      <c r="B33" s="3" t="s">
        <v>242</v>
      </c>
      <c r="C33" s="3" t="s">
        <v>242</v>
      </c>
      <c r="D33" s="3" t="s">
        <v>242</v>
      </c>
    </row>
    <row r="34" spans="1:4" x14ac:dyDescent="0.25">
      <c r="A34" t="s">
        <v>57</v>
      </c>
      <c r="B34" s="3"/>
    </row>
    <row r="36" spans="1:4" x14ac:dyDescent="0.25">
      <c r="A36" s="1" t="s">
        <v>58</v>
      </c>
    </row>
    <row r="37" spans="1:4" x14ac:dyDescent="0.25">
      <c r="A37" t="s">
        <v>59</v>
      </c>
      <c r="B37" s="3" t="s">
        <v>66</v>
      </c>
      <c r="C37" s="3" t="s">
        <v>66</v>
      </c>
      <c r="D37" s="3" t="s">
        <v>66</v>
      </c>
    </row>
    <row r="38" spans="1:4" x14ac:dyDescent="0.25">
      <c r="A38" t="s">
        <v>60</v>
      </c>
      <c r="B38" s="3" t="s">
        <v>67</v>
      </c>
      <c r="C38" s="3" t="s">
        <v>67</v>
      </c>
      <c r="D38" s="3" t="s">
        <v>67</v>
      </c>
    </row>
    <row r="39" spans="1:4" x14ac:dyDescent="0.25">
      <c r="A39" t="s">
        <v>61</v>
      </c>
      <c r="B39" s="3">
        <v>16</v>
      </c>
      <c r="C39" s="3">
        <v>16</v>
      </c>
      <c r="D39" s="3">
        <v>16</v>
      </c>
    </row>
    <row r="40" spans="1:4" x14ac:dyDescent="0.25">
      <c r="A40" t="s">
        <v>62</v>
      </c>
      <c r="B40" s="3">
        <v>6</v>
      </c>
      <c r="C40" s="3">
        <v>6</v>
      </c>
      <c r="D40" s="3">
        <v>6</v>
      </c>
    </row>
    <row r="41" spans="1:4" x14ac:dyDescent="0.25">
      <c r="A41" t="s">
        <v>63</v>
      </c>
      <c r="B41" s="5">
        <v>5942</v>
      </c>
      <c r="C41" s="5">
        <v>5942</v>
      </c>
      <c r="D41" s="5">
        <v>5942</v>
      </c>
    </row>
    <row r="42" spans="1:4" x14ac:dyDescent="0.25">
      <c r="A42" t="s">
        <v>64</v>
      </c>
      <c r="B42" s="3">
        <v>0</v>
      </c>
      <c r="C42" s="3">
        <v>0</v>
      </c>
      <c r="D42" s="3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4"/>
  <sheetViews>
    <sheetView topLeftCell="A4" workbookViewId="0">
      <selection activeCell="D21" sqref="D21"/>
    </sheetView>
  </sheetViews>
  <sheetFormatPr defaultRowHeight="15" x14ac:dyDescent="0.25"/>
  <cols>
    <col min="1" max="1" width="30.7109375" customWidth="1"/>
  </cols>
  <sheetData>
    <row r="2" spans="1:6" x14ac:dyDescent="0.25">
      <c r="A2" t="s">
        <v>68</v>
      </c>
      <c r="B2" t="s">
        <v>26</v>
      </c>
      <c r="C2" t="s">
        <v>215</v>
      </c>
      <c r="D2" t="s">
        <v>244</v>
      </c>
      <c r="F2">
        <v>370</v>
      </c>
    </row>
    <row r="3" spans="1:6" x14ac:dyDescent="0.25">
      <c r="A3" s="1" t="s">
        <v>69</v>
      </c>
    </row>
    <row r="4" spans="1:6" x14ac:dyDescent="0.25">
      <c r="A4" t="s">
        <v>1</v>
      </c>
      <c r="B4" t="s">
        <v>27</v>
      </c>
      <c r="C4" t="s">
        <v>27</v>
      </c>
      <c r="D4" t="s">
        <v>27</v>
      </c>
    </row>
    <row r="5" spans="1:6" x14ac:dyDescent="0.25">
      <c r="A5" t="s">
        <v>19</v>
      </c>
      <c r="B5">
        <v>15.7</v>
      </c>
      <c r="C5">
        <v>15.7</v>
      </c>
      <c r="D5">
        <v>15.7</v>
      </c>
    </row>
    <row r="6" spans="1:6" x14ac:dyDescent="0.25">
      <c r="A6" t="s">
        <v>70</v>
      </c>
      <c r="B6">
        <v>14.9</v>
      </c>
      <c r="C6">
        <v>14.9</v>
      </c>
      <c r="D6">
        <v>14.9</v>
      </c>
    </row>
    <row r="7" spans="1:6" x14ac:dyDescent="0.25">
      <c r="A7" t="s">
        <v>71</v>
      </c>
      <c r="B7">
        <v>85</v>
      </c>
      <c r="C7">
        <v>85</v>
      </c>
      <c r="D7">
        <v>85</v>
      </c>
    </row>
    <row r="8" spans="1:6" x14ac:dyDescent="0.25">
      <c r="A8" t="s">
        <v>72</v>
      </c>
      <c r="B8">
        <v>85</v>
      </c>
      <c r="C8">
        <v>85</v>
      </c>
      <c r="D8">
        <v>85</v>
      </c>
    </row>
    <row r="9" spans="1:6" x14ac:dyDescent="0.25">
      <c r="A9" t="s">
        <v>73</v>
      </c>
      <c r="B9">
        <v>1</v>
      </c>
      <c r="C9">
        <v>1</v>
      </c>
      <c r="D9">
        <v>1</v>
      </c>
    </row>
    <row r="10" spans="1:6" x14ac:dyDescent="0.25">
      <c r="A10" t="s">
        <v>74</v>
      </c>
      <c r="B10">
        <v>1</v>
      </c>
      <c r="C10">
        <v>1</v>
      </c>
      <c r="D10">
        <v>1</v>
      </c>
    </row>
    <row r="11" spans="1:6" x14ac:dyDescent="0.25">
      <c r="A11" t="s">
        <v>75</v>
      </c>
      <c r="B11" s="3">
        <v>12</v>
      </c>
      <c r="C11" s="3">
        <v>12</v>
      </c>
      <c r="D11" s="3">
        <v>12</v>
      </c>
    </row>
    <row r="12" spans="1:6" x14ac:dyDescent="0.25">
      <c r="A12" t="s">
        <v>76</v>
      </c>
      <c r="B12" s="3">
        <v>12</v>
      </c>
      <c r="C12" s="3">
        <v>12</v>
      </c>
      <c r="D12" s="3">
        <v>12</v>
      </c>
    </row>
    <row r="13" spans="1:6" x14ac:dyDescent="0.25">
      <c r="A13" t="s">
        <v>77</v>
      </c>
      <c r="B13" s="3" t="s">
        <v>65</v>
      </c>
      <c r="C13" s="3" t="s">
        <v>65</v>
      </c>
      <c r="D13" s="3" t="s">
        <v>65</v>
      </c>
    </row>
    <row r="14" spans="1:6" x14ac:dyDescent="0.25">
      <c r="A14" t="s">
        <v>78</v>
      </c>
      <c r="B14" s="3" t="s">
        <v>65</v>
      </c>
      <c r="C14" s="3" t="s">
        <v>65</v>
      </c>
      <c r="D14" s="3" t="s">
        <v>65</v>
      </c>
    </row>
    <row r="15" spans="1:6" x14ac:dyDescent="0.25">
      <c r="A15" s="4" t="s">
        <v>79</v>
      </c>
      <c r="B15" s="5">
        <v>13</v>
      </c>
      <c r="C15" s="5">
        <v>14</v>
      </c>
      <c r="D15" s="5">
        <v>14</v>
      </c>
    </row>
    <row r="16" spans="1:6" x14ac:dyDescent="0.25">
      <c r="A16" s="4" t="s">
        <v>80</v>
      </c>
      <c r="B16" s="5">
        <v>6</v>
      </c>
      <c r="C16" s="5">
        <v>6</v>
      </c>
      <c r="D16" s="5">
        <v>6</v>
      </c>
    </row>
    <row r="17" spans="1:4" x14ac:dyDescent="0.25">
      <c r="A17" s="4" t="s">
        <v>81</v>
      </c>
      <c r="B17" s="5">
        <v>6020</v>
      </c>
      <c r="C17" s="5"/>
      <c r="D17" s="5"/>
    </row>
    <row r="18" spans="1:4" x14ac:dyDescent="0.25">
      <c r="A18" t="s">
        <v>82</v>
      </c>
      <c r="B18" s="3">
        <v>0</v>
      </c>
      <c r="C18" s="3">
        <v>0</v>
      </c>
      <c r="D18" s="3">
        <v>0</v>
      </c>
    </row>
    <row r="19" spans="1:4" x14ac:dyDescent="0.25">
      <c r="A19" t="s">
        <v>83</v>
      </c>
      <c r="B19" s="3">
        <v>0</v>
      </c>
      <c r="C19" s="3">
        <v>0</v>
      </c>
      <c r="D19" s="3">
        <v>0</v>
      </c>
    </row>
    <row r="20" spans="1:4" x14ac:dyDescent="0.25">
      <c r="A20" t="s">
        <v>84</v>
      </c>
      <c r="B20" s="3">
        <v>0</v>
      </c>
      <c r="C20" s="5">
        <v>0</v>
      </c>
      <c r="D20" s="5">
        <v>0</v>
      </c>
    </row>
    <row r="22" spans="1:4" x14ac:dyDescent="0.25">
      <c r="A22" s="1" t="s">
        <v>85</v>
      </c>
    </row>
    <row r="23" spans="1:4" x14ac:dyDescent="0.25">
      <c r="A23" t="s">
        <v>86</v>
      </c>
      <c r="B23" t="s">
        <v>27</v>
      </c>
      <c r="C23" t="s">
        <v>27</v>
      </c>
      <c r="D23" t="s">
        <v>27</v>
      </c>
    </row>
    <row r="24" spans="1:4" x14ac:dyDescent="0.25">
      <c r="A24" t="s">
        <v>87</v>
      </c>
    </row>
    <row r="25" spans="1:4" x14ac:dyDescent="0.25">
      <c r="A25" t="s">
        <v>88</v>
      </c>
    </row>
    <row r="26" spans="1:4" x14ac:dyDescent="0.25">
      <c r="A26" t="s">
        <v>89</v>
      </c>
      <c r="B26">
        <v>69.789999999999992</v>
      </c>
      <c r="C26">
        <v>73.52</v>
      </c>
      <c r="D26">
        <v>65.73333333333332</v>
      </c>
    </row>
    <row r="27" spans="1:4" x14ac:dyDescent="0.25">
      <c r="A27" t="s">
        <v>90</v>
      </c>
      <c r="B27">
        <v>6.2000000000000028</v>
      </c>
      <c r="C27">
        <v>7.0999999999999943</v>
      </c>
      <c r="D27">
        <v>14</v>
      </c>
    </row>
    <row r="28" spans="1:4" x14ac:dyDescent="0.25">
      <c r="A28" t="s">
        <v>91</v>
      </c>
      <c r="B28">
        <v>97.2</v>
      </c>
      <c r="C28">
        <v>98.1</v>
      </c>
      <c r="D28">
        <v>105</v>
      </c>
    </row>
    <row r="29" spans="1:4" x14ac:dyDescent="0.25">
      <c r="A29" t="s">
        <v>92</v>
      </c>
      <c r="B29">
        <v>13</v>
      </c>
      <c r="C29">
        <v>13</v>
      </c>
      <c r="D29">
        <v>13</v>
      </c>
    </row>
    <row r="30" spans="1:4" x14ac:dyDescent="0.25">
      <c r="A30" t="s">
        <v>7</v>
      </c>
      <c r="B30">
        <v>4.45</v>
      </c>
      <c r="C30">
        <v>4.75</v>
      </c>
      <c r="D30">
        <v>4.0999999999999996</v>
      </c>
    </row>
    <row r="31" spans="1:4" x14ac:dyDescent="0.25">
      <c r="A31" t="s">
        <v>93</v>
      </c>
      <c r="B31">
        <v>23</v>
      </c>
      <c r="C31">
        <v>23</v>
      </c>
      <c r="D31">
        <v>23</v>
      </c>
    </row>
    <row r="32" spans="1:4" x14ac:dyDescent="0.25">
      <c r="A32" t="s">
        <v>35</v>
      </c>
      <c r="B32">
        <v>24</v>
      </c>
      <c r="C32">
        <v>24</v>
      </c>
      <c r="D32">
        <v>24</v>
      </c>
    </row>
    <row r="33" spans="1:4" x14ac:dyDescent="0.25">
      <c r="A33" t="s">
        <v>94</v>
      </c>
      <c r="B33">
        <v>22.26</v>
      </c>
      <c r="C33">
        <v>22.27</v>
      </c>
      <c r="D33">
        <v>22.33</v>
      </c>
    </row>
    <row r="34" spans="1:4" x14ac:dyDescent="0.25">
      <c r="A34" t="s">
        <v>15</v>
      </c>
      <c r="B34">
        <v>4.7699999999999996</v>
      </c>
      <c r="C34">
        <v>4.7300000000000004</v>
      </c>
      <c r="D34">
        <v>4.79</v>
      </c>
    </row>
    <row r="35" spans="1:4" x14ac:dyDescent="0.25">
      <c r="A35" t="s">
        <v>95</v>
      </c>
    </row>
    <row r="36" spans="1:4" x14ac:dyDescent="0.25">
      <c r="A36" t="s">
        <v>96</v>
      </c>
      <c r="B36">
        <v>3.93</v>
      </c>
      <c r="C36">
        <v>3.86</v>
      </c>
      <c r="D36">
        <v>4.03</v>
      </c>
    </row>
    <row r="37" spans="1:4" x14ac:dyDescent="0.25">
      <c r="A37" t="s">
        <v>97</v>
      </c>
      <c r="B37">
        <v>4.68</v>
      </c>
      <c r="C37">
        <v>4.6399999999999997</v>
      </c>
      <c r="D37">
        <v>4.7</v>
      </c>
    </row>
    <row r="38" spans="1:4" x14ac:dyDescent="0.25">
      <c r="A38" t="s">
        <v>98</v>
      </c>
      <c r="B38" s="3" t="s">
        <v>114</v>
      </c>
    </row>
    <row r="39" spans="1:4" x14ac:dyDescent="0.25">
      <c r="A39" t="s">
        <v>99</v>
      </c>
      <c r="B39">
        <v>2.09</v>
      </c>
      <c r="C39">
        <v>2.2000000000000002</v>
      </c>
      <c r="D39">
        <v>2.0499999999999998</v>
      </c>
    </row>
    <row r="40" spans="1:4" x14ac:dyDescent="0.25">
      <c r="A40" t="s">
        <v>100</v>
      </c>
      <c r="B40">
        <v>2.15</v>
      </c>
      <c r="C40">
        <v>2.25</v>
      </c>
      <c r="D40">
        <v>2.15</v>
      </c>
    </row>
    <row r="41" spans="1:4" x14ac:dyDescent="0.25">
      <c r="A41" t="s">
        <v>101</v>
      </c>
      <c r="B41" s="3">
        <v>100</v>
      </c>
      <c r="C41">
        <v>100</v>
      </c>
      <c r="D41">
        <v>100</v>
      </c>
    </row>
    <row r="42" spans="1:4" x14ac:dyDescent="0.25">
      <c r="A42" t="s">
        <v>102</v>
      </c>
      <c r="B42" s="3" t="s">
        <v>115</v>
      </c>
      <c r="C42" s="3" t="s">
        <v>115</v>
      </c>
      <c r="D42" s="3" t="s">
        <v>115</v>
      </c>
    </row>
    <row r="43" spans="1:4" x14ac:dyDescent="0.25">
      <c r="A43" t="s">
        <v>103</v>
      </c>
      <c r="B43" s="3" t="s">
        <v>116</v>
      </c>
      <c r="C43" s="3" t="s">
        <v>116</v>
      </c>
      <c r="D43" s="3" t="s">
        <v>116</v>
      </c>
    </row>
    <row r="44" spans="1:4" x14ac:dyDescent="0.25">
      <c r="A44" t="s">
        <v>104</v>
      </c>
      <c r="B44" s="3" t="s">
        <v>117</v>
      </c>
      <c r="C44" s="3" t="s">
        <v>117</v>
      </c>
      <c r="D44" s="3" t="s">
        <v>117</v>
      </c>
    </row>
    <row r="45" spans="1:4" x14ac:dyDescent="0.25">
      <c r="A45" t="s">
        <v>105</v>
      </c>
      <c r="B45" s="3" t="s">
        <v>28</v>
      </c>
      <c r="C45" s="3" t="s">
        <v>28</v>
      </c>
      <c r="D45" s="3" t="s">
        <v>28</v>
      </c>
    </row>
    <row r="46" spans="1:4" x14ac:dyDescent="0.25">
      <c r="A46" t="s">
        <v>106</v>
      </c>
      <c r="B46" s="3">
        <v>0.6</v>
      </c>
      <c r="C46" s="3">
        <v>1.6</v>
      </c>
      <c r="D46" s="3">
        <v>2.6</v>
      </c>
    </row>
    <row r="47" spans="1:4" x14ac:dyDescent="0.25">
      <c r="A47" t="s">
        <v>24</v>
      </c>
      <c r="B47" s="3" t="s">
        <v>118</v>
      </c>
      <c r="C47" s="3" t="s">
        <v>118</v>
      </c>
      <c r="D47" s="3" t="s">
        <v>118</v>
      </c>
    </row>
    <row r="48" spans="1:4" x14ac:dyDescent="0.25">
      <c r="A48" t="s">
        <v>107</v>
      </c>
      <c r="B48" s="3" t="s">
        <v>28</v>
      </c>
      <c r="C48" s="3" t="s">
        <v>28</v>
      </c>
      <c r="D48" s="3" t="s">
        <v>28</v>
      </c>
    </row>
    <row r="49" spans="1:4" x14ac:dyDescent="0.25">
      <c r="A49" t="s">
        <v>108</v>
      </c>
      <c r="B49" s="3" t="b">
        <v>1</v>
      </c>
      <c r="C49" s="3" t="b">
        <v>1</v>
      </c>
      <c r="D49" s="3" t="b">
        <v>1</v>
      </c>
    </row>
    <row r="50" spans="1:4" x14ac:dyDescent="0.25">
      <c r="A50" t="s">
        <v>109</v>
      </c>
      <c r="B50" s="3" t="s">
        <v>119</v>
      </c>
      <c r="C50" s="3" t="s">
        <v>119</v>
      </c>
      <c r="D50" s="3" t="s">
        <v>119</v>
      </c>
    </row>
    <row r="51" spans="1:4" x14ac:dyDescent="0.25">
      <c r="A51" t="s">
        <v>110</v>
      </c>
      <c r="B51">
        <v>397.7</v>
      </c>
      <c r="C51">
        <v>405.5</v>
      </c>
      <c r="D51">
        <v>385.3</v>
      </c>
    </row>
    <row r="52" spans="1:4" x14ac:dyDescent="0.25">
      <c r="A52" t="s">
        <v>111</v>
      </c>
      <c r="B52">
        <v>397.7</v>
      </c>
      <c r="C52">
        <v>405.5</v>
      </c>
      <c r="D52">
        <v>385.3</v>
      </c>
    </row>
    <row r="53" spans="1:4" x14ac:dyDescent="0.25">
      <c r="A53" t="s">
        <v>112</v>
      </c>
    </row>
    <row r="54" spans="1:4" x14ac:dyDescent="0.25">
      <c r="A54" t="s">
        <v>113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>
      <selection activeCell="B26" sqref="B26:D26"/>
    </sheetView>
  </sheetViews>
  <sheetFormatPr defaultRowHeight="15" x14ac:dyDescent="0.25"/>
  <cols>
    <col min="1" max="1" width="45.7109375" bestFit="1" customWidth="1"/>
  </cols>
  <sheetData>
    <row r="1" spans="1:4" x14ac:dyDescent="0.25">
      <c r="B1" t="s">
        <v>210</v>
      </c>
      <c r="C1" t="s">
        <v>215</v>
      </c>
      <c r="D1" t="s">
        <v>244</v>
      </c>
    </row>
    <row r="2" spans="1:4" x14ac:dyDescent="0.25">
      <c r="A2" t="s">
        <v>120</v>
      </c>
    </row>
    <row r="3" spans="1:4" x14ac:dyDescent="0.25">
      <c r="A3" t="s">
        <v>121</v>
      </c>
      <c r="B3" t="s">
        <v>27</v>
      </c>
      <c r="C3" t="s">
        <v>27</v>
      </c>
      <c r="D3" t="s">
        <v>27</v>
      </c>
    </row>
    <row r="4" spans="1:4" x14ac:dyDescent="0.25">
      <c r="A4" t="s">
        <v>122</v>
      </c>
      <c r="B4" t="s">
        <v>117</v>
      </c>
      <c r="C4" t="s">
        <v>117</v>
      </c>
      <c r="D4" t="s">
        <v>117</v>
      </c>
    </row>
    <row r="5" spans="1:4" x14ac:dyDescent="0.25">
      <c r="A5" t="s">
        <v>11</v>
      </c>
      <c r="B5">
        <v>397.7</v>
      </c>
      <c r="C5">
        <v>405.5</v>
      </c>
      <c r="D5">
        <v>385.3</v>
      </c>
    </row>
    <row r="6" spans="1:4" x14ac:dyDescent="0.25">
      <c r="A6" t="s">
        <v>123</v>
      </c>
      <c r="B6" t="s">
        <v>211</v>
      </c>
      <c r="C6" t="s">
        <v>211</v>
      </c>
      <c r="D6" t="s">
        <v>211</v>
      </c>
    </row>
    <row r="7" spans="1:4" x14ac:dyDescent="0.25">
      <c r="A7" t="s">
        <v>89</v>
      </c>
      <c r="B7">
        <v>69.789999999999992</v>
      </c>
      <c r="C7">
        <v>73.52</v>
      </c>
      <c r="D7">
        <v>65.73333333333332</v>
      </c>
    </row>
    <row r="8" spans="1:4" x14ac:dyDescent="0.25">
      <c r="A8" t="s">
        <v>124</v>
      </c>
      <c r="B8">
        <v>397.7</v>
      </c>
      <c r="C8">
        <v>405.5</v>
      </c>
      <c r="D8">
        <v>385.3</v>
      </c>
    </row>
    <row r="9" spans="1:4" x14ac:dyDescent="0.25">
      <c r="A9" t="s">
        <v>125</v>
      </c>
      <c r="B9">
        <v>2.09</v>
      </c>
      <c r="C9">
        <v>2.2000000000000002</v>
      </c>
      <c r="D9">
        <v>2.0499999999999998</v>
      </c>
    </row>
    <row r="10" spans="1:4" x14ac:dyDescent="0.25">
      <c r="A10" t="s">
        <v>126</v>
      </c>
      <c r="B10">
        <v>0</v>
      </c>
      <c r="C10">
        <v>0</v>
      </c>
      <c r="D10">
        <v>0</v>
      </c>
    </row>
    <row r="11" spans="1:4" x14ac:dyDescent="0.25">
      <c r="A11" t="s">
        <v>127</v>
      </c>
      <c r="B11">
        <v>97.2</v>
      </c>
      <c r="C11">
        <v>98.1</v>
      </c>
      <c r="D11">
        <v>105</v>
      </c>
    </row>
    <row r="12" spans="1:4" x14ac:dyDescent="0.25">
      <c r="A12" t="s">
        <v>128</v>
      </c>
      <c r="B12">
        <v>24</v>
      </c>
      <c r="C12">
        <v>24</v>
      </c>
      <c r="D12">
        <v>24</v>
      </c>
    </row>
    <row r="13" spans="1:4" x14ac:dyDescent="0.25">
      <c r="A13" t="s">
        <v>129</v>
      </c>
      <c r="B13">
        <v>6.2000000000000028</v>
      </c>
      <c r="C13">
        <v>7.0999999999999943</v>
      </c>
      <c r="D13">
        <v>14</v>
      </c>
    </row>
    <row r="14" spans="1:4" x14ac:dyDescent="0.25">
      <c r="A14" t="s">
        <v>19</v>
      </c>
      <c r="B14">
        <v>15.7</v>
      </c>
      <c r="C14">
        <v>15.7</v>
      </c>
      <c r="D14">
        <v>15.7</v>
      </c>
    </row>
    <row r="16" spans="1:4" x14ac:dyDescent="0.25">
      <c r="A16" t="s">
        <v>20</v>
      </c>
      <c r="B16" t="s">
        <v>65</v>
      </c>
      <c r="C16" t="s">
        <v>65</v>
      </c>
      <c r="D16" t="s">
        <v>65</v>
      </c>
    </row>
    <row r="17" spans="1:4" x14ac:dyDescent="0.25">
      <c r="A17" t="s">
        <v>130</v>
      </c>
    </row>
    <row r="18" spans="1:4" x14ac:dyDescent="0.25">
      <c r="A18" t="s">
        <v>21</v>
      </c>
      <c r="B18" t="s">
        <v>245</v>
      </c>
      <c r="C18" t="s">
        <v>245</v>
      </c>
      <c r="D18" t="s">
        <v>245</v>
      </c>
    </row>
    <row r="19" spans="1:4" x14ac:dyDescent="0.25">
      <c r="A19" t="s">
        <v>131</v>
      </c>
      <c r="B19">
        <v>0.94</v>
      </c>
      <c r="C19">
        <v>0.94</v>
      </c>
      <c r="D19">
        <v>0.94</v>
      </c>
    </row>
    <row r="20" spans="1:4" x14ac:dyDescent="0.25">
      <c r="A20" t="s">
        <v>132</v>
      </c>
      <c r="B20">
        <v>4</v>
      </c>
      <c r="C20">
        <v>4</v>
      </c>
      <c r="D20">
        <v>4</v>
      </c>
    </row>
    <row r="22" spans="1:4" x14ac:dyDescent="0.25">
      <c r="A22" t="s">
        <v>133</v>
      </c>
      <c r="B22">
        <v>23</v>
      </c>
      <c r="C22">
        <v>23</v>
      </c>
      <c r="D22">
        <v>23</v>
      </c>
    </row>
    <row r="23" spans="1:4" x14ac:dyDescent="0.25">
      <c r="A23" t="s">
        <v>134</v>
      </c>
      <c r="B23" t="s">
        <v>246</v>
      </c>
      <c r="C23" t="s">
        <v>246</v>
      </c>
      <c r="D23" t="s">
        <v>246</v>
      </c>
    </row>
    <row r="24" spans="1:4" x14ac:dyDescent="0.25">
      <c r="A24" t="s">
        <v>135</v>
      </c>
    </row>
    <row r="25" spans="1:4" x14ac:dyDescent="0.25">
      <c r="A25" t="s">
        <v>136</v>
      </c>
    </row>
    <row r="26" spans="1:4" x14ac:dyDescent="0.25">
      <c r="A26" t="s">
        <v>137</v>
      </c>
      <c r="B26">
        <v>22.26</v>
      </c>
      <c r="C26">
        <v>22.27</v>
      </c>
      <c r="D26">
        <v>22.33</v>
      </c>
    </row>
    <row r="27" spans="1:4" x14ac:dyDescent="0.25">
      <c r="A27" t="s">
        <v>138</v>
      </c>
      <c r="B27">
        <v>2</v>
      </c>
      <c r="C27">
        <v>2</v>
      </c>
      <c r="D27">
        <v>2</v>
      </c>
    </row>
    <row r="28" spans="1:4" x14ac:dyDescent="0.25">
      <c r="A28" t="s">
        <v>139</v>
      </c>
      <c r="B28" t="s">
        <v>212</v>
      </c>
      <c r="C28" t="s">
        <v>212</v>
      </c>
      <c r="D28" t="s">
        <v>212</v>
      </c>
    </row>
    <row r="29" spans="1:4" x14ac:dyDescent="0.25">
      <c r="A29" t="s">
        <v>140</v>
      </c>
      <c r="B29">
        <v>4.7699999999999996</v>
      </c>
      <c r="C29">
        <v>4.7300000000000004</v>
      </c>
      <c r="D29">
        <v>4.79</v>
      </c>
    </row>
    <row r="30" spans="1:4" x14ac:dyDescent="0.25">
      <c r="A30" t="s">
        <v>141</v>
      </c>
      <c r="B30">
        <v>3.93</v>
      </c>
      <c r="C30">
        <v>3.86</v>
      </c>
      <c r="D30">
        <v>4.03</v>
      </c>
    </row>
    <row r="31" spans="1:4" x14ac:dyDescent="0.25">
      <c r="A31" t="s">
        <v>97</v>
      </c>
      <c r="B31">
        <v>4.68</v>
      </c>
      <c r="C31">
        <v>4.6399999999999997</v>
      </c>
      <c r="D31">
        <v>4.7</v>
      </c>
    </row>
    <row r="32" spans="1:4" x14ac:dyDescent="0.25">
      <c r="A32" t="s">
        <v>142</v>
      </c>
    </row>
    <row r="33" spans="1:1" x14ac:dyDescent="0.25">
      <c r="A33" t="s">
        <v>143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"/>
  <sheetViews>
    <sheetView workbookViewId="0">
      <selection activeCell="A3" sqref="A3"/>
    </sheetView>
  </sheetViews>
  <sheetFormatPr defaultRowHeight="15" x14ac:dyDescent="0.25"/>
  <sheetData>
    <row r="2" spans="1:9" x14ac:dyDescent="0.25">
      <c r="A2" s="7"/>
      <c r="B2" s="7"/>
      <c r="C2" s="7"/>
      <c r="D2" s="7"/>
      <c r="E2" s="7"/>
      <c r="F2" s="7"/>
      <c r="G2" s="7"/>
      <c r="H2" s="7"/>
      <c r="I2" s="7"/>
    </row>
    <row r="3" spans="1:9" x14ac:dyDescent="0.25">
      <c r="A3" t="s">
        <v>243</v>
      </c>
      <c r="D3" s="3"/>
    </row>
    <row r="4" spans="1:9" x14ac:dyDescent="0.25">
      <c r="D4" s="3"/>
    </row>
    <row r="5" spans="1:9" x14ac:dyDescent="0.25">
      <c r="D5" s="3"/>
    </row>
    <row r="7" spans="1:9" x14ac:dyDescent="0.25">
      <c r="D7" s="3"/>
    </row>
  </sheetData>
  <mergeCells count="1">
    <mergeCell ref="A2:I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H5" sqref="H5"/>
    </sheetView>
  </sheetViews>
  <sheetFormatPr defaultRowHeight="15" x14ac:dyDescent="0.25"/>
  <sheetData>
    <row r="1" spans="1:10" x14ac:dyDescent="0.25">
      <c r="A1" t="s">
        <v>144</v>
      </c>
      <c r="C1">
        <v>397.7</v>
      </c>
      <c r="D1">
        <v>405.5</v>
      </c>
      <c r="E1">
        <v>385.3</v>
      </c>
      <c r="G1" t="s">
        <v>145</v>
      </c>
      <c r="H1">
        <v>0</v>
      </c>
      <c r="I1">
        <v>0</v>
      </c>
      <c r="J1">
        <v>0</v>
      </c>
    </row>
    <row r="2" spans="1:10" x14ac:dyDescent="0.25">
      <c r="A2" t="s">
        <v>146</v>
      </c>
      <c r="C2">
        <v>22.26</v>
      </c>
      <c r="D2">
        <v>22.27</v>
      </c>
      <c r="E2">
        <v>22.33</v>
      </c>
      <c r="G2" t="s">
        <v>39</v>
      </c>
      <c r="H2">
        <v>4.7</v>
      </c>
    </row>
    <row r="3" spans="1:10" x14ac:dyDescent="0.25">
      <c r="A3" t="s">
        <v>147</v>
      </c>
      <c r="C3">
        <v>4.7699999999999996</v>
      </c>
      <c r="D3">
        <v>4.7300000000000004</v>
      </c>
      <c r="E3">
        <v>4.79</v>
      </c>
    </row>
    <row r="4" spans="1:10" x14ac:dyDescent="0.25">
      <c r="A4" t="s">
        <v>148</v>
      </c>
      <c r="C4" t="s">
        <v>210</v>
      </c>
      <c r="D4" t="s">
        <v>215</v>
      </c>
      <c r="E4" t="s">
        <v>214</v>
      </c>
      <c r="H4" t="s">
        <v>149</v>
      </c>
    </row>
    <row r="5" spans="1:10" x14ac:dyDescent="0.25">
      <c r="A5" t="s">
        <v>150</v>
      </c>
      <c r="C5">
        <f>(0.08*C1^0.75)</f>
        <v>7.1245375576008811</v>
      </c>
      <c r="D5">
        <f t="shared" ref="D5:E5" si="0">(0.08*D1^0.75)</f>
        <v>7.2290816653189758</v>
      </c>
      <c r="E5">
        <f t="shared" si="0"/>
        <v>6.9572761808106787</v>
      </c>
      <c r="G5" t="s">
        <v>151</v>
      </c>
      <c r="H5">
        <v>7.24</v>
      </c>
      <c r="I5">
        <v>7.25</v>
      </c>
      <c r="J5">
        <v>7.28</v>
      </c>
    </row>
    <row r="6" spans="1:10" x14ac:dyDescent="0.25">
      <c r="A6" t="s">
        <v>152</v>
      </c>
      <c r="C6">
        <f>(C5*4.184)</f>
        <v>29.809065141002087</v>
      </c>
      <c r="D6">
        <f t="shared" ref="D6:E6" si="1">(D5*4.184)</f>
        <v>30.246477687694597</v>
      </c>
      <c r="E6">
        <f t="shared" si="1"/>
        <v>29.10924354051188</v>
      </c>
      <c r="G6" t="s">
        <v>153</v>
      </c>
      <c r="H6">
        <v>12.8</v>
      </c>
      <c r="I6">
        <v>12.3</v>
      </c>
      <c r="J6">
        <v>12.6</v>
      </c>
    </row>
    <row r="7" spans="1:10" x14ac:dyDescent="0.25">
      <c r="A7" t="s">
        <v>154</v>
      </c>
      <c r="C7">
        <f>(C6/0.68)</f>
        <v>43.836860501473652</v>
      </c>
      <c r="D7">
        <f t="shared" ref="D7:E7" si="2">(D6/0.68)</f>
        <v>44.480114246609695</v>
      </c>
      <c r="E7">
        <f t="shared" si="2"/>
        <v>42.807711088988057</v>
      </c>
      <c r="G7" t="s">
        <v>155</v>
      </c>
      <c r="H7">
        <v>10.3</v>
      </c>
      <c r="I7">
        <v>10.3</v>
      </c>
      <c r="J7">
        <v>10.3</v>
      </c>
    </row>
    <row r="8" spans="1:10" x14ac:dyDescent="0.25">
      <c r="A8" t="s">
        <v>156</v>
      </c>
    </row>
    <row r="9" spans="1:10" x14ac:dyDescent="0.25">
      <c r="A9" t="s">
        <v>137</v>
      </c>
      <c r="C9">
        <v>22.26</v>
      </c>
      <c r="D9">
        <v>22.27</v>
      </c>
      <c r="E9">
        <v>22.33</v>
      </c>
    </row>
    <row r="10" spans="1:10" x14ac:dyDescent="0.25">
      <c r="A10" t="s">
        <v>157</v>
      </c>
      <c r="C10">
        <f>(0.36+(0.0969*C3))*C9</f>
        <v>18.30246138</v>
      </c>
      <c r="D10">
        <f t="shared" ref="D10:E10" si="3">(0.36+(0.0969*D3))*D9</f>
        <v>18.224364990000002</v>
      </c>
      <c r="E10">
        <f t="shared" si="3"/>
        <v>18.403291829999997</v>
      </c>
    </row>
    <row r="11" spans="1:10" x14ac:dyDescent="0.25">
      <c r="A11" t="s">
        <v>158</v>
      </c>
      <c r="C11">
        <f>(C10*4.184)</f>
        <v>76.577498413920011</v>
      </c>
      <c r="D11">
        <f t="shared" ref="D11:E11" si="4">(D10*4.184)</f>
        <v>76.250743118160003</v>
      </c>
      <c r="E11">
        <f t="shared" si="4"/>
        <v>76.999373016719986</v>
      </c>
    </row>
    <row r="12" spans="1:10" x14ac:dyDescent="0.25">
      <c r="A12" t="s">
        <v>159</v>
      </c>
      <c r="C12">
        <f>(C11/0.64)</f>
        <v>119.65234127175002</v>
      </c>
      <c r="D12">
        <f t="shared" ref="D12:E12" si="5">(D11/0.64)</f>
        <v>119.141786122125</v>
      </c>
      <c r="E12">
        <f t="shared" si="5"/>
        <v>120.31152033862497</v>
      </c>
    </row>
    <row r="13" spans="1:10" x14ac:dyDescent="0.25">
      <c r="A13" t="s">
        <v>160</v>
      </c>
    </row>
    <row r="14" spans="1:10" x14ac:dyDescent="0.25">
      <c r="A14" t="s">
        <v>161</v>
      </c>
      <c r="C14">
        <f>((0.00045*5)+(0.0012*C1))</f>
        <v>0.47948999999999992</v>
      </c>
      <c r="D14">
        <f t="shared" ref="D14:E14" si="6">((0.00045*5)+(0.0012*D1))</f>
        <v>0.48884999999999995</v>
      </c>
      <c r="E14">
        <f t="shared" si="6"/>
        <v>0.46460999999999997</v>
      </c>
    </row>
    <row r="15" spans="1:10" x14ac:dyDescent="0.25">
      <c r="A15" t="s">
        <v>162</v>
      </c>
      <c r="C15">
        <f>(C14*4.184)</f>
        <v>2.0061861599999999</v>
      </c>
      <c r="D15">
        <f t="shared" ref="D15:E15" si="7">(D14*4.184)</f>
        <v>2.0453484</v>
      </c>
      <c r="E15">
        <f t="shared" si="7"/>
        <v>1.94392824</v>
      </c>
    </row>
    <row r="16" spans="1:10" x14ac:dyDescent="0.25">
      <c r="A16" t="s">
        <v>163</v>
      </c>
      <c r="C16">
        <f>(C15/0.62)</f>
        <v>3.235784129032258</v>
      </c>
      <c r="D16">
        <f t="shared" ref="D16:E16" si="8">(D15/0.62)</f>
        <v>3.2989490322580646</v>
      </c>
      <c r="E16">
        <f t="shared" si="8"/>
        <v>3.1353681290322579</v>
      </c>
    </row>
    <row r="17" spans="1:5" x14ac:dyDescent="0.25">
      <c r="A17" t="s">
        <v>164</v>
      </c>
    </row>
    <row r="18" spans="1:5" x14ac:dyDescent="0.25">
      <c r="A18" t="s">
        <v>165</v>
      </c>
      <c r="C18">
        <f>(H1*H2)</f>
        <v>0</v>
      </c>
      <c r="D18">
        <f t="shared" ref="D18:E18" si="9">(I1*I2)</f>
        <v>0</v>
      </c>
      <c r="E18">
        <f t="shared" si="9"/>
        <v>0</v>
      </c>
    </row>
    <row r="19" spans="1:5" x14ac:dyDescent="0.25">
      <c r="A19" t="s">
        <v>166</v>
      </c>
      <c r="C19">
        <f>(C18*4.184)</f>
        <v>0</v>
      </c>
      <c r="D19">
        <f t="shared" ref="D19:E19" si="10">(D18*4.184)</f>
        <v>0</v>
      </c>
      <c r="E19">
        <f t="shared" si="10"/>
        <v>0</v>
      </c>
    </row>
    <row r="20" spans="1:5" x14ac:dyDescent="0.25">
      <c r="A20" t="s">
        <v>167</v>
      </c>
      <c r="C20">
        <f>(C19/1.12)</f>
        <v>0</v>
      </c>
      <c r="D20">
        <f t="shared" ref="D20:E20" si="11">(D19/1.12)</f>
        <v>0</v>
      </c>
      <c r="E20">
        <f t="shared" si="11"/>
        <v>0</v>
      </c>
    </row>
    <row r="21" spans="1:5" x14ac:dyDescent="0.25">
      <c r="A21" t="s">
        <v>168</v>
      </c>
    </row>
    <row r="22" spans="1:5" x14ac:dyDescent="0.25">
      <c r="A22" t="s">
        <v>169</v>
      </c>
      <c r="C22">
        <f>SUM(C7,C12,C16,C20)</f>
        <v>166.72498590225592</v>
      </c>
      <c r="D22">
        <f t="shared" ref="D22:E22" si="12">SUM(D7,D12,D16,D20)</f>
        <v>166.92084940099275</v>
      </c>
      <c r="E22">
        <f t="shared" si="12"/>
        <v>166.2545995566453</v>
      </c>
    </row>
    <row r="24" spans="1:5" x14ac:dyDescent="0.25">
      <c r="A24" t="s">
        <v>170</v>
      </c>
      <c r="C24">
        <f>(H5*H6)</f>
        <v>92.672000000000011</v>
      </c>
      <c r="D24">
        <f t="shared" ref="D24:E24" si="13">(I5*I6)</f>
        <v>89.175000000000011</v>
      </c>
      <c r="E24">
        <f t="shared" si="13"/>
        <v>91.727999999999994</v>
      </c>
    </row>
    <row r="25" spans="1:5" x14ac:dyDescent="0.25">
      <c r="A25" t="s">
        <v>171</v>
      </c>
      <c r="C25">
        <f>(C22-C24)</f>
        <v>74.052985902255912</v>
      </c>
      <c r="D25">
        <f t="shared" ref="D25:E25" si="14">(D22-D24)</f>
        <v>77.745849400992739</v>
      </c>
      <c r="E25">
        <f t="shared" si="14"/>
        <v>74.526599556645309</v>
      </c>
    </row>
    <row r="26" spans="1:5" x14ac:dyDescent="0.25">
      <c r="A26" t="s">
        <v>172</v>
      </c>
      <c r="C26">
        <f>(C25/H7)</f>
        <v>7.1896102817724179</v>
      </c>
      <c r="D26">
        <f t="shared" ref="D26:E26" si="15">(D25/I7)</f>
        <v>7.5481407185429843</v>
      </c>
      <c r="E26">
        <f t="shared" si="15"/>
        <v>7.2355921899655637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workbookViewId="0">
      <selection activeCell="B25" sqref="B25"/>
    </sheetView>
  </sheetViews>
  <sheetFormatPr defaultRowHeight="15" x14ac:dyDescent="0.25"/>
  <cols>
    <col min="1" max="1" width="24.42578125" bestFit="1" customWidth="1"/>
  </cols>
  <sheetData>
    <row r="1" spans="1:4" x14ac:dyDescent="0.25">
      <c r="B1" t="s">
        <v>26</v>
      </c>
      <c r="C1" t="s">
        <v>215</v>
      </c>
      <c r="D1" t="s">
        <v>214</v>
      </c>
    </row>
    <row r="2" spans="1:4" x14ac:dyDescent="0.25">
      <c r="A2" t="s">
        <v>173</v>
      </c>
      <c r="B2" t="s">
        <v>216</v>
      </c>
      <c r="C2" t="s">
        <v>217</v>
      </c>
      <c r="D2" t="s">
        <v>218</v>
      </c>
    </row>
    <row r="3" spans="1:4" x14ac:dyDescent="0.25">
      <c r="A3" t="s">
        <v>174</v>
      </c>
      <c r="B3">
        <v>5.5747999999999998</v>
      </c>
      <c r="C3">
        <v>5.5824999999999996</v>
      </c>
      <c r="D3">
        <v>5.6055999999999999</v>
      </c>
    </row>
    <row r="4" spans="1:4" x14ac:dyDescent="0.25">
      <c r="A4" t="s">
        <v>219</v>
      </c>
      <c r="B4">
        <v>0.57920000000000005</v>
      </c>
      <c r="C4">
        <v>0.57999999999999996</v>
      </c>
      <c r="D4">
        <v>0.58240000000000003</v>
      </c>
    </row>
    <row r="5" spans="1:4" x14ac:dyDescent="0.25">
      <c r="A5" t="s">
        <v>220</v>
      </c>
      <c r="B5">
        <v>0.44090000000000001</v>
      </c>
      <c r="C5">
        <v>0.39874999999999999</v>
      </c>
      <c r="D5">
        <v>0.36399999999999999</v>
      </c>
    </row>
    <row r="6" spans="1:4" x14ac:dyDescent="0.25">
      <c r="A6" t="s">
        <v>221</v>
      </c>
      <c r="B6">
        <v>0.3533</v>
      </c>
      <c r="C6">
        <v>0.3538</v>
      </c>
      <c r="D6">
        <v>0.35526400000000002</v>
      </c>
    </row>
    <row r="7" spans="1:4" x14ac:dyDescent="0.25">
      <c r="A7" t="s">
        <v>222</v>
      </c>
      <c r="B7">
        <v>0.18099999999999999</v>
      </c>
      <c r="C7">
        <v>0.18124999999999999</v>
      </c>
      <c r="D7">
        <v>0.182</v>
      </c>
    </row>
    <row r="8" spans="1:4" x14ac:dyDescent="0.25">
      <c r="A8" t="s">
        <v>223</v>
      </c>
      <c r="B8">
        <v>0</v>
      </c>
      <c r="C8">
        <v>5.4375E-2</v>
      </c>
      <c r="D8">
        <v>5.4600000000000003E-2</v>
      </c>
    </row>
    <row r="9" spans="1:4" x14ac:dyDescent="0.25">
      <c r="A9" t="s">
        <v>224</v>
      </c>
      <c r="B9">
        <v>0</v>
      </c>
      <c r="C9">
        <v>0</v>
      </c>
      <c r="D9">
        <v>5.7000000000000002E-2</v>
      </c>
    </row>
    <row r="10" spans="1:4" x14ac:dyDescent="0.25">
      <c r="A10" t="s">
        <v>252</v>
      </c>
      <c r="B10">
        <v>2.896E-2</v>
      </c>
      <c r="C10">
        <v>2.9000000000000001E-2</v>
      </c>
      <c r="D10">
        <v>2.912E-2</v>
      </c>
    </row>
    <row r="11" spans="1:4" x14ac:dyDescent="0.25">
      <c r="A11" t="s">
        <v>225</v>
      </c>
      <c r="B11">
        <v>3.6200000000000003E-2</v>
      </c>
      <c r="C11">
        <v>3.6249999999999998E-2</v>
      </c>
      <c r="D11">
        <v>3.6400000000000002E-2</v>
      </c>
    </row>
    <row r="12" spans="1:4" x14ac:dyDescent="0.25">
      <c r="A12" t="s">
        <v>226</v>
      </c>
      <c r="B12">
        <v>2.172E-2</v>
      </c>
      <c r="C12">
        <v>2.1749999999999999E-2</v>
      </c>
      <c r="D12">
        <v>2.1839999999999998E-2</v>
      </c>
    </row>
    <row r="13" spans="1:4" x14ac:dyDescent="0.25">
      <c r="A13" t="s">
        <v>227</v>
      </c>
      <c r="B13">
        <v>1.6652E-2</v>
      </c>
      <c r="C13">
        <v>5.0749999999999997E-3</v>
      </c>
      <c r="D13">
        <v>0</v>
      </c>
    </row>
    <row r="14" spans="1:4" x14ac:dyDescent="0.25">
      <c r="A14" t="s">
        <v>175</v>
      </c>
      <c r="B14">
        <v>7.2399999999999999E-3</v>
      </c>
      <c r="C14">
        <v>7.2500000000000004E-3</v>
      </c>
      <c r="D14">
        <v>7.28E-3</v>
      </c>
    </row>
    <row r="16" spans="1:4" x14ac:dyDescent="0.25">
      <c r="A16" t="s">
        <v>176</v>
      </c>
    </row>
    <row r="17" spans="1:2" x14ac:dyDescent="0.25">
      <c r="A17" t="s">
        <v>177</v>
      </c>
      <c r="B17">
        <v>15</v>
      </c>
    </row>
    <row r="18" spans="1:2" x14ac:dyDescent="0.25">
      <c r="A18" t="s">
        <v>228</v>
      </c>
      <c r="B18">
        <v>10.5</v>
      </c>
    </row>
    <row r="19" spans="1:2" x14ac:dyDescent="0.25">
      <c r="A19" t="s">
        <v>229</v>
      </c>
      <c r="B19">
        <v>89.5</v>
      </c>
    </row>
    <row r="20" spans="1:2" x14ac:dyDescent="0.25">
      <c r="A20" t="s">
        <v>181</v>
      </c>
      <c r="B20">
        <v>16.3</v>
      </c>
    </row>
    <row r="21" spans="1:2" x14ac:dyDescent="0.25">
      <c r="A21" t="s">
        <v>182</v>
      </c>
      <c r="B21">
        <v>10.3</v>
      </c>
    </row>
    <row r="22" spans="1:2" x14ac:dyDescent="0.25">
      <c r="A22" t="s">
        <v>178</v>
      </c>
      <c r="B22">
        <v>18.8</v>
      </c>
    </row>
    <row r="23" spans="1:2" x14ac:dyDescent="0.25">
      <c r="A23" t="s">
        <v>179</v>
      </c>
      <c r="B23">
        <v>42.1</v>
      </c>
    </row>
    <row r="24" spans="1:2" x14ac:dyDescent="0.25">
      <c r="A24" t="s">
        <v>253</v>
      </c>
      <c r="B24">
        <v>24.9</v>
      </c>
    </row>
    <row r="25" spans="1:2" x14ac:dyDescent="0.25">
      <c r="A25" t="s">
        <v>233</v>
      </c>
      <c r="B25">
        <v>5.15</v>
      </c>
    </row>
    <row r="26" spans="1:2" x14ac:dyDescent="0.25">
      <c r="A26" t="s">
        <v>230</v>
      </c>
      <c r="B26">
        <v>25.4</v>
      </c>
    </row>
    <row r="27" spans="1:2" x14ac:dyDescent="0.25">
      <c r="A27" t="s">
        <v>231</v>
      </c>
      <c r="B27">
        <v>5.61</v>
      </c>
    </row>
    <row r="28" spans="1:2" x14ac:dyDescent="0.25">
      <c r="A28" t="s">
        <v>232</v>
      </c>
      <c r="B28">
        <v>6.83</v>
      </c>
    </row>
    <row r="29" spans="1:2" x14ac:dyDescent="0.25">
      <c r="A29" t="s">
        <v>180</v>
      </c>
      <c r="B29">
        <v>3.23</v>
      </c>
    </row>
    <row r="30" spans="1:2" x14ac:dyDescent="0.25">
      <c r="A30" t="s">
        <v>234</v>
      </c>
      <c r="B30">
        <v>77.400000000000006</v>
      </c>
    </row>
    <row r="31" spans="1:2" x14ac:dyDescent="0.25">
      <c r="A31" t="s">
        <v>183</v>
      </c>
      <c r="B31">
        <v>0.34</v>
      </c>
    </row>
    <row r="32" spans="1:2" x14ac:dyDescent="0.25">
      <c r="A32" t="s">
        <v>235</v>
      </c>
      <c r="B32">
        <v>0.38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workbookViewId="0">
      <selection activeCell="L31" sqref="L31"/>
    </sheetView>
  </sheetViews>
  <sheetFormatPr defaultRowHeight="15" x14ac:dyDescent="0.25"/>
  <cols>
    <col min="1" max="1" width="42.28515625" bestFit="1" customWidth="1"/>
  </cols>
  <sheetData>
    <row r="1" spans="1:10" x14ac:dyDescent="0.25">
      <c r="A1" t="s">
        <v>184</v>
      </c>
      <c r="B1" t="s">
        <v>26</v>
      </c>
      <c r="C1" t="s">
        <v>215</v>
      </c>
      <c r="D1" t="s">
        <v>244</v>
      </c>
    </row>
    <row r="2" spans="1:10" x14ac:dyDescent="0.25">
      <c r="A2" t="s">
        <v>185</v>
      </c>
      <c r="B2">
        <v>22.26</v>
      </c>
      <c r="C2">
        <v>22.27</v>
      </c>
      <c r="D2">
        <v>22.33</v>
      </c>
    </row>
    <row r="3" spans="1:10" x14ac:dyDescent="0.25">
      <c r="A3" t="s">
        <v>186</v>
      </c>
      <c r="B3">
        <v>4.7699999999999996</v>
      </c>
      <c r="C3">
        <v>4.7300000000000004</v>
      </c>
      <c r="D3">
        <v>4.79</v>
      </c>
    </row>
    <row r="4" spans="1:10" x14ac:dyDescent="0.25">
      <c r="A4" t="s">
        <v>187</v>
      </c>
      <c r="B4">
        <v>3.93</v>
      </c>
      <c r="C4">
        <v>3.86</v>
      </c>
      <c r="D4">
        <v>4.03</v>
      </c>
    </row>
    <row r="5" spans="1:10" x14ac:dyDescent="0.25">
      <c r="A5" t="s">
        <v>188</v>
      </c>
      <c r="B5">
        <v>4.68</v>
      </c>
      <c r="C5">
        <v>4.6399999999999997</v>
      </c>
      <c r="D5">
        <v>4.7</v>
      </c>
    </row>
    <row r="6" spans="1:10" x14ac:dyDescent="0.25">
      <c r="A6" t="s">
        <v>189</v>
      </c>
      <c r="B6">
        <v>8.6</v>
      </c>
      <c r="C6">
        <v>8.74</v>
      </c>
      <c r="D6">
        <v>9.01</v>
      </c>
    </row>
    <row r="7" spans="1:10" x14ac:dyDescent="0.25">
      <c r="A7" t="s">
        <v>190</v>
      </c>
      <c r="B7">
        <v>14.43</v>
      </c>
      <c r="C7">
        <v>14.8</v>
      </c>
      <c r="D7">
        <v>14.52</v>
      </c>
    </row>
    <row r="8" spans="1:10" x14ac:dyDescent="0.25">
      <c r="A8" t="s">
        <v>191</v>
      </c>
      <c r="B8">
        <v>7.19</v>
      </c>
      <c r="C8">
        <v>7.55</v>
      </c>
      <c r="D8">
        <v>7.24</v>
      </c>
    </row>
    <row r="9" spans="1:10" x14ac:dyDescent="0.25">
      <c r="A9" s="8" t="s">
        <v>192</v>
      </c>
      <c r="B9" s="8"/>
      <c r="C9" s="8"/>
      <c r="D9" s="8"/>
      <c r="F9" t="s">
        <v>248</v>
      </c>
    </row>
    <row r="10" spans="1:10" x14ac:dyDescent="0.25">
      <c r="A10" t="s">
        <v>193</v>
      </c>
      <c r="B10">
        <v>17.8</v>
      </c>
      <c r="C10">
        <v>18.399999999999999</v>
      </c>
      <c r="D10">
        <v>17.8</v>
      </c>
      <c r="F10">
        <v>21.4</v>
      </c>
      <c r="G10">
        <v>21.7</v>
      </c>
      <c r="H10">
        <v>21.2</v>
      </c>
      <c r="J10" t="s">
        <v>251</v>
      </c>
    </row>
    <row r="11" spans="1:10" x14ac:dyDescent="0.25">
      <c r="A11" t="s">
        <v>194</v>
      </c>
      <c r="B11">
        <v>16.5</v>
      </c>
      <c r="C11">
        <v>17.2</v>
      </c>
      <c r="D11">
        <v>16.2</v>
      </c>
      <c r="F11">
        <v>19.5</v>
      </c>
      <c r="G11">
        <v>20</v>
      </c>
      <c r="H11">
        <v>19.100000000000001</v>
      </c>
    </row>
    <row r="12" spans="1:10" x14ac:dyDescent="0.25">
      <c r="A12" t="s">
        <v>195</v>
      </c>
      <c r="B12">
        <v>61</v>
      </c>
      <c r="C12">
        <v>72</v>
      </c>
      <c r="D12">
        <v>58</v>
      </c>
      <c r="F12">
        <v>303</v>
      </c>
      <c r="G12" t="s">
        <v>250</v>
      </c>
      <c r="H12">
        <v>242</v>
      </c>
    </row>
    <row r="13" spans="1:10" x14ac:dyDescent="0.25">
      <c r="A13" t="s">
        <v>196</v>
      </c>
      <c r="B13">
        <v>16.98</v>
      </c>
      <c r="C13">
        <v>17.07</v>
      </c>
      <c r="D13">
        <v>16.920000000000002</v>
      </c>
      <c r="F13">
        <v>16.98</v>
      </c>
      <c r="G13">
        <v>17.07</v>
      </c>
      <c r="H13">
        <v>16.920000000000002</v>
      </c>
    </row>
    <row r="14" spans="1:10" x14ac:dyDescent="0.25">
      <c r="A14" s="8" t="s">
        <v>197</v>
      </c>
      <c r="B14" s="8"/>
      <c r="C14" s="8"/>
      <c r="D14" s="8"/>
      <c r="F14" t="s">
        <v>248</v>
      </c>
    </row>
    <row r="15" spans="1:10" x14ac:dyDescent="0.25">
      <c r="A15" t="s">
        <v>198</v>
      </c>
      <c r="B15">
        <v>21.1</v>
      </c>
      <c r="C15">
        <v>21.5</v>
      </c>
      <c r="D15">
        <v>21.2</v>
      </c>
      <c r="F15">
        <v>21.7</v>
      </c>
      <c r="G15">
        <v>21.7</v>
      </c>
      <c r="H15">
        <v>21.7</v>
      </c>
      <c r="J15" t="s">
        <v>249</v>
      </c>
    </row>
    <row r="16" spans="1:10" x14ac:dyDescent="0.25">
      <c r="A16" t="s">
        <v>199</v>
      </c>
      <c r="B16">
        <v>22.5</v>
      </c>
      <c r="C16">
        <v>23.7</v>
      </c>
      <c r="D16">
        <v>21.5</v>
      </c>
      <c r="F16">
        <v>23.2</v>
      </c>
      <c r="G16">
        <v>23.8</v>
      </c>
      <c r="H16">
        <v>22.1</v>
      </c>
    </row>
    <row r="17" spans="1:12" x14ac:dyDescent="0.25">
      <c r="A17" t="s">
        <v>200</v>
      </c>
      <c r="B17">
        <v>139</v>
      </c>
      <c r="C17">
        <v>389</v>
      </c>
      <c r="D17">
        <v>249</v>
      </c>
      <c r="F17">
        <v>500</v>
      </c>
      <c r="G17">
        <v>489</v>
      </c>
      <c r="H17">
        <v>453</v>
      </c>
    </row>
    <row r="18" spans="1:12" x14ac:dyDescent="0.25">
      <c r="A18" t="s">
        <v>201</v>
      </c>
      <c r="B18">
        <v>14.8</v>
      </c>
      <c r="C18">
        <v>14.9</v>
      </c>
      <c r="D18">
        <v>14.7</v>
      </c>
      <c r="F18">
        <v>14.8</v>
      </c>
      <c r="G18">
        <v>14.9</v>
      </c>
      <c r="H18">
        <v>14.7</v>
      </c>
    </row>
    <row r="19" spans="1:12" x14ac:dyDescent="0.25">
      <c r="A19" t="s">
        <v>202</v>
      </c>
      <c r="B19">
        <v>8</v>
      </c>
      <c r="C19">
        <v>9</v>
      </c>
      <c r="D19">
        <v>8</v>
      </c>
      <c r="F19">
        <v>8</v>
      </c>
      <c r="G19">
        <v>9</v>
      </c>
      <c r="H19">
        <v>8</v>
      </c>
    </row>
    <row r="20" spans="1:12" x14ac:dyDescent="0.25">
      <c r="A20" s="8" t="s">
        <v>203</v>
      </c>
      <c r="B20" s="8"/>
      <c r="C20" s="8"/>
      <c r="D20" s="8"/>
      <c r="F20" t="s">
        <v>247</v>
      </c>
    </row>
    <row r="21" spans="1:12" x14ac:dyDescent="0.25">
      <c r="A21" t="s">
        <v>198</v>
      </c>
      <c r="B21">
        <v>18.899999999999999</v>
      </c>
      <c r="C21">
        <v>19.5</v>
      </c>
      <c r="D21">
        <v>19</v>
      </c>
      <c r="F21">
        <v>19.600000000000001</v>
      </c>
      <c r="G21">
        <v>19.8</v>
      </c>
      <c r="H21">
        <v>19.3</v>
      </c>
    </row>
    <row r="22" spans="1:12" x14ac:dyDescent="0.25">
      <c r="A22" t="s">
        <v>199</v>
      </c>
      <c r="B22">
        <v>17.399999999999999</v>
      </c>
      <c r="C22">
        <v>18.5</v>
      </c>
      <c r="D22">
        <v>17.399999999999999</v>
      </c>
      <c r="F22">
        <v>18</v>
      </c>
      <c r="G22">
        <v>18.8</v>
      </c>
      <c r="H22">
        <v>17.7</v>
      </c>
    </row>
    <row r="23" spans="1:12" x14ac:dyDescent="0.25">
      <c r="A23" t="s">
        <v>201</v>
      </c>
      <c r="B23">
        <v>14.82</v>
      </c>
      <c r="C23">
        <v>14.93</v>
      </c>
      <c r="D23">
        <v>14.67</v>
      </c>
      <c r="F23">
        <v>14.84</v>
      </c>
      <c r="G23">
        <v>14.95</v>
      </c>
      <c r="H23">
        <v>14.69</v>
      </c>
    </row>
    <row r="24" spans="1:12" x14ac:dyDescent="0.25">
      <c r="A24" t="s">
        <v>204</v>
      </c>
      <c r="B24">
        <v>4.7</v>
      </c>
      <c r="C24">
        <v>5.2</v>
      </c>
      <c r="D24">
        <v>4.4000000000000004</v>
      </c>
      <c r="F24">
        <v>5.2</v>
      </c>
      <c r="G24">
        <v>5.4</v>
      </c>
      <c r="H24">
        <v>4.5999999999999996</v>
      </c>
    </row>
    <row r="25" spans="1:12" x14ac:dyDescent="0.25">
      <c r="A25" t="s">
        <v>205</v>
      </c>
      <c r="B25">
        <v>60</v>
      </c>
      <c r="C25">
        <v>77</v>
      </c>
      <c r="D25">
        <v>60</v>
      </c>
      <c r="F25">
        <v>74</v>
      </c>
      <c r="G25">
        <v>87</v>
      </c>
      <c r="H25">
        <v>67</v>
      </c>
    </row>
    <row r="26" spans="1:12" x14ac:dyDescent="0.25">
      <c r="A26" s="8" t="s">
        <v>206</v>
      </c>
      <c r="B26" s="8"/>
      <c r="C26" s="8"/>
      <c r="D26" s="8"/>
      <c r="F26" t="s">
        <v>254</v>
      </c>
      <c r="J26" t="s">
        <v>255</v>
      </c>
    </row>
    <row r="27" spans="1:12" x14ac:dyDescent="0.25">
      <c r="A27" t="s">
        <v>207</v>
      </c>
      <c r="B27">
        <v>23.52</v>
      </c>
      <c r="C27" s="6">
        <v>23.78</v>
      </c>
      <c r="D27" s="6">
        <v>23.97</v>
      </c>
      <c r="F27">
        <v>31.58</v>
      </c>
      <c r="G27">
        <v>31.68</v>
      </c>
      <c r="H27">
        <v>32.61</v>
      </c>
      <c r="J27">
        <v>36.74</v>
      </c>
      <c r="K27">
        <v>36.4</v>
      </c>
      <c r="L27">
        <v>37.29</v>
      </c>
    </row>
    <row r="28" spans="1:12" x14ac:dyDescent="0.25">
      <c r="A28" t="s">
        <v>194</v>
      </c>
      <c r="B28">
        <v>17.670000000000002</v>
      </c>
      <c r="C28" s="6">
        <v>18.7</v>
      </c>
      <c r="D28" s="6">
        <v>18.170000000000002</v>
      </c>
      <c r="F28">
        <v>22.12</v>
      </c>
      <c r="G28">
        <v>23.1</v>
      </c>
      <c r="H28">
        <v>22.82</v>
      </c>
      <c r="J28">
        <v>24.79</v>
      </c>
      <c r="K28">
        <v>25.61</v>
      </c>
      <c r="L28">
        <v>25.22</v>
      </c>
    </row>
    <row r="29" spans="1:12" x14ac:dyDescent="0.25">
      <c r="A29" t="s">
        <v>208</v>
      </c>
      <c r="B29" s="9">
        <v>18215</v>
      </c>
      <c r="C29" s="10">
        <v>18327</v>
      </c>
      <c r="D29" s="9">
        <v>18411</v>
      </c>
      <c r="F29" s="9">
        <v>18215</v>
      </c>
      <c r="G29" s="9">
        <v>18327</v>
      </c>
      <c r="H29" s="9">
        <v>18411</v>
      </c>
    </row>
    <row r="30" spans="1:12" x14ac:dyDescent="0.25">
      <c r="A30" t="s">
        <v>209</v>
      </c>
      <c r="B30" s="9">
        <v>20520</v>
      </c>
      <c r="C30" s="10">
        <v>20429</v>
      </c>
      <c r="D30" s="9">
        <v>20509</v>
      </c>
      <c r="F30" s="9">
        <v>20014</v>
      </c>
      <c r="G30" s="9">
        <v>19958</v>
      </c>
      <c r="H30" s="9">
        <v>19981</v>
      </c>
      <c r="J30" s="9">
        <v>20520</v>
      </c>
      <c r="K30" s="9">
        <v>20429</v>
      </c>
      <c r="L30" s="9">
        <v>20509</v>
      </c>
    </row>
  </sheetData>
  <mergeCells count="4">
    <mergeCell ref="A9:D9"/>
    <mergeCell ref="A14:D14"/>
    <mergeCell ref="A20:D20"/>
    <mergeCell ref="A26:D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NRC</vt:lpstr>
      <vt:lpstr>CPM Dairy</vt:lpstr>
      <vt:lpstr>AMTS</vt:lpstr>
      <vt:lpstr>NASEM</vt:lpstr>
      <vt:lpstr>Weather Data </vt:lpstr>
      <vt:lpstr>Back-Calculation </vt:lpstr>
      <vt:lpstr>Nutrient Inputs </vt:lpstr>
      <vt:lpstr>Predictions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elsenburg</dc:creator>
  <cp:lastModifiedBy>user</cp:lastModifiedBy>
  <dcterms:created xsi:type="dcterms:W3CDTF">2022-02-07T05:49:35Z</dcterms:created>
  <dcterms:modified xsi:type="dcterms:W3CDTF">2022-03-05T12:54:08Z</dcterms:modified>
</cp:coreProperties>
</file>