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ourt Macphail\Desktop\Model Inputs\"/>
    </mc:Choice>
  </mc:AlternateContent>
  <bookViews>
    <workbookView xWindow="0" yWindow="0" windowWidth="21600" windowHeight="9630" activeTab="3"/>
  </bookViews>
  <sheets>
    <sheet name="NRC" sheetId="1" r:id="rId1"/>
    <sheet name="CPM Dairy" sheetId="2" r:id="rId2"/>
    <sheet name="AMTS" sheetId="3" r:id="rId3"/>
    <sheet name="NASEM" sheetId="4" r:id="rId4"/>
    <sheet name="Weather Data " sheetId="5" r:id="rId5"/>
    <sheet name="Back-Calculation " sheetId="6" r:id="rId6"/>
    <sheet name="Nutrient Inputs " sheetId="7" r:id="rId7"/>
    <sheet name="Predictions" sheetId="8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6" l="1"/>
  <c r="E25" i="6"/>
  <c r="F25" i="6"/>
  <c r="G25" i="6"/>
  <c r="H25" i="6"/>
  <c r="I25" i="6"/>
  <c r="J25" i="6"/>
  <c r="K25" i="6"/>
  <c r="L25" i="6"/>
  <c r="M25" i="6"/>
  <c r="N25" i="6"/>
  <c r="O25" i="6"/>
  <c r="P25" i="6"/>
  <c r="Q25" i="6"/>
  <c r="R25" i="6"/>
  <c r="S25" i="6"/>
  <c r="T25" i="6"/>
  <c r="U25" i="6"/>
  <c r="V25" i="6"/>
  <c r="W25" i="6"/>
  <c r="C25" i="6"/>
  <c r="C15" i="7"/>
  <c r="D15" i="7" s="1"/>
  <c r="C14" i="7"/>
  <c r="D14" i="7" s="1"/>
  <c r="C13" i="7"/>
  <c r="D13" i="7" s="1"/>
  <c r="C12" i="7"/>
  <c r="D12" i="7" s="1"/>
  <c r="C11" i="7"/>
  <c r="D11" i="7" s="1"/>
  <c r="C10" i="7"/>
  <c r="D10" i="7" s="1"/>
  <c r="C9" i="7"/>
  <c r="D9" i="7" s="1"/>
  <c r="C8" i="7"/>
  <c r="D8" i="7" s="1"/>
  <c r="C7" i="7"/>
  <c r="D7" i="7" s="1"/>
  <c r="C6" i="7"/>
  <c r="D6" i="7" s="1"/>
  <c r="C5" i="7"/>
  <c r="D5" i="7" s="1"/>
  <c r="C4" i="7"/>
  <c r="D4" i="7" s="1"/>
  <c r="C3" i="7"/>
  <c r="D3" i="7" s="1"/>
  <c r="C2" i="7"/>
  <c r="D2" i="7" s="1"/>
  <c r="C16" i="7"/>
  <c r="D16" i="7" s="1"/>
  <c r="R20" i="6" l="1"/>
  <c r="S20" i="6"/>
  <c r="T20" i="6"/>
  <c r="T21" i="6" s="1"/>
  <c r="U20" i="6"/>
  <c r="U21" i="6" s="1"/>
  <c r="V20" i="6"/>
  <c r="W20" i="6"/>
  <c r="R21" i="6"/>
  <c r="S21" i="6"/>
  <c r="V21" i="6"/>
  <c r="W21" i="6"/>
  <c r="Q20" i="6"/>
  <c r="Q21" i="6" s="1"/>
  <c r="W19" i="6"/>
  <c r="V19" i="6"/>
  <c r="U19" i="6"/>
  <c r="T19" i="6"/>
  <c r="S19" i="6"/>
  <c r="R19" i="6"/>
  <c r="Q19" i="6"/>
  <c r="K24" i="7" l="1"/>
  <c r="J24" i="7"/>
  <c r="D26" i="6" l="1"/>
  <c r="E26" i="6"/>
  <c r="F26" i="6"/>
  <c r="G26" i="6"/>
  <c r="G27" i="6" s="1"/>
  <c r="H26" i="6"/>
  <c r="I26" i="6"/>
  <c r="J26" i="6"/>
  <c r="K26" i="6"/>
  <c r="K27" i="6" s="1"/>
  <c r="L26" i="6"/>
  <c r="M26" i="6"/>
  <c r="N26" i="6"/>
  <c r="O26" i="6"/>
  <c r="O27" i="6" s="1"/>
  <c r="P26" i="6"/>
  <c r="D27" i="6"/>
  <c r="E27" i="6"/>
  <c r="F27" i="6"/>
  <c r="H27" i="6"/>
  <c r="I27" i="6"/>
  <c r="J27" i="6"/>
  <c r="L27" i="6"/>
  <c r="M27" i="6"/>
  <c r="N27" i="6"/>
  <c r="P27" i="6"/>
  <c r="W23" i="6" l="1"/>
  <c r="W26" i="6" s="1"/>
  <c r="W27" i="6" s="1"/>
  <c r="W11" i="6"/>
  <c r="W12" i="6"/>
  <c r="W13" i="6"/>
  <c r="W15" i="6"/>
  <c r="W16" i="6" s="1"/>
  <c r="W17" i="6" s="1"/>
  <c r="W6" i="6"/>
  <c r="W7" i="6" s="1"/>
  <c r="W8" i="6" s="1"/>
  <c r="E7" i="1"/>
  <c r="F7" i="1"/>
  <c r="H7" i="1"/>
  <c r="I7" i="1"/>
  <c r="J7" i="1"/>
  <c r="K7" i="1"/>
  <c r="L7" i="1"/>
  <c r="P7" i="1"/>
  <c r="R7" i="1"/>
  <c r="S7" i="1"/>
  <c r="T7" i="1"/>
  <c r="V7" i="1"/>
  <c r="D7" i="5" l="1"/>
  <c r="B7" i="5"/>
  <c r="G6" i="5"/>
  <c r="C6" i="5"/>
  <c r="D6" i="5"/>
  <c r="E6" i="5"/>
  <c r="F6" i="5"/>
  <c r="B6" i="5"/>
  <c r="V26" i="3"/>
  <c r="C26" i="3" l="1"/>
  <c r="D26" i="3"/>
  <c r="E26" i="3"/>
  <c r="F26" i="3"/>
  <c r="G26" i="3"/>
  <c r="H26" i="3"/>
  <c r="I26" i="3"/>
  <c r="J26" i="3"/>
  <c r="K26" i="3"/>
  <c r="L26" i="3"/>
  <c r="M26" i="3"/>
  <c r="N26" i="3"/>
  <c r="O26" i="3"/>
  <c r="P26" i="3"/>
  <c r="Q26" i="3"/>
  <c r="R26" i="3"/>
  <c r="S26" i="3"/>
  <c r="T26" i="3"/>
  <c r="U26" i="3"/>
  <c r="B26" i="3"/>
  <c r="D15" i="6" l="1"/>
  <c r="E15" i="6"/>
  <c r="F15" i="6"/>
  <c r="F16" i="6" s="1"/>
  <c r="F17" i="6" s="1"/>
  <c r="G15" i="6"/>
  <c r="G16" i="6" s="1"/>
  <c r="G17" i="6" s="1"/>
  <c r="H15" i="6"/>
  <c r="I15" i="6"/>
  <c r="I16" i="6" s="1"/>
  <c r="I17" i="6" s="1"/>
  <c r="J15" i="6"/>
  <c r="K15" i="6"/>
  <c r="K16" i="6" s="1"/>
  <c r="K17" i="6" s="1"/>
  <c r="L15" i="6"/>
  <c r="M15" i="6"/>
  <c r="M16" i="6" s="1"/>
  <c r="M17" i="6" s="1"/>
  <c r="N15" i="6"/>
  <c r="O15" i="6"/>
  <c r="O16" i="6" s="1"/>
  <c r="O17" i="6" s="1"/>
  <c r="P15" i="6"/>
  <c r="P16" i="6" s="1"/>
  <c r="P17" i="6" s="1"/>
  <c r="Q15" i="6"/>
  <c r="Q16" i="6" s="1"/>
  <c r="Q17" i="6" s="1"/>
  <c r="R15" i="6"/>
  <c r="R16" i="6" s="1"/>
  <c r="R17" i="6" s="1"/>
  <c r="S15" i="6"/>
  <c r="S16" i="6" s="1"/>
  <c r="S17" i="6" s="1"/>
  <c r="T15" i="6"/>
  <c r="U15" i="6"/>
  <c r="U16" i="6" s="1"/>
  <c r="U17" i="6" s="1"/>
  <c r="V15" i="6"/>
  <c r="V16" i="6" s="1"/>
  <c r="V17" i="6" s="1"/>
  <c r="C15" i="6"/>
  <c r="H16" i="6"/>
  <c r="H17" i="6" s="1"/>
  <c r="J16" i="6"/>
  <c r="L16" i="6"/>
  <c r="L17" i="6" s="1"/>
  <c r="N16" i="6"/>
  <c r="N17" i="6" s="1"/>
  <c r="T16" i="6"/>
  <c r="T17" i="6" s="1"/>
  <c r="J17" i="6"/>
  <c r="F11" i="6"/>
  <c r="G11" i="6"/>
  <c r="G12" i="6" s="1"/>
  <c r="G13" i="6" s="1"/>
  <c r="H11" i="6"/>
  <c r="I11" i="6"/>
  <c r="I12" i="6" s="1"/>
  <c r="I13" i="6" s="1"/>
  <c r="J11" i="6"/>
  <c r="K11" i="6"/>
  <c r="K12" i="6" s="1"/>
  <c r="K13" i="6" s="1"/>
  <c r="L11" i="6"/>
  <c r="M11" i="6"/>
  <c r="M12" i="6" s="1"/>
  <c r="M13" i="6" s="1"/>
  <c r="N11" i="6"/>
  <c r="N12" i="6" s="1"/>
  <c r="N13" i="6" s="1"/>
  <c r="O11" i="6"/>
  <c r="O12" i="6" s="1"/>
  <c r="O13" i="6" s="1"/>
  <c r="P11" i="6"/>
  <c r="Q11" i="6"/>
  <c r="Q12" i="6" s="1"/>
  <c r="Q13" i="6" s="1"/>
  <c r="R11" i="6"/>
  <c r="R12" i="6" s="1"/>
  <c r="R13" i="6" s="1"/>
  <c r="S11" i="6"/>
  <c r="S12" i="6" s="1"/>
  <c r="S13" i="6" s="1"/>
  <c r="T11" i="6"/>
  <c r="U11" i="6"/>
  <c r="U12" i="6" s="1"/>
  <c r="U13" i="6" s="1"/>
  <c r="V11" i="6"/>
  <c r="F12" i="6"/>
  <c r="F13" i="6" s="1"/>
  <c r="H12" i="6"/>
  <c r="H13" i="6" s="1"/>
  <c r="J12" i="6"/>
  <c r="L12" i="6"/>
  <c r="L13" i="6" s="1"/>
  <c r="P12" i="6"/>
  <c r="P13" i="6" s="1"/>
  <c r="T12" i="6"/>
  <c r="T13" i="6" s="1"/>
  <c r="V12" i="6"/>
  <c r="V13" i="6" s="1"/>
  <c r="J13" i="6"/>
  <c r="F6" i="6"/>
  <c r="G6" i="6"/>
  <c r="G7" i="6" s="1"/>
  <c r="G8" i="6" s="1"/>
  <c r="H6" i="6"/>
  <c r="I6" i="6"/>
  <c r="I7" i="6" s="1"/>
  <c r="I8" i="6" s="1"/>
  <c r="I23" i="6" s="1"/>
  <c r="J6" i="6"/>
  <c r="K6" i="6"/>
  <c r="K7" i="6" s="1"/>
  <c r="K8" i="6" s="1"/>
  <c r="L6" i="6"/>
  <c r="M6" i="6"/>
  <c r="M7" i="6" s="1"/>
  <c r="M8" i="6" s="1"/>
  <c r="M23" i="6" s="1"/>
  <c r="N6" i="6"/>
  <c r="O6" i="6"/>
  <c r="O7" i="6" s="1"/>
  <c r="O8" i="6" s="1"/>
  <c r="P6" i="6"/>
  <c r="Q6" i="6"/>
  <c r="Q7" i="6" s="1"/>
  <c r="Q8" i="6" s="1"/>
  <c r="R6" i="6"/>
  <c r="R7" i="6" s="1"/>
  <c r="R8" i="6" s="1"/>
  <c r="S6" i="6"/>
  <c r="S7" i="6" s="1"/>
  <c r="S8" i="6" s="1"/>
  <c r="T6" i="6"/>
  <c r="U6" i="6"/>
  <c r="U7" i="6" s="1"/>
  <c r="U8" i="6" s="1"/>
  <c r="U23" i="6" s="1"/>
  <c r="U26" i="6" s="1"/>
  <c r="U27" i="6" s="1"/>
  <c r="V6" i="6"/>
  <c r="F7" i="6"/>
  <c r="F8" i="6" s="1"/>
  <c r="H7" i="6"/>
  <c r="H8" i="6" s="1"/>
  <c r="H23" i="6" s="1"/>
  <c r="J7" i="6"/>
  <c r="J8" i="6" s="1"/>
  <c r="L7" i="6"/>
  <c r="L8" i="6" s="1"/>
  <c r="N7" i="6"/>
  <c r="N8" i="6" s="1"/>
  <c r="P7" i="6"/>
  <c r="P8" i="6" s="1"/>
  <c r="T7" i="6"/>
  <c r="T8" i="6" s="1"/>
  <c r="V7" i="6"/>
  <c r="V8" i="6" s="1"/>
  <c r="Q23" i="6" l="1"/>
  <c r="Q26" i="6" s="1"/>
  <c r="Q27" i="6" s="1"/>
  <c r="L23" i="6"/>
  <c r="N23" i="6"/>
  <c r="V23" i="6"/>
  <c r="V26" i="6" s="1"/>
  <c r="V27" i="6" s="1"/>
  <c r="F23" i="6"/>
  <c r="O23" i="6"/>
  <c r="T23" i="6"/>
  <c r="T26" i="6" s="1"/>
  <c r="T27" i="6" s="1"/>
  <c r="K23" i="6"/>
  <c r="R23" i="6"/>
  <c r="R26" i="6" s="1"/>
  <c r="R27" i="6" s="1"/>
  <c r="S23" i="6"/>
  <c r="S26" i="6" s="1"/>
  <c r="S27" i="6" s="1"/>
  <c r="G23" i="6"/>
  <c r="P23" i="6"/>
  <c r="J23" i="6"/>
  <c r="D16" i="6"/>
  <c r="D17" i="6" s="1"/>
  <c r="E16" i="6"/>
  <c r="E17" i="6" s="1"/>
  <c r="D11" i="6"/>
  <c r="D12" i="6" s="1"/>
  <c r="D13" i="6" s="1"/>
  <c r="E11" i="6"/>
  <c r="E12" i="6" s="1"/>
  <c r="E13" i="6" s="1"/>
  <c r="D6" i="6"/>
  <c r="D7" i="6" s="1"/>
  <c r="D8" i="6" s="1"/>
  <c r="E6" i="6"/>
  <c r="E7" i="6" s="1"/>
  <c r="E8" i="6" s="1"/>
  <c r="E23" i="6" l="1"/>
  <c r="D23" i="6"/>
  <c r="C16" i="6"/>
  <c r="C17" i="6" s="1"/>
  <c r="C11" i="6"/>
  <c r="C12" i="6" s="1"/>
  <c r="C13" i="6" s="1"/>
  <c r="C6" i="6"/>
  <c r="C7" i="6" s="1"/>
  <c r="C8" i="6" s="1"/>
  <c r="C23" i="6" l="1"/>
  <c r="C26" i="6" s="1"/>
  <c r="C27" i="6" s="1"/>
</calcChain>
</file>

<file path=xl/sharedStrings.xml><?xml version="1.0" encoding="utf-8"?>
<sst xmlns="http://schemas.openxmlformats.org/spreadsheetml/2006/main" count="483" uniqueCount="279">
  <si>
    <t xml:space="preserve">Animal Description </t>
  </si>
  <si>
    <t xml:space="preserve">Animal type </t>
  </si>
  <si>
    <t>Age (months)</t>
  </si>
  <si>
    <t>Body weight (kg)</t>
  </si>
  <si>
    <t xml:space="preserve">Days pregnant: </t>
  </si>
  <si>
    <t>Condition Score</t>
  </si>
  <si>
    <t xml:space="preserve">DIM </t>
  </si>
  <si>
    <t xml:space="preserve">Lactation number </t>
  </si>
  <si>
    <t xml:space="preserve">AFC (mo) </t>
  </si>
  <si>
    <t xml:space="preserve">Calving interval (mo) </t>
  </si>
  <si>
    <t xml:space="preserve">Production Inputs </t>
  </si>
  <si>
    <t xml:space="preserve">Mature Weight </t>
  </si>
  <si>
    <t>animal Breed</t>
  </si>
  <si>
    <t>Calf birth weight (kg)</t>
  </si>
  <si>
    <t>Milk Production (kg/d)</t>
  </si>
  <si>
    <t>Milk fat (%)</t>
  </si>
  <si>
    <t>Milk Protein (%)</t>
  </si>
  <si>
    <t>lactose (%)</t>
  </si>
  <si>
    <t xml:space="preserve">Management/Environment Inputs </t>
  </si>
  <si>
    <t xml:space="preserve">Temperature </t>
  </si>
  <si>
    <t xml:space="preserve">Grazing </t>
  </si>
  <si>
    <t xml:space="preserve">Topography </t>
  </si>
  <si>
    <t xml:space="preserve">Distance between pasture and milk centre </t>
  </si>
  <si>
    <t xml:space="preserve">One-way trips </t>
  </si>
  <si>
    <t xml:space="preserve">Coat condition </t>
  </si>
  <si>
    <t>Heat Stress</t>
  </si>
  <si>
    <t xml:space="preserve">Control </t>
  </si>
  <si>
    <t xml:space="preserve">Lactating </t>
  </si>
  <si>
    <t xml:space="preserve">None </t>
  </si>
  <si>
    <t xml:space="preserve">CPM Dairy Inputs </t>
  </si>
  <si>
    <t>Animal Inputs</t>
  </si>
  <si>
    <t xml:space="preserve">Type </t>
  </si>
  <si>
    <t xml:space="preserve">Growth </t>
  </si>
  <si>
    <t xml:space="preserve">Lactation </t>
  </si>
  <si>
    <t>Current age (mo)</t>
  </si>
  <si>
    <t>AFC (mo)</t>
  </si>
  <si>
    <t>Current weight (kg)</t>
  </si>
  <si>
    <t>Mature weight (kg)</t>
  </si>
  <si>
    <t>days pregnant</t>
  </si>
  <si>
    <t>BCS</t>
  </si>
  <si>
    <t xml:space="preserve">Milk </t>
  </si>
  <si>
    <t xml:space="preserve">Production </t>
  </si>
  <si>
    <t>Price</t>
  </si>
  <si>
    <t>Fat (%)</t>
  </si>
  <si>
    <t>Protein (%)</t>
  </si>
  <si>
    <t xml:space="preserve">Environment Inputs </t>
  </si>
  <si>
    <t xml:space="preserve">Current Temperature </t>
  </si>
  <si>
    <t>Current Rel. Humidity (%)</t>
  </si>
  <si>
    <t>Previous Temperature</t>
  </si>
  <si>
    <t>previous Rel. Humidity (%)</t>
  </si>
  <si>
    <t>Wind Speed</t>
  </si>
  <si>
    <t xml:space="preserve">Hours in Sunlight </t>
  </si>
  <si>
    <t xml:space="preserve">Storm exposure </t>
  </si>
  <si>
    <t xml:space="preserve">Minimum night temperature </t>
  </si>
  <si>
    <t xml:space="preserve">Mud depth </t>
  </si>
  <si>
    <t xml:space="preserve">hair depth </t>
  </si>
  <si>
    <t xml:space="preserve">hair coat </t>
  </si>
  <si>
    <t xml:space="preserve">Hide </t>
  </si>
  <si>
    <t xml:space="preserve">Management </t>
  </si>
  <si>
    <t xml:space="preserve">Ionophore </t>
  </si>
  <si>
    <t xml:space="preserve">Activity </t>
  </si>
  <si>
    <t xml:space="preserve">Time Standing </t>
  </si>
  <si>
    <t xml:space="preserve">Body Position changes </t>
  </si>
  <si>
    <t xml:space="preserve">Distance walked - flat </t>
  </si>
  <si>
    <t xml:space="preserve">Distance walked - Sloped </t>
  </si>
  <si>
    <t>Yes</t>
  </si>
  <si>
    <t>None</t>
  </si>
  <si>
    <t xml:space="preserve">Intensive grazing </t>
  </si>
  <si>
    <t xml:space="preserve">AMTS Inputs </t>
  </si>
  <si>
    <t xml:space="preserve">Barn/Lots </t>
  </si>
  <si>
    <t xml:space="preserve">Previous Temperature </t>
  </si>
  <si>
    <t>Realtive humidity (%)</t>
  </si>
  <si>
    <t>Previous RH (%)</t>
  </si>
  <si>
    <t>wind Speed (kph)</t>
  </si>
  <si>
    <t>Previous wind speed (kph)</t>
  </si>
  <si>
    <t xml:space="preserve">Hours in Sun </t>
  </si>
  <si>
    <t>Previous hours in sun</t>
  </si>
  <si>
    <t xml:space="preserve">Storm exposure? </t>
  </si>
  <si>
    <t>Night temp &lt;20 deg. C</t>
  </si>
  <si>
    <t xml:space="preserve">Hours standing </t>
  </si>
  <si>
    <t xml:space="preserve">Number of body position changes </t>
  </si>
  <si>
    <t>flat distance walked (m)</t>
  </si>
  <si>
    <t>sloped distance walked (m)</t>
  </si>
  <si>
    <t xml:space="preserve">Mud depth (cm) </t>
  </si>
  <si>
    <t>Rainfall (mm)</t>
  </si>
  <si>
    <t xml:space="preserve">Cattle inputs </t>
  </si>
  <si>
    <t xml:space="preserve">Animal Type </t>
  </si>
  <si>
    <t xml:space="preserve">Number of animals </t>
  </si>
  <si>
    <t xml:space="preserve">Days in cycle </t>
  </si>
  <si>
    <t xml:space="preserve">Age (mo) </t>
  </si>
  <si>
    <t xml:space="preserve">Days pregnant </t>
  </si>
  <si>
    <t xml:space="preserve">Days since calving </t>
  </si>
  <si>
    <t>Calving interval (mo)</t>
  </si>
  <si>
    <t>calf birth weight (kg)</t>
  </si>
  <si>
    <t>milk production (kg/d)</t>
  </si>
  <si>
    <t>Milk true protein (%)</t>
  </si>
  <si>
    <t>Milk crude protein (%)</t>
  </si>
  <si>
    <t>Milk lactose (%)</t>
  </si>
  <si>
    <t xml:space="preserve">IOFC calculation </t>
  </si>
  <si>
    <t>BCS (1-5)</t>
  </si>
  <si>
    <t>target BCS (1-5)</t>
  </si>
  <si>
    <t>days to reach target BCS</t>
  </si>
  <si>
    <t xml:space="preserve">Breed type </t>
  </si>
  <si>
    <t xml:space="preserve">Breeding System </t>
  </si>
  <si>
    <t>Primary breed</t>
  </si>
  <si>
    <t xml:space="preserve">Additive </t>
  </si>
  <si>
    <t xml:space="preserve">Hair depth </t>
  </si>
  <si>
    <t xml:space="preserve">Panting </t>
  </si>
  <si>
    <t xml:space="preserve">Scale weight </t>
  </si>
  <si>
    <t xml:space="preserve">How to compute gain </t>
  </si>
  <si>
    <t>Mean FBW (kg)</t>
  </si>
  <si>
    <t>Mature FBW (kg)</t>
  </si>
  <si>
    <t>ADG (kg/d)</t>
  </si>
  <si>
    <t xml:space="preserve">Water Source </t>
  </si>
  <si>
    <t>Use Predicted Milk</t>
  </si>
  <si>
    <t>Dairy</t>
  </si>
  <si>
    <t>Straightbreed</t>
  </si>
  <si>
    <t xml:space="preserve">Jersey </t>
  </si>
  <si>
    <t>Clean &amp; Dry</t>
  </si>
  <si>
    <t>Use Inputted ADG</t>
  </si>
  <si>
    <t xml:space="preserve">Animal Description/Management </t>
  </si>
  <si>
    <t>Animal Type</t>
  </si>
  <si>
    <t>Animal Breed</t>
  </si>
  <si>
    <t xml:space="preserve">Compute Mature weight from the Breed </t>
  </si>
  <si>
    <t xml:space="preserve">Body Weight </t>
  </si>
  <si>
    <t>Condition score (1-5)</t>
  </si>
  <si>
    <t>Percent First Parity (0-100)</t>
  </si>
  <si>
    <t xml:space="preserve">Days in Milk </t>
  </si>
  <si>
    <t xml:space="preserve">Age at First Calving </t>
  </si>
  <si>
    <t xml:space="preserve">Days Pregnant </t>
  </si>
  <si>
    <t xml:space="preserve">No Grazing </t>
  </si>
  <si>
    <t xml:space="preserve">Distance Between Pasture and Milking </t>
  </si>
  <si>
    <t xml:space="preserve">One-Way Trips </t>
  </si>
  <si>
    <t xml:space="preserve">Calf Birth Weight </t>
  </si>
  <si>
    <t xml:space="preserve">Compute Calf BW from Mature Weigth and Parity </t>
  </si>
  <si>
    <t xml:space="preserve">Growth Rate </t>
  </si>
  <si>
    <t xml:space="preserve">Body Reserve Replenishment Rate </t>
  </si>
  <si>
    <t xml:space="preserve">Milk Production </t>
  </si>
  <si>
    <t xml:space="preserve">Times Milked Per day </t>
  </si>
  <si>
    <t xml:space="preserve">Compute Milk Components from Breed </t>
  </si>
  <si>
    <t>Milk Fat (%)</t>
  </si>
  <si>
    <t>Crude protein (%)</t>
  </si>
  <si>
    <t xml:space="preserve">Milk Protein:Rolling Herd Average </t>
  </si>
  <si>
    <t xml:space="preserve">Crude Protein (kg/305d) </t>
  </si>
  <si>
    <t xml:space="preserve">Body Weight: </t>
  </si>
  <si>
    <t xml:space="preserve">Milk Production: </t>
  </si>
  <si>
    <t>Fat %:</t>
  </si>
  <si>
    <t xml:space="preserve">Maintenance requirements: </t>
  </si>
  <si>
    <t>NE maintenance (Mcal/d)</t>
  </si>
  <si>
    <t>NE maintenance (MJ/d)</t>
  </si>
  <si>
    <t>ME Maintenance (MJ/d)</t>
  </si>
  <si>
    <t xml:space="preserve">Lactation Requirements </t>
  </si>
  <si>
    <t>NE lactation (Mcal/d)</t>
  </si>
  <si>
    <t>NE lactation (MJ/d)</t>
  </si>
  <si>
    <t>ME lactation (MJ/d)</t>
  </si>
  <si>
    <t xml:space="preserve">Activity Requirement </t>
  </si>
  <si>
    <t>NE Activity (Mcal/d)</t>
  </si>
  <si>
    <t>NE activity (MJ/d)</t>
  </si>
  <si>
    <t>ME activity (MJ/d)</t>
  </si>
  <si>
    <t>Requirement for Body Weight Gain</t>
  </si>
  <si>
    <t>NE BW gain (Mcal/d)</t>
  </si>
  <si>
    <t>NE BW gain (MJ/d)</t>
  </si>
  <si>
    <t xml:space="preserve">ME BW gain (MJ/d) </t>
  </si>
  <si>
    <t xml:space="preserve">Total </t>
  </si>
  <si>
    <t xml:space="preserve">ME requirement (MJ/d) </t>
  </si>
  <si>
    <t>ME Concentrate</t>
  </si>
  <si>
    <t xml:space="preserve">ME Pasture intake </t>
  </si>
  <si>
    <t xml:space="preserve">Pasture DMI </t>
  </si>
  <si>
    <t xml:space="preserve">DM </t>
  </si>
  <si>
    <t>NDF</t>
  </si>
  <si>
    <t xml:space="preserve">Target Production </t>
  </si>
  <si>
    <t xml:space="preserve">Milk yield </t>
  </si>
  <si>
    <t xml:space="preserve">Milk fat </t>
  </si>
  <si>
    <t xml:space="preserve">Milk Protein </t>
  </si>
  <si>
    <t xml:space="preserve">Lactose </t>
  </si>
  <si>
    <t xml:space="preserve">MUN (mg/dL) </t>
  </si>
  <si>
    <t xml:space="preserve">DMI Calculated total </t>
  </si>
  <si>
    <t>DMI Calculated (Pasture)</t>
  </si>
  <si>
    <t xml:space="preserve">NRC Precited </t>
  </si>
  <si>
    <t xml:space="preserve">Nel Allowable Milk </t>
  </si>
  <si>
    <t xml:space="preserve">MP Allowable Milk </t>
  </si>
  <si>
    <t>Days to lose 1 Condition Score</t>
  </si>
  <si>
    <t xml:space="preserve">DMI-Predicted </t>
  </si>
  <si>
    <t>CPM</t>
  </si>
  <si>
    <t xml:space="preserve">ME-Allowable Milk </t>
  </si>
  <si>
    <t xml:space="preserve">MP-Allowable Milk </t>
  </si>
  <si>
    <t xml:space="preserve">Days to lose 1 CS or decrease Milk production </t>
  </si>
  <si>
    <t xml:space="preserve">DMI Predicted </t>
  </si>
  <si>
    <t>Predicted MUN (mg %)</t>
  </si>
  <si>
    <t xml:space="preserve">AMTS </t>
  </si>
  <si>
    <t xml:space="preserve">Predicted MUN  (mg/dl) </t>
  </si>
  <si>
    <t>Days to change  BCS</t>
  </si>
  <si>
    <t xml:space="preserve">NASEM </t>
  </si>
  <si>
    <t>Nel Allowable Milk</t>
  </si>
  <si>
    <t>DMI (based on animal)</t>
  </si>
  <si>
    <t xml:space="preserve">DMI (based on Animal/fibre) </t>
  </si>
  <si>
    <t>No</t>
  </si>
  <si>
    <t>NO</t>
  </si>
  <si>
    <t>RPL</t>
  </si>
  <si>
    <t xml:space="preserve">Salt </t>
  </si>
  <si>
    <t>Urea</t>
  </si>
  <si>
    <t>NRC Inputs</t>
  </si>
  <si>
    <t xml:space="preserve">yes </t>
  </si>
  <si>
    <t>mild</t>
  </si>
  <si>
    <t xml:space="preserve">mild </t>
  </si>
  <si>
    <t>yes</t>
  </si>
  <si>
    <t>no mud</t>
  </si>
  <si>
    <t xml:space="preserve">RPML </t>
  </si>
  <si>
    <t>Mild</t>
  </si>
  <si>
    <t>no</t>
  </si>
  <si>
    <t>Using Model predicted DMI</t>
  </si>
  <si>
    <t xml:space="preserve">Using Model predicted DMI </t>
  </si>
  <si>
    <t xml:space="preserve">CPM Does not have RPL &amp; RPM </t>
  </si>
  <si>
    <t>&gt;305</t>
  </si>
  <si>
    <t xml:space="preserve">NRC no RPL &amp; RPM </t>
  </si>
  <si>
    <t>ADF</t>
  </si>
  <si>
    <t>Using model predicted DMI (Animal)</t>
  </si>
  <si>
    <t>Using model predicted DMI (Animal/fibre)</t>
  </si>
  <si>
    <t>LACTATING</t>
  </si>
  <si>
    <t>JERSEY</t>
  </si>
  <si>
    <t xml:space="preserve">Pasture intake </t>
  </si>
  <si>
    <t>Sep</t>
  </si>
  <si>
    <t>Oct</t>
  </si>
  <si>
    <t>Tx</t>
  </si>
  <si>
    <t>Tn</t>
  </si>
  <si>
    <t>RHx</t>
  </si>
  <si>
    <t>RHn</t>
  </si>
  <si>
    <t>U2</t>
  </si>
  <si>
    <t xml:space="preserve">Rain </t>
  </si>
  <si>
    <t>Ash</t>
  </si>
  <si>
    <t xml:space="preserve">Fat </t>
  </si>
  <si>
    <t xml:space="preserve">Protein </t>
  </si>
  <si>
    <t xml:space="preserve">ADIN </t>
  </si>
  <si>
    <t>NDIN</t>
  </si>
  <si>
    <t xml:space="preserve">ADL </t>
  </si>
  <si>
    <t>Starch</t>
  </si>
  <si>
    <t xml:space="preserve">Ingredient </t>
  </si>
  <si>
    <t>Maize</t>
  </si>
  <si>
    <t>Barley</t>
  </si>
  <si>
    <t>Hominy Chop</t>
  </si>
  <si>
    <t>Soybean Oilcake</t>
  </si>
  <si>
    <t xml:space="preserve">Canola Oilcake </t>
  </si>
  <si>
    <t xml:space="preserve">Wheat Bran </t>
  </si>
  <si>
    <t>Molasses (liquid)</t>
  </si>
  <si>
    <t xml:space="preserve">Feedlime </t>
  </si>
  <si>
    <t>Gluten 20</t>
  </si>
  <si>
    <t>Premix</t>
  </si>
  <si>
    <t>MgO</t>
  </si>
  <si>
    <t>as is' %</t>
  </si>
  <si>
    <t>MonoCaP</t>
  </si>
  <si>
    <t xml:space="preserve">Check preg requirements </t>
  </si>
  <si>
    <t>GRETA95</t>
  </si>
  <si>
    <t>BELLA237</t>
  </si>
  <si>
    <t>SYMBOL121</t>
  </si>
  <si>
    <t>MARTA278</t>
  </si>
  <si>
    <t>LAURET68</t>
  </si>
  <si>
    <t>JAPONICA137</t>
  </si>
  <si>
    <t>ALET154</t>
  </si>
  <si>
    <t>MARTA287</t>
  </si>
  <si>
    <t>SYMBOL132</t>
  </si>
  <si>
    <t>GERLIEN67</t>
  </si>
  <si>
    <t>SYMBOL133</t>
  </si>
  <si>
    <t>DORA237</t>
  </si>
  <si>
    <t>DORA238</t>
  </si>
  <si>
    <t>BELLA255</t>
  </si>
  <si>
    <t>SYMBOL138</t>
  </si>
  <si>
    <t>DORA243</t>
  </si>
  <si>
    <t>ALTA52</t>
  </si>
  <si>
    <t>BELLA264</t>
  </si>
  <si>
    <t>MARTA299</t>
  </si>
  <si>
    <t>BELLA267</t>
  </si>
  <si>
    <t>ELIZE124</t>
  </si>
  <si>
    <t>Mixed Pasture (%DM)</t>
  </si>
  <si>
    <t>width</t>
  </si>
  <si>
    <t xml:space="preserve">length of pasture </t>
  </si>
  <si>
    <t xml:space="preserve">distance to parlour </t>
  </si>
  <si>
    <t>15m</t>
  </si>
  <si>
    <t>-</t>
  </si>
  <si>
    <t xml:space="preserve">3.61kg DM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</si>
</sst>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C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0" fillId="2" borderId="0" xfId="0" applyFill="1"/>
    <xf numFmtId="0" fontId="1" fillId="0" borderId="0" xfId="0" applyFont="1"/>
    <xf numFmtId="0" fontId="0" fillId="3" borderId="0" xfId="0" applyFill="1"/>
    <xf numFmtId="0" fontId="1" fillId="3" borderId="0" xfId="0" applyFont="1" applyFill="1"/>
    <xf numFmtId="0" fontId="0" fillId="0" borderId="0" xfId="0" applyFill="1"/>
    <xf numFmtId="3" fontId="0" fillId="0" borderId="0" xfId="0" applyNumberFormat="1"/>
    <xf numFmtId="3" fontId="0" fillId="0" borderId="0" xfId="0" applyNumberFormat="1" applyFill="1"/>
    <xf numFmtId="0" fontId="0" fillId="0" borderId="0" xfId="0" quotePrefix="1"/>
    <xf numFmtId="17" fontId="0" fillId="4" borderId="0" xfId="0" applyNumberFormat="1" applyFill="1" applyAlignment="1">
      <alignment horizontal="center"/>
    </xf>
    <xf numFmtId="0" fontId="0" fillId="4" borderId="0" xfId="0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2"/>
  <sheetViews>
    <sheetView zoomScale="80" zoomScaleNormal="80" workbookViewId="0">
      <pane xSplit="1" topLeftCell="B1" activePane="topRight" state="frozen"/>
      <selection pane="topRight" activeCell="H23" sqref="H23"/>
    </sheetView>
  </sheetViews>
  <sheetFormatPr defaultRowHeight="15" x14ac:dyDescent="0.25"/>
  <cols>
    <col min="1" max="1" width="39" customWidth="1"/>
  </cols>
  <sheetData>
    <row r="1" spans="1:22" x14ac:dyDescent="0.25">
      <c r="B1" t="s">
        <v>251</v>
      </c>
      <c r="C1" t="s">
        <v>252</v>
      </c>
      <c r="D1" t="s">
        <v>253</v>
      </c>
      <c r="E1" t="s">
        <v>254</v>
      </c>
      <c r="F1" t="s">
        <v>255</v>
      </c>
      <c r="G1" t="s">
        <v>256</v>
      </c>
      <c r="H1" t="s">
        <v>257</v>
      </c>
      <c r="I1" t="s">
        <v>258</v>
      </c>
      <c r="J1" t="s">
        <v>259</v>
      </c>
      <c r="K1" t="s">
        <v>260</v>
      </c>
      <c r="L1" t="s">
        <v>261</v>
      </c>
      <c r="M1" t="s">
        <v>262</v>
      </c>
      <c r="N1" t="s">
        <v>263</v>
      </c>
      <c r="O1" t="s">
        <v>264</v>
      </c>
      <c r="P1" t="s">
        <v>265</v>
      </c>
      <c r="Q1" t="s">
        <v>266</v>
      </c>
      <c r="R1" t="s">
        <v>267</v>
      </c>
      <c r="S1" t="s">
        <v>268</v>
      </c>
      <c r="T1" t="s">
        <v>269</v>
      </c>
      <c r="U1" t="s">
        <v>270</v>
      </c>
      <c r="V1" t="s">
        <v>271</v>
      </c>
    </row>
    <row r="2" spans="1:22" x14ac:dyDescent="0.25">
      <c r="A2" t="s">
        <v>201</v>
      </c>
    </row>
    <row r="3" spans="1:22" x14ac:dyDescent="0.25">
      <c r="A3" s="1" t="s">
        <v>0</v>
      </c>
    </row>
    <row r="4" spans="1:22" x14ac:dyDescent="0.25">
      <c r="A4" t="s">
        <v>1</v>
      </c>
      <c r="B4" t="s">
        <v>218</v>
      </c>
    </row>
    <row r="5" spans="1:22" x14ac:dyDescent="0.25">
      <c r="A5" t="s">
        <v>2</v>
      </c>
      <c r="B5">
        <v>88.13333333333334</v>
      </c>
      <c r="C5">
        <v>74.733333333333334</v>
      </c>
      <c r="D5">
        <v>75.566666666666663</v>
      </c>
      <c r="E5">
        <v>65.833333333333343</v>
      </c>
      <c r="F5">
        <v>67.833333333333343</v>
      </c>
      <c r="G5">
        <v>63.033333333333331</v>
      </c>
      <c r="H5">
        <v>56.1</v>
      </c>
      <c r="I5">
        <v>53.133333333333333</v>
      </c>
      <c r="J5">
        <v>56.166666666666664</v>
      </c>
      <c r="K5">
        <v>56.06666666666667</v>
      </c>
      <c r="L5">
        <v>53.533333333333331</v>
      </c>
      <c r="M5">
        <v>49.7</v>
      </c>
      <c r="N5">
        <v>50.9</v>
      </c>
      <c r="O5">
        <v>49.633333333333333</v>
      </c>
      <c r="P5">
        <v>41.533333333333331</v>
      </c>
      <c r="Q5">
        <v>38.1</v>
      </c>
      <c r="R5">
        <v>32.233333333333334</v>
      </c>
      <c r="S5">
        <v>31.533333333333331</v>
      </c>
      <c r="T5">
        <v>29.766666666666666</v>
      </c>
      <c r="U5">
        <v>25.866666666666667</v>
      </c>
      <c r="V5">
        <v>41.966666666666669</v>
      </c>
    </row>
    <row r="6" spans="1:22" x14ac:dyDescent="0.25">
      <c r="A6" t="s">
        <v>3</v>
      </c>
      <c r="B6">
        <v>376</v>
      </c>
      <c r="C6">
        <v>385.5</v>
      </c>
      <c r="D6">
        <v>335</v>
      </c>
      <c r="E6">
        <v>395.5</v>
      </c>
      <c r="F6">
        <v>424.5</v>
      </c>
      <c r="G6">
        <v>360</v>
      </c>
      <c r="H6">
        <v>436</v>
      </c>
      <c r="I6" s="6">
        <v>402.5</v>
      </c>
      <c r="J6">
        <v>393.5</v>
      </c>
      <c r="K6">
        <v>390</v>
      </c>
      <c r="L6">
        <v>388.5</v>
      </c>
      <c r="M6">
        <v>347.5</v>
      </c>
      <c r="N6" s="6">
        <v>370.5</v>
      </c>
      <c r="O6">
        <v>391</v>
      </c>
      <c r="P6">
        <v>385</v>
      </c>
      <c r="Q6">
        <v>323.5</v>
      </c>
      <c r="R6">
        <v>371.5</v>
      </c>
      <c r="S6">
        <v>356</v>
      </c>
      <c r="T6">
        <v>328.5</v>
      </c>
      <c r="U6">
        <v>321</v>
      </c>
      <c r="V6">
        <v>397</v>
      </c>
    </row>
    <row r="7" spans="1:22" x14ac:dyDescent="0.25">
      <c r="A7" t="s">
        <v>4</v>
      </c>
      <c r="B7">
        <v>0</v>
      </c>
      <c r="C7">
        <v>0</v>
      </c>
      <c r="D7">
        <v>0</v>
      </c>
      <c r="E7">
        <f t="shared" ref="E7:V7" si="0">(E9-91)</f>
        <v>54</v>
      </c>
      <c r="F7">
        <f t="shared" si="0"/>
        <v>114</v>
      </c>
      <c r="G7">
        <v>0</v>
      </c>
      <c r="H7">
        <f t="shared" si="0"/>
        <v>132</v>
      </c>
      <c r="I7">
        <f t="shared" si="0"/>
        <v>43</v>
      </c>
      <c r="J7">
        <f t="shared" si="0"/>
        <v>134</v>
      </c>
      <c r="K7">
        <f t="shared" si="0"/>
        <v>131</v>
      </c>
      <c r="L7">
        <f t="shared" si="0"/>
        <v>55</v>
      </c>
      <c r="M7">
        <v>0</v>
      </c>
      <c r="N7">
        <v>0</v>
      </c>
      <c r="O7">
        <v>0</v>
      </c>
      <c r="P7">
        <f t="shared" si="0"/>
        <v>65</v>
      </c>
      <c r="Q7">
        <v>0</v>
      </c>
      <c r="R7">
        <f t="shared" si="0"/>
        <v>156</v>
      </c>
      <c r="S7">
        <f t="shared" si="0"/>
        <v>135</v>
      </c>
      <c r="T7">
        <f t="shared" si="0"/>
        <v>82</v>
      </c>
      <c r="U7">
        <v>0</v>
      </c>
      <c r="V7">
        <f t="shared" si="0"/>
        <v>78</v>
      </c>
    </row>
    <row r="8" spans="1:22" x14ac:dyDescent="0.25">
      <c r="A8" t="s">
        <v>5</v>
      </c>
      <c r="B8">
        <v>2.25</v>
      </c>
      <c r="C8">
        <v>2.25</v>
      </c>
      <c r="D8">
        <v>2.25</v>
      </c>
      <c r="E8">
        <v>2.25</v>
      </c>
      <c r="F8">
        <v>2.25</v>
      </c>
      <c r="G8">
        <v>2.25</v>
      </c>
      <c r="H8">
        <v>2.25</v>
      </c>
      <c r="I8">
        <v>2.25</v>
      </c>
      <c r="J8">
        <v>2.25</v>
      </c>
      <c r="K8">
        <v>2.25</v>
      </c>
      <c r="L8">
        <v>2.25</v>
      </c>
      <c r="M8">
        <v>2.25</v>
      </c>
      <c r="N8">
        <v>2.25</v>
      </c>
      <c r="O8">
        <v>2.25</v>
      </c>
      <c r="P8">
        <v>2.25</v>
      </c>
      <c r="Q8">
        <v>2.25</v>
      </c>
      <c r="R8">
        <v>2.25</v>
      </c>
      <c r="S8">
        <v>2.25</v>
      </c>
      <c r="T8">
        <v>2.25</v>
      </c>
      <c r="U8">
        <v>2.25</v>
      </c>
      <c r="V8" t="s">
        <v>277</v>
      </c>
    </row>
    <row r="9" spans="1:22" x14ac:dyDescent="0.25">
      <c r="A9" t="s">
        <v>6</v>
      </c>
      <c r="B9">
        <v>74</v>
      </c>
      <c r="C9">
        <v>42</v>
      </c>
      <c r="D9">
        <v>67</v>
      </c>
      <c r="E9">
        <v>145</v>
      </c>
      <c r="F9">
        <v>205</v>
      </c>
      <c r="G9">
        <v>61</v>
      </c>
      <c r="H9">
        <v>223</v>
      </c>
      <c r="I9">
        <v>134</v>
      </c>
      <c r="J9">
        <v>225</v>
      </c>
      <c r="K9">
        <v>222</v>
      </c>
      <c r="L9">
        <v>146</v>
      </c>
      <c r="M9">
        <v>31</v>
      </c>
      <c r="N9">
        <v>67</v>
      </c>
      <c r="O9">
        <v>29</v>
      </c>
      <c r="P9">
        <v>156</v>
      </c>
      <c r="Q9">
        <v>53</v>
      </c>
      <c r="R9">
        <v>247</v>
      </c>
      <c r="S9">
        <v>226</v>
      </c>
      <c r="T9">
        <v>173</v>
      </c>
      <c r="U9">
        <v>56</v>
      </c>
      <c r="V9">
        <v>169</v>
      </c>
    </row>
    <row r="10" spans="1:22" x14ac:dyDescent="0.25">
      <c r="A10" t="s">
        <v>7</v>
      </c>
      <c r="B10">
        <v>6</v>
      </c>
      <c r="C10">
        <v>5</v>
      </c>
      <c r="D10">
        <v>5</v>
      </c>
      <c r="E10">
        <v>4</v>
      </c>
      <c r="F10">
        <v>4</v>
      </c>
      <c r="G10">
        <v>4</v>
      </c>
      <c r="H10">
        <v>3</v>
      </c>
      <c r="I10">
        <v>3</v>
      </c>
      <c r="J10">
        <v>3</v>
      </c>
      <c r="K10">
        <v>3</v>
      </c>
      <c r="L10">
        <v>3</v>
      </c>
      <c r="M10">
        <v>3</v>
      </c>
      <c r="N10">
        <v>3</v>
      </c>
      <c r="O10">
        <v>3</v>
      </c>
      <c r="P10">
        <v>2</v>
      </c>
      <c r="Q10">
        <v>2</v>
      </c>
      <c r="R10">
        <v>1</v>
      </c>
      <c r="S10">
        <v>1</v>
      </c>
      <c r="T10">
        <v>1</v>
      </c>
      <c r="U10">
        <v>1</v>
      </c>
      <c r="V10">
        <v>2</v>
      </c>
    </row>
    <row r="11" spans="1:22" x14ac:dyDescent="0.25">
      <c r="A11" t="s">
        <v>8</v>
      </c>
      <c r="B11">
        <v>24</v>
      </c>
    </row>
    <row r="12" spans="1:22" x14ac:dyDescent="0.25">
      <c r="A12" t="s">
        <v>9</v>
      </c>
      <c r="B12">
        <v>13</v>
      </c>
    </row>
    <row r="14" spans="1:22" x14ac:dyDescent="0.25">
      <c r="A14" s="1" t="s">
        <v>10</v>
      </c>
    </row>
    <row r="15" spans="1:22" x14ac:dyDescent="0.25">
      <c r="A15" t="s">
        <v>11</v>
      </c>
      <c r="B15">
        <v>376</v>
      </c>
      <c r="C15">
        <v>385.5</v>
      </c>
      <c r="D15">
        <v>335</v>
      </c>
      <c r="E15">
        <v>395.5</v>
      </c>
      <c r="F15">
        <v>424.5</v>
      </c>
      <c r="G15">
        <v>360</v>
      </c>
      <c r="H15">
        <v>436</v>
      </c>
      <c r="I15" s="6">
        <v>402.5</v>
      </c>
      <c r="J15">
        <v>393.5</v>
      </c>
      <c r="K15">
        <v>390</v>
      </c>
      <c r="L15">
        <v>388.5</v>
      </c>
      <c r="M15">
        <v>347.5</v>
      </c>
      <c r="N15" s="6">
        <v>370.5</v>
      </c>
      <c r="O15">
        <v>391</v>
      </c>
      <c r="P15" s="2">
        <v>405</v>
      </c>
      <c r="Q15" s="2">
        <v>350</v>
      </c>
      <c r="R15" s="2">
        <v>410</v>
      </c>
      <c r="S15" s="2">
        <v>400</v>
      </c>
      <c r="T15" s="2">
        <v>380</v>
      </c>
      <c r="U15" s="2">
        <v>375</v>
      </c>
      <c r="V15" s="2">
        <v>420</v>
      </c>
    </row>
    <row r="16" spans="1:22" x14ac:dyDescent="0.25">
      <c r="A16" t="s">
        <v>12</v>
      </c>
      <c r="B16" t="s">
        <v>219</v>
      </c>
    </row>
    <row r="17" spans="1:22" x14ac:dyDescent="0.25">
      <c r="A17" t="s">
        <v>13</v>
      </c>
      <c r="B17">
        <v>23</v>
      </c>
    </row>
    <row r="18" spans="1:22" x14ac:dyDescent="0.25">
      <c r="A18" t="s">
        <v>14</v>
      </c>
      <c r="B18">
        <v>22.89</v>
      </c>
      <c r="C18">
        <v>24.04</v>
      </c>
      <c r="D18">
        <v>20.87</v>
      </c>
      <c r="E18">
        <v>16.64</v>
      </c>
      <c r="F18">
        <v>17.07</v>
      </c>
      <c r="G18">
        <v>22.9</v>
      </c>
      <c r="H18">
        <v>13.38</v>
      </c>
      <c r="I18">
        <v>19.43</v>
      </c>
      <c r="J18">
        <v>21.02</v>
      </c>
      <c r="K18">
        <v>17.25</v>
      </c>
      <c r="L18">
        <v>20.29</v>
      </c>
      <c r="M18">
        <v>20.079999999999998</v>
      </c>
      <c r="N18">
        <v>21.8</v>
      </c>
      <c r="O18">
        <v>22.81</v>
      </c>
      <c r="P18">
        <v>14.79</v>
      </c>
      <c r="Q18">
        <v>19.43</v>
      </c>
      <c r="R18">
        <v>13.76</v>
      </c>
      <c r="S18">
        <v>14.98</v>
      </c>
      <c r="T18">
        <v>15.8</v>
      </c>
      <c r="U18">
        <v>19.34</v>
      </c>
      <c r="V18">
        <v>18.59</v>
      </c>
    </row>
    <row r="19" spans="1:22" x14ac:dyDescent="0.25">
      <c r="A19" t="s">
        <v>15</v>
      </c>
      <c r="B19">
        <v>4.84</v>
      </c>
      <c r="C19">
        <v>5.28</v>
      </c>
      <c r="D19">
        <v>5.08</v>
      </c>
      <c r="E19">
        <v>4.75</v>
      </c>
      <c r="F19">
        <v>5.41</v>
      </c>
      <c r="G19">
        <v>4.28</v>
      </c>
      <c r="H19">
        <v>5.62</v>
      </c>
      <c r="I19">
        <v>5.1100000000000003</v>
      </c>
      <c r="J19">
        <v>4.71</v>
      </c>
      <c r="K19">
        <v>5.35</v>
      </c>
      <c r="L19">
        <v>4.93</v>
      </c>
      <c r="M19">
        <v>4.2699999999999996</v>
      </c>
      <c r="N19">
        <v>4.51</v>
      </c>
      <c r="O19">
        <v>4.4000000000000004</v>
      </c>
      <c r="P19">
        <v>5.42</v>
      </c>
      <c r="Q19">
        <v>4.67</v>
      </c>
      <c r="R19">
        <v>5.15</v>
      </c>
      <c r="S19">
        <v>4.6399999999999997</v>
      </c>
      <c r="T19">
        <v>4.8</v>
      </c>
      <c r="U19">
        <v>3.54</v>
      </c>
      <c r="V19">
        <v>4.0199999999999996</v>
      </c>
    </row>
    <row r="20" spans="1:22" x14ac:dyDescent="0.25">
      <c r="A20" t="s">
        <v>16</v>
      </c>
      <c r="B20">
        <v>3.47</v>
      </c>
      <c r="C20">
        <v>3.63</v>
      </c>
      <c r="D20">
        <v>3.87</v>
      </c>
      <c r="E20">
        <v>3.84</v>
      </c>
      <c r="F20">
        <v>4.0599999999999996</v>
      </c>
      <c r="G20">
        <v>3.63</v>
      </c>
      <c r="H20">
        <v>2.78</v>
      </c>
      <c r="I20">
        <v>3.57</v>
      </c>
      <c r="J20">
        <v>4.01</v>
      </c>
      <c r="K20">
        <v>4.2</v>
      </c>
      <c r="L20">
        <v>3.57</v>
      </c>
      <c r="M20">
        <v>3.42</v>
      </c>
      <c r="N20">
        <v>3.52</v>
      </c>
      <c r="O20">
        <v>3.54</v>
      </c>
      <c r="P20">
        <v>4.13</v>
      </c>
      <c r="Q20">
        <v>3.39</v>
      </c>
      <c r="R20">
        <v>3.69</v>
      </c>
      <c r="S20">
        <v>4.1399999999999997</v>
      </c>
      <c r="T20">
        <v>3.79</v>
      </c>
      <c r="U20">
        <v>3.25</v>
      </c>
      <c r="V20">
        <v>3.24</v>
      </c>
    </row>
    <row r="21" spans="1:22" x14ac:dyDescent="0.25">
      <c r="A21" t="s">
        <v>17</v>
      </c>
      <c r="B21">
        <v>4.38</v>
      </c>
      <c r="C21">
        <v>4.74</v>
      </c>
      <c r="D21">
        <v>4.55</v>
      </c>
      <c r="E21">
        <v>4.37</v>
      </c>
      <c r="F21">
        <v>4.45</v>
      </c>
      <c r="G21">
        <v>4.58</v>
      </c>
      <c r="H21">
        <v>4.25</v>
      </c>
      <c r="I21">
        <v>4.46</v>
      </c>
      <c r="J21">
        <v>4.45</v>
      </c>
      <c r="K21">
        <v>4.38</v>
      </c>
      <c r="L21">
        <v>4.3600000000000003</v>
      </c>
      <c r="M21">
        <v>4.43</v>
      </c>
      <c r="N21">
        <v>4.49</v>
      </c>
      <c r="O21">
        <v>4.49</v>
      </c>
      <c r="P21">
        <v>4.5199999999999996</v>
      </c>
      <c r="Q21">
        <v>4.57</v>
      </c>
      <c r="R21">
        <v>4.53</v>
      </c>
      <c r="S21">
        <v>4.5</v>
      </c>
      <c r="T21">
        <v>4.59</v>
      </c>
      <c r="U21">
        <v>4.5599999999999996</v>
      </c>
      <c r="V21">
        <v>4.76</v>
      </c>
    </row>
    <row r="22" spans="1:22" x14ac:dyDescent="0.25">
      <c r="B22">
        <v>14.031818231336398</v>
      </c>
      <c r="C22">
        <v>15.445650044026591</v>
      </c>
      <c r="D22">
        <v>12.76640222763805</v>
      </c>
      <c r="E22">
        <v>10.747008744404134</v>
      </c>
      <c r="F22">
        <v>12.030040212181655</v>
      </c>
      <c r="G22">
        <v>13.031688461150907</v>
      </c>
      <c r="H22">
        <v>10.189266219021251</v>
      </c>
      <c r="I22">
        <v>12.782265513165878</v>
      </c>
      <c r="J22">
        <v>13.038042641692501</v>
      </c>
      <c r="K22">
        <v>11.674368785949788</v>
      </c>
      <c r="L22">
        <v>12.872709328501809</v>
      </c>
      <c r="M22">
        <v>11.43208604917808</v>
      </c>
      <c r="N22">
        <v>12.912935876599073</v>
      </c>
      <c r="O22">
        <v>13.520755707766893</v>
      </c>
      <c r="P22">
        <v>10.283233446855814</v>
      </c>
      <c r="Q22">
        <v>11.3678655461486</v>
      </c>
      <c r="R22">
        <v>9.3253325865545111</v>
      </c>
      <c r="S22">
        <v>9.4065424534835813</v>
      </c>
      <c r="T22">
        <v>9.7168116060834215</v>
      </c>
      <c r="U22">
        <v>9.9572985796466149</v>
      </c>
      <c r="V22">
        <v>10.993880210576993</v>
      </c>
    </row>
    <row r="23" spans="1:22" x14ac:dyDescent="0.25">
      <c r="A23" s="1" t="s">
        <v>18</v>
      </c>
    </row>
    <row r="24" spans="1:22" x14ac:dyDescent="0.25">
      <c r="A24" s="2" t="s">
        <v>19</v>
      </c>
      <c r="B24" s="2">
        <v>14.86</v>
      </c>
    </row>
    <row r="25" spans="1:22" x14ac:dyDescent="0.25">
      <c r="A25" t="s">
        <v>20</v>
      </c>
      <c r="B25" t="s">
        <v>202</v>
      </c>
      <c r="C25" t="s">
        <v>202</v>
      </c>
      <c r="D25" t="s">
        <v>202</v>
      </c>
    </row>
    <row r="26" spans="1:22" x14ac:dyDescent="0.25">
      <c r="A26" t="s">
        <v>21</v>
      </c>
      <c r="B26" t="s">
        <v>203</v>
      </c>
      <c r="C26" t="s">
        <v>203</v>
      </c>
      <c r="D26" t="s">
        <v>204</v>
      </c>
    </row>
    <row r="27" spans="1:22" x14ac:dyDescent="0.25">
      <c r="A27" t="s">
        <v>22</v>
      </c>
    </row>
    <row r="28" spans="1:22" x14ac:dyDescent="0.25">
      <c r="A28" t="s">
        <v>23</v>
      </c>
      <c r="B28">
        <v>4</v>
      </c>
      <c r="C28">
        <v>4</v>
      </c>
      <c r="D28">
        <v>4</v>
      </c>
    </row>
    <row r="29" spans="1:22" x14ac:dyDescent="0.25">
      <c r="A29" t="s">
        <v>24</v>
      </c>
    </row>
    <row r="30" spans="1:22" x14ac:dyDescent="0.25">
      <c r="A30" t="s">
        <v>25</v>
      </c>
    </row>
    <row r="32" spans="1:22" x14ac:dyDescent="0.25">
      <c r="A32" t="s">
        <v>167</v>
      </c>
      <c r="I32" s="2"/>
      <c r="N32" s="2"/>
      <c r="T32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2"/>
  <sheetViews>
    <sheetView workbookViewId="0">
      <pane xSplit="1" topLeftCell="B1" activePane="topRight" state="frozen"/>
      <selection pane="topRight" activeCell="P10" sqref="P10:V10"/>
    </sheetView>
  </sheetViews>
  <sheetFormatPr defaultRowHeight="15" x14ac:dyDescent="0.25"/>
  <cols>
    <col min="1" max="1" width="26.28515625" customWidth="1"/>
  </cols>
  <sheetData>
    <row r="1" spans="1:22" x14ac:dyDescent="0.25">
      <c r="B1" t="s">
        <v>251</v>
      </c>
      <c r="C1" t="s">
        <v>252</v>
      </c>
      <c r="D1" t="s">
        <v>253</v>
      </c>
      <c r="E1" t="s">
        <v>254</v>
      </c>
      <c r="F1" t="s">
        <v>255</v>
      </c>
      <c r="G1" t="s">
        <v>256</v>
      </c>
      <c r="H1" t="s">
        <v>257</v>
      </c>
      <c r="I1" t="s">
        <v>258</v>
      </c>
      <c r="J1" t="s">
        <v>259</v>
      </c>
      <c r="K1" t="s">
        <v>260</v>
      </c>
      <c r="L1" t="s">
        <v>261</v>
      </c>
      <c r="M1" t="s">
        <v>262</v>
      </c>
      <c r="N1" t="s">
        <v>263</v>
      </c>
      <c r="O1" t="s">
        <v>264</v>
      </c>
      <c r="P1" t="s">
        <v>265</v>
      </c>
      <c r="Q1" t="s">
        <v>266</v>
      </c>
      <c r="R1" t="s">
        <v>267</v>
      </c>
      <c r="S1" t="s">
        <v>268</v>
      </c>
      <c r="T1" t="s">
        <v>269</v>
      </c>
      <c r="U1" t="s">
        <v>270</v>
      </c>
      <c r="V1" t="s">
        <v>271</v>
      </c>
    </row>
    <row r="2" spans="1:22" x14ac:dyDescent="0.25">
      <c r="A2" t="s">
        <v>29</v>
      </c>
    </row>
    <row r="3" spans="1:22" x14ac:dyDescent="0.25">
      <c r="A3" s="1" t="s">
        <v>30</v>
      </c>
    </row>
    <row r="4" spans="1:22" x14ac:dyDescent="0.25">
      <c r="A4" t="s">
        <v>31</v>
      </c>
      <c r="B4" t="s">
        <v>27</v>
      </c>
      <c r="C4" t="s">
        <v>27</v>
      </c>
      <c r="D4" t="s">
        <v>27</v>
      </c>
    </row>
    <row r="5" spans="1:22" x14ac:dyDescent="0.25">
      <c r="A5" s="2" t="s">
        <v>32</v>
      </c>
      <c r="B5" s="2"/>
    </row>
    <row r="6" spans="1:22" x14ac:dyDescent="0.25">
      <c r="A6" t="s">
        <v>33</v>
      </c>
      <c r="B6">
        <v>6</v>
      </c>
      <c r="C6">
        <v>5</v>
      </c>
      <c r="D6">
        <v>5</v>
      </c>
      <c r="E6">
        <v>4</v>
      </c>
      <c r="F6">
        <v>4</v>
      </c>
      <c r="G6">
        <v>4</v>
      </c>
      <c r="H6">
        <v>3</v>
      </c>
      <c r="I6">
        <v>3</v>
      </c>
      <c r="J6">
        <v>3</v>
      </c>
      <c r="K6">
        <v>3</v>
      </c>
      <c r="L6">
        <v>3</v>
      </c>
      <c r="M6">
        <v>3</v>
      </c>
      <c r="N6">
        <v>3</v>
      </c>
      <c r="O6">
        <v>3</v>
      </c>
      <c r="P6">
        <v>2</v>
      </c>
      <c r="Q6">
        <v>2</v>
      </c>
      <c r="R6">
        <v>1</v>
      </c>
      <c r="S6">
        <v>1</v>
      </c>
      <c r="T6">
        <v>1</v>
      </c>
      <c r="U6">
        <v>1</v>
      </c>
      <c r="V6">
        <v>2</v>
      </c>
    </row>
    <row r="7" spans="1:22" x14ac:dyDescent="0.25">
      <c r="A7" t="s">
        <v>34</v>
      </c>
      <c r="B7">
        <v>88.13333333333334</v>
      </c>
      <c r="C7">
        <v>74.733333333333334</v>
      </c>
      <c r="D7">
        <v>75.566666666666663</v>
      </c>
      <c r="E7">
        <v>65.833333333333343</v>
      </c>
      <c r="F7">
        <v>67.833333333333343</v>
      </c>
      <c r="G7">
        <v>63.033333333333331</v>
      </c>
      <c r="H7">
        <v>56.1</v>
      </c>
      <c r="I7">
        <v>53.133333333333333</v>
      </c>
      <c r="J7">
        <v>56.166666666666664</v>
      </c>
      <c r="K7">
        <v>56.06666666666667</v>
      </c>
      <c r="L7">
        <v>53.533333333333331</v>
      </c>
      <c r="M7">
        <v>49.7</v>
      </c>
      <c r="N7">
        <v>50.9</v>
      </c>
      <c r="O7">
        <v>49.633333333333333</v>
      </c>
      <c r="P7">
        <v>41.533333333333331</v>
      </c>
      <c r="Q7">
        <v>38.1</v>
      </c>
      <c r="R7">
        <v>32.233333333333334</v>
      </c>
      <c r="S7">
        <v>31.533333333333331</v>
      </c>
      <c r="T7">
        <v>29.766666666666666</v>
      </c>
      <c r="U7">
        <v>25.866666666666667</v>
      </c>
      <c r="V7">
        <v>41.966666666666669</v>
      </c>
    </row>
    <row r="8" spans="1:22" x14ac:dyDescent="0.25">
      <c r="A8" t="s">
        <v>35</v>
      </c>
      <c r="B8">
        <v>24</v>
      </c>
      <c r="C8">
        <v>24</v>
      </c>
      <c r="D8">
        <v>24</v>
      </c>
    </row>
    <row r="9" spans="1:22" x14ac:dyDescent="0.25">
      <c r="A9" t="s">
        <v>36</v>
      </c>
      <c r="B9">
        <v>376</v>
      </c>
      <c r="C9">
        <v>385.5</v>
      </c>
      <c r="D9">
        <v>335</v>
      </c>
      <c r="E9">
        <v>395.5</v>
      </c>
      <c r="F9">
        <v>424.5</v>
      </c>
      <c r="G9">
        <v>360</v>
      </c>
      <c r="H9">
        <v>436</v>
      </c>
      <c r="I9" s="6">
        <v>402.5</v>
      </c>
      <c r="J9">
        <v>393.5</v>
      </c>
      <c r="K9">
        <v>390</v>
      </c>
      <c r="L9">
        <v>388.5</v>
      </c>
      <c r="M9">
        <v>347.5</v>
      </c>
      <c r="N9" s="6">
        <v>370.5</v>
      </c>
      <c r="O9">
        <v>391</v>
      </c>
      <c r="P9">
        <v>385</v>
      </c>
      <c r="Q9">
        <v>323.5</v>
      </c>
      <c r="R9">
        <v>371.5</v>
      </c>
      <c r="S9">
        <v>356</v>
      </c>
      <c r="T9">
        <v>328.5</v>
      </c>
      <c r="U9">
        <v>321</v>
      </c>
      <c r="V9">
        <v>397</v>
      </c>
    </row>
    <row r="10" spans="1:22" x14ac:dyDescent="0.25">
      <c r="A10" t="s">
        <v>37</v>
      </c>
      <c r="B10">
        <v>376</v>
      </c>
      <c r="C10">
        <v>385.5</v>
      </c>
      <c r="D10">
        <v>335</v>
      </c>
      <c r="E10">
        <v>395.5</v>
      </c>
      <c r="F10">
        <v>424.5</v>
      </c>
      <c r="G10">
        <v>360</v>
      </c>
      <c r="H10">
        <v>436</v>
      </c>
      <c r="I10" s="6">
        <v>402.5</v>
      </c>
      <c r="J10">
        <v>393.5</v>
      </c>
      <c r="K10">
        <v>390</v>
      </c>
      <c r="L10">
        <v>388.5</v>
      </c>
      <c r="M10">
        <v>347.5</v>
      </c>
      <c r="N10" s="6">
        <v>370.5</v>
      </c>
      <c r="O10">
        <v>391</v>
      </c>
      <c r="P10" s="2">
        <v>405</v>
      </c>
      <c r="Q10" s="2">
        <v>350</v>
      </c>
      <c r="R10" s="2">
        <v>410</v>
      </c>
      <c r="S10" s="2">
        <v>400</v>
      </c>
      <c r="T10" s="2">
        <v>380</v>
      </c>
      <c r="U10" s="2">
        <v>375</v>
      </c>
      <c r="V10" s="2">
        <v>420</v>
      </c>
    </row>
    <row r="11" spans="1:22" x14ac:dyDescent="0.25">
      <c r="A11" t="s">
        <v>13</v>
      </c>
      <c r="B11">
        <v>23</v>
      </c>
      <c r="C11">
        <v>23</v>
      </c>
      <c r="D11">
        <v>23</v>
      </c>
    </row>
    <row r="12" spans="1:22" x14ac:dyDescent="0.25">
      <c r="A12" t="s">
        <v>38</v>
      </c>
      <c r="B12">
        <v>0</v>
      </c>
      <c r="C12">
        <v>0</v>
      </c>
      <c r="D12">
        <v>0</v>
      </c>
      <c r="E12">
        <v>54</v>
      </c>
      <c r="F12">
        <v>114</v>
      </c>
      <c r="G12">
        <v>0</v>
      </c>
      <c r="H12">
        <v>132</v>
      </c>
      <c r="I12">
        <v>43</v>
      </c>
      <c r="J12">
        <v>134</v>
      </c>
      <c r="K12">
        <v>131</v>
      </c>
      <c r="L12">
        <v>55</v>
      </c>
      <c r="M12">
        <v>0</v>
      </c>
      <c r="N12">
        <v>0</v>
      </c>
      <c r="O12">
        <v>0</v>
      </c>
      <c r="P12">
        <v>65</v>
      </c>
      <c r="Q12">
        <v>0</v>
      </c>
      <c r="R12">
        <v>156</v>
      </c>
      <c r="S12">
        <v>135</v>
      </c>
      <c r="T12">
        <v>82</v>
      </c>
      <c r="U12">
        <v>0</v>
      </c>
      <c r="V12">
        <v>78</v>
      </c>
    </row>
    <row r="13" spans="1:22" x14ac:dyDescent="0.25">
      <c r="A13" t="s">
        <v>39</v>
      </c>
      <c r="B13">
        <v>2.25</v>
      </c>
      <c r="C13">
        <v>2.25</v>
      </c>
      <c r="D13">
        <v>2.25</v>
      </c>
      <c r="E13">
        <v>2.25</v>
      </c>
      <c r="F13">
        <v>2.25</v>
      </c>
      <c r="G13">
        <v>2.25</v>
      </c>
      <c r="H13">
        <v>2.25</v>
      </c>
      <c r="I13">
        <v>2.25</v>
      </c>
      <c r="J13">
        <v>2.25</v>
      </c>
      <c r="K13">
        <v>2.25</v>
      </c>
      <c r="L13">
        <v>2.25</v>
      </c>
      <c r="M13">
        <v>2.25</v>
      </c>
      <c r="N13">
        <v>2.25</v>
      </c>
      <c r="O13">
        <v>2.25</v>
      </c>
      <c r="P13">
        <v>2.25</v>
      </c>
      <c r="Q13">
        <v>2.25</v>
      </c>
      <c r="R13">
        <v>2.25</v>
      </c>
      <c r="S13">
        <v>2.25</v>
      </c>
      <c r="T13">
        <v>2.25</v>
      </c>
      <c r="U13">
        <v>2.25</v>
      </c>
    </row>
    <row r="15" spans="1:22" x14ac:dyDescent="0.25">
      <c r="A15" s="1" t="s">
        <v>40</v>
      </c>
    </row>
    <row r="16" spans="1:22" x14ac:dyDescent="0.25">
      <c r="A16" t="s">
        <v>41</v>
      </c>
      <c r="B16">
        <v>22.89</v>
      </c>
      <c r="C16">
        <v>24.04</v>
      </c>
      <c r="D16">
        <v>20.87</v>
      </c>
      <c r="E16">
        <v>16.64</v>
      </c>
      <c r="F16">
        <v>17.07</v>
      </c>
      <c r="G16">
        <v>22.9</v>
      </c>
      <c r="H16">
        <v>13.38</v>
      </c>
      <c r="I16">
        <v>19.43</v>
      </c>
      <c r="J16">
        <v>21.02</v>
      </c>
      <c r="K16">
        <v>17.25</v>
      </c>
      <c r="L16">
        <v>20.29</v>
      </c>
      <c r="M16">
        <v>20.079999999999998</v>
      </c>
      <c r="N16">
        <v>21.8</v>
      </c>
      <c r="O16">
        <v>22.81</v>
      </c>
      <c r="P16">
        <v>14.79</v>
      </c>
      <c r="Q16">
        <v>19.43</v>
      </c>
      <c r="R16">
        <v>13.76</v>
      </c>
      <c r="S16">
        <v>14.98</v>
      </c>
      <c r="T16">
        <v>15.8</v>
      </c>
      <c r="U16">
        <v>19.34</v>
      </c>
      <c r="V16">
        <v>18.59</v>
      </c>
    </row>
    <row r="17" spans="1:22" x14ac:dyDescent="0.25">
      <c r="A17" t="s">
        <v>42</v>
      </c>
    </row>
    <row r="18" spans="1:22" x14ac:dyDescent="0.25">
      <c r="A18" t="s">
        <v>43</v>
      </c>
      <c r="B18">
        <v>4.84</v>
      </c>
      <c r="C18">
        <v>5.28</v>
      </c>
      <c r="D18">
        <v>5.08</v>
      </c>
      <c r="E18">
        <v>4.75</v>
      </c>
      <c r="F18">
        <v>5.41</v>
      </c>
      <c r="G18">
        <v>4.28</v>
      </c>
      <c r="H18">
        <v>5.62</v>
      </c>
      <c r="I18">
        <v>5.1100000000000003</v>
      </c>
      <c r="J18">
        <v>4.71</v>
      </c>
      <c r="K18">
        <v>5.35</v>
      </c>
      <c r="L18">
        <v>4.93</v>
      </c>
      <c r="M18">
        <v>4.2699999999999996</v>
      </c>
      <c r="N18">
        <v>4.51</v>
      </c>
      <c r="O18">
        <v>4.4000000000000004</v>
      </c>
      <c r="P18">
        <v>5.42</v>
      </c>
      <c r="Q18">
        <v>4.67</v>
      </c>
      <c r="R18">
        <v>5.15</v>
      </c>
      <c r="S18">
        <v>4.6399999999999997</v>
      </c>
      <c r="T18">
        <v>4.8</v>
      </c>
      <c r="U18">
        <v>3.54</v>
      </c>
      <c r="V18">
        <v>4.0199999999999996</v>
      </c>
    </row>
    <row r="19" spans="1:22" x14ac:dyDescent="0.25">
      <c r="A19" t="s">
        <v>6</v>
      </c>
      <c r="B19">
        <v>74</v>
      </c>
      <c r="C19">
        <v>42</v>
      </c>
      <c r="D19">
        <v>67</v>
      </c>
      <c r="E19">
        <v>145</v>
      </c>
      <c r="F19">
        <v>205</v>
      </c>
      <c r="G19">
        <v>61</v>
      </c>
      <c r="H19">
        <v>223</v>
      </c>
      <c r="I19">
        <v>134</v>
      </c>
      <c r="J19">
        <v>225</v>
      </c>
      <c r="K19">
        <v>222</v>
      </c>
      <c r="L19">
        <v>146</v>
      </c>
      <c r="M19">
        <v>31</v>
      </c>
      <c r="N19">
        <v>67</v>
      </c>
      <c r="O19">
        <v>29</v>
      </c>
      <c r="P19">
        <v>156</v>
      </c>
      <c r="Q19">
        <v>53</v>
      </c>
      <c r="R19">
        <v>247</v>
      </c>
      <c r="S19">
        <v>226</v>
      </c>
      <c r="T19">
        <v>173</v>
      </c>
      <c r="U19">
        <v>56</v>
      </c>
      <c r="V19">
        <v>169</v>
      </c>
    </row>
    <row r="20" spans="1:22" x14ac:dyDescent="0.25">
      <c r="A20" t="s">
        <v>44</v>
      </c>
      <c r="B20">
        <v>3.47</v>
      </c>
      <c r="C20">
        <v>3.63</v>
      </c>
      <c r="D20">
        <v>3.87</v>
      </c>
      <c r="E20">
        <v>3.84</v>
      </c>
      <c r="F20">
        <v>4.0599999999999996</v>
      </c>
      <c r="G20">
        <v>3.63</v>
      </c>
      <c r="H20">
        <v>2.78</v>
      </c>
      <c r="I20">
        <v>3.57</v>
      </c>
      <c r="J20">
        <v>4.01</v>
      </c>
      <c r="K20">
        <v>4.2</v>
      </c>
      <c r="L20">
        <v>3.57</v>
      </c>
      <c r="M20">
        <v>3.42</v>
      </c>
      <c r="N20">
        <v>3.52</v>
      </c>
      <c r="O20">
        <v>3.54</v>
      </c>
      <c r="P20">
        <v>4.13</v>
      </c>
      <c r="Q20">
        <v>3.39</v>
      </c>
      <c r="R20">
        <v>3.69</v>
      </c>
      <c r="S20">
        <v>4.1399999999999997</v>
      </c>
      <c r="T20">
        <v>3.79</v>
      </c>
      <c r="U20">
        <v>3.25</v>
      </c>
      <c r="V20">
        <v>3.24</v>
      </c>
    </row>
    <row r="21" spans="1:22" x14ac:dyDescent="0.25">
      <c r="A21" t="s">
        <v>220</v>
      </c>
      <c r="B21">
        <v>14.031818231336398</v>
      </c>
      <c r="C21">
        <v>15.445650044026591</v>
      </c>
      <c r="D21">
        <v>12.76640222763805</v>
      </c>
      <c r="E21">
        <v>10.747008744404134</v>
      </c>
      <c r="F21">
        <v>12.030040212181655</v>
      </c>
      <c r="G21">
        <v>13.031688461150907</v>
      </c>
      <c r="H21">
        <v>10.189266219021251</v>
      </c>
      <c r="I21" s="2">
        <v>12.782265513165878</v>
      </c>
      <c r="J21">
        <v>13.038042641692501</v>
      </c>
      <c r="K21">
        <v>11.674368785949788</v>
      </c>
      <c r="L21">
        <v>12.872709328501809</v>
      </c>
      <c r="M21">
        <v>11.43208604917808</v>
      </c>
      <c r="N21" s="2">
        <v>12.912935876599073</v>
      </c>
      <c r="O21">
        <v>13.520755707766893</v>
      </c>
      <c r="P21">
        <v>10.283233446855814</v>
      </c>
      <c r="Q21">
        <v>11.3678655461486</v>
      </c>
      <c r="R21">
        <v>9.3253325865545111</v>
      </c>
      <c r="S21">
        <v>9.4065424534835813</v>
      </c>
      <c r="T21" s="2">
        <v>9.7168116060834215</v>
      </c>
      <c r="U21">
        <v>9.9572985796466149</v>
      </c>
      <c r="V21">
        <v>10.993880210576993</v>
      </c>
    </row>
    <row r="22" spans="1:22" x14ac:dyDescent="0.25">
      <c r="A22" s="1" t="s">
        <v>45</v>
      </c>
    </row>
    <row r="23" spans="1:22" x14ac:dyDescent="0.25">
      <c r="A23" t="s">
        <v>46</v>
      </c>
      <c r="B23">
        <v>14.85</v>
      </c>
      <c r="C23">
        <v>14.85</v>
      </c>
      <c r="D23">
        <v>14.85</v>
      </c>
    </row>
    <row r="24" spans="1:22" x14ac:dyDescent="0.25">
      <c r="A24" t="s">
        <v>47</v>
      </c>
      <c r="B24">
        <v>73.92</v>
      </c>
      <c r="C24">
        <v>73.92</v>
      </c>
      <c r="D24">
        <v>73.92</v>
      </c>
    </row>
    <row r="25" spans="1:22" x14ac:dyDescent="0.25">
      <c r="A25" t="s">
        <v>48</v>
      </c>
      <c r="B25">
        <v>14.85</v>
      </c>
      <c r="C25">
        <v>14.85</v>
      </c>
      <c r="D25">
        <v>14.85</v>
      </c>
    </row>
    <row r="26" spans="1:22" x14ac:dyDescent="0.25">
      <c r="A26" t="s">
        <v>49</v>
      </c>
      <c r="B26">
        <v>73.92</v>
      </c>
      <c r="C26">
        <v>73.92</v>
      </c>
      <c r="D26">
        <v>73.92</v>
      </c>
    </row>
    <row r="27" spans="1:22" x14ac:dyDescent="0.25">
      <c r="A27" t="s">
        <v>50</v>
      </c>
      <c r="B27">
        <v>1.3</v>
      </c>
      <c r="C27">
        <v>1.3</v>
      </c>
      <c r="D27">
        <v>1.3</v>
      </c>
    </row>
    <row r="28" spans="1:22" x14ac:dyDescent="0.25">
      <c r="A28" t="s">
        <v>51</v>
      </c>
      <c r="B28">
        <v>12</v>
      </c>
      <c r="C28">
        <v>12</v>
      </c>
      <c r="D28">
        <v>12</v>
      </c>
    </row>
    <row r="29" spans="1:22" x14ac:dyDescent="0.25">
      <c r="A29" t="s">
        <v>52</v>
      </c>
      <c r="B29" t="s">
        <v>205</v>
      </c>
      <c r="C29" t="s">
        <v>205</v>
      </c>
      <c r="D29" t="s">
        <v>205</v>
      </c>
    </row>
    <row r="30" spans="1:22" x14ac:dyDescent="0.25">
      <c r="A30" t="s">
        <v>53</v>
      </c>
      <c r="B30">
        <v>10.3</v>
      </c>
      <c r="C30">
        <v>10.3</v>
      </c>
      <c r="D30">
        <v>10.3</v>
      </c>
    </row>
    <row r="31" spans="1:22" x14ac:dyDescent="0.25">
      <c r="A31" t="s">
        <v>54</v>
      </c>
      <c r="B31" s="3">
        <v>0</v>
      </c>
      <c r="C31" s="3">
        <v>0</v>
      </c>
      <c r="D31" s="3">
        <v>0</v>
      </c>
    </row>
    <row r="32" spans="1:22" x14ac:dyDescent="0.25">
      <c r="A32" t="s">
        <v>55</v>
      </c>
      <c r="B32" s="3">
        <v>0.63</v>
      </c>
      <c r="C32" s="3">
        <v>0.63</v>
      </c>
      <c r="D32" s="3">
        <v>0.63</v>
      </c>
    </row>
    <row r="33" spans="1:4" x14ac:dyDescent="0.25">
      <c r="A33" t="s">
        <v>56</v>
      </c>
      <c r="B33" s="3" t="s">
        <v>206</v>
      </c>
      <c r="C33" s="3" t="s">
        <v>206</v>
      </c>
      <c r="D33" s="3" t="s">
        <v>206</v>
      </c>
    </row>
    <row r="34" spans="1:4" x14ac:dyDescent="0.25">
      <c r="A34" t="s">
        <v>57</v>
      </c>
      <c r="B34" s="3"/>
    </row>
    <row r="36" spans="1:4" x14ac:dyDescent="0.25">
      <c r="A36" s="1" t="s">
        <v>58</v>
      </c>
    </row>
    <row r="37" spans="1:4" x14ac:dyDescent="0.25">
      <c r="A37" t="s">
        <v>59</v>
      </c>
      <c r="B37" s="3" t="s">
        <v>66</v>
      </c>
      <c r="C37" s="3" t="s">
        <v>66</v>
      </c>
      <c r="D37" s="3" t="s">
        <v>66</v>
      </c>
    </row>
    <row r="38" spans="1:4" x14ac:dyDescent="0.25">
      <c r="A38" t="s">
        <v>60</v>
      </c>
      <c r="B38" s="3" t="s">
        <v>67</v>
      </c>
      <c r="C38" s="3" t="s">
        <v>67</v>
      </c>
      <c r="D38" s="3" t="s">
        <v>67</v>
      </c>
    </row>
    <row r="39" spans="1:4" x14ac:dyDescent="0.25">
      <c r="A39" t="s">
        <v>61</v>
      </c>
      <c r="B39" s="3">
        <v>16</v>
      </c>
      <c r="C39" s="3">
        <v>16</v>
      </c>
      <c r="D39" s="3">
        <v>16</v>
      </c>
    </row>
    <row r="40" spans="1:4" x14ac:dyDescent="0.25">
      <c r="A40" t="s">
        <v>62</v>
      </c>
      <c r="B40" s="3">
        <v>6</v>
      </c>
      <c r="C40" s="3">
        <v>6</v>
      </c>
      <c r="D40" s="3">
        <v>6</v>
      </c>
    </row>
    <row r="41" spans="1:4" x14ac:dyDescent="0.25">
      <c r="A41" t="s">
        <v>63</v>
      </c>
      <c r="B41" s="5">
        <v>5484</v>
      </c>
      <c r="C41" s="5">
        <v>5484</v>
      </c>
      <c r="D41" s="5">
        <v>5484</v>
      </c>
    </row>
    <row r="42" spans="1:4" x14ac:dyDescent="0.25">
      <c r="A42" t="s">
        <v>64</v>
      </c>
      <c r="B42" s="3">
        <v>0</v>
      </c>
      <c r="C42" s="3">
        <v>0</v>
      </c>
      <c r="D42" s="3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54"/>
  <sheetViews>
    <sheetView zoomScale="80" zoomScaleNormal="80" workbookViewId="0">
      <pane xSplit="1" topLeftCell="B1" activePane="topRight" state="frozen"/>
      <selection pane="topRight" activeCell="E2" sqref="E2"/>
    </sheetView>
  </sheetViews>
  <sheetFormatPr defaultRowHeight="15" x14ac:dyDescent="0.25"/>
  <cols>
    <col min="1" max="1" width="30.7109375" customWidth="1"/>
  </cols>
  <sheetData>
    <row r="2" spans="1:22" x14ac:dyDescent="0.25">
      <c r="A2" t="s">
        <v>68</v>
      </c>
      <c r="B2" t="s">
        <v>251</v>
      </c>
      <c r="C2" t="s">
        <v>252</v>
      </c>
      <c r="D2" t="s">
        <v>253</v>
      </c>
      <c r="E2" t="s">
        <v>254</v>
      </c>
      <c r="F2" t="s">
        <v>255</v>
      </c>
      <c r="G2" t="s">
        <v>256</v>
      </c>
      <c r="H2" t="s">
        <v>257</v>
      </c>
      <c r="I2" t="s">
        <v>258</v>
      </c>
      <c r="J2" t="s">
        <v>259</v>
      </c>
      <c r="K2" t="s">
        <v>260</v>
      </c>
      <c r="L2" t="s">
        <v>261</v>
      </c>
      <c r="M2" t="s">
        <v>262</v>
      </c>
      <c r="N2" t="s">
        <v>263</v>
      </c>
      <c r="O2" t="s">
        <v>264</v>
      </c>
      <c r="P2" t="s">
        <v>265</v>
      </c>
      <c r="Q2" t="s">
        <v>266</v>
      </c>
      <c r="R2" t="s">
        <v>267</v>
      </c>
      <c r="S2" t="s">
        <v>268</v>
      </c>
      <c r="T2" t="s">
        <v>269</v>
      </c>
      <c r="U2" t="s">
        <v>270</v>
      </c>
      <c r="V2" t="s">
        <v>271</v>
      </c>
    </row>
    <row r="3" spans="1:22" x14ac:dyDescent="0.25">
      <c r="A3" s="1" t="s">
        <v>69</v>
      </c>
      <c r="B3">
        <v>14.031818231336398</v>
      </c>
      <c r="C3">
        <v>15.445650044026591</v>
      </c>
      <c r="D3">
        <v>12.76640222763805</v>
      </c>
      <c r="E3">
        <v>10.747008744404134</v>
      </c>
      <c r="F3">
        <v>12.030040212181655</v>
      </c>
      <c r="G3">
        <v>13.031688461150907</v>
      </c>
      <c r="H3">
        <v>10.189266219021251</v>
      </c>
      <c r="I3">
        <v>12.782265513165878</v>
      </c>
      <c r="J3">
        <v>13.038042641692501</v>
      </c>
      <c r="K3">
        <v>11.674368785949788</v>
      </c>
      <c r="L3">
        <v>12.872709328501809</v>
      </c>
      <c r="M3">
        <v>11.43208604917808</v>
      </c>
      <c r="N3">
        <v>12.912935876599073</v>
      </c>
      <c r="O3">
        <v>13.520755707766893</v>
      </c>
      <c r="P3">
        <v>10.283233446855814</v>
      </c>
      <c r="Q3">
        <v>11.3678655461486</v>
      </c>
      <c r="R3">
        <v>9.3253325865545111</v>
      </c>
      <c r="S3">
        <v>9.4065424534835813</v>
      </c>
      <c r="T3">
        <v>9.7168116060834215</v>
      </c>
      <c r="U3">
        <v>9.9572985796466149</v>
      </c>
      <c r="V3">
        <v>10.993880210576993</v>
      </c>
    </row>
    <row r="4" spans="1:22" x14ac:dyDescent="0.25">
      <c r="A4" t="s">
        <v>1</v>
      </c>
      <c r="B4" t="s">
        <v>27</v>
      </c>
      <c r="C4" t="s">
        <v>27</v>
      </c>
      <c r="D4" t="s">
        <v>27</v>
      </c>
    </row>
    <row r="5" spans="1:22" x14ac:dyDescent="0.25">
      <c r="A5" t="s">
        <v>19</v>
      </c>
      <c r="B5">
        <v>14.85</v>
      </c>
      <c r="C5">
        <v>14.85</v>
      </c>
      <c r="D5">
        <v>14.85</v>
      </c>
    </row>
    <row r="6" spans="1:22" x14ac:dyDescent="0.25">
      <c r="A6" t="s">
        <v>70</v>
      </c>
      <c r="B6">
        <v>14.85</v>
      </c>
      <c r="C6">
        <v>14.85</v>
      </c>
      <c r="D6">
        <v>14.85</v>
      </c>
    </row>
    <row r="7" spans="1:22" x14ac:dyDescent="0.25">
      <c r="A7" t="s">
        <v>71</v>
      </c>
      <c r="B7">
        <v>73.92</v>
      </c>
      <c r="C7">
        <v>73.92</v>
      </c>
      <c r="D7">
        <v>73.92</v>
      </c>
    </row>
    <row r="8" spans="1:22" x14ac:dyDescent="0.25">
      <c r="A8" t="s">
        <v>72</v>
      </c>
      <c r="B8">
        <v>73.92</v>
      </c>
      <c r="C8">
        <v>73.92</v>
      </c>
      <c r="D8">
        <v>73.92</v>
      </c>
    </row>
    <row r="9" spans="1:22" x14ac:dyDescent="0.25">
      <c r="A9" t="s">
        <v>73</v>
      </c>
      <c r="B9">
        <v>1.3</v>
      </c>
      <c r="C9">
        <v>1.3</v>
      </c>
      <c r="D9">
        <v>1.3</v>
      </c>
    </row>
    <row r="10" spans="1:22" x14ac:dyDescent="0.25">
      <c r="A10" t="s">
        <v>74</v>
      </c>
      <c r="B10">
        <v>1.3</v>
      </c>
      <c r="C10">
        <v>1.3</v>
      </c>
      <c r="D10">
        <v>1.3</v>
      </c>
    </row>
    <row r="11" spans="1:22" x14ac:dyDescent="0.25">
      <c r="A11" t="s">
        <v>75</v>
      </c>
      <c r="B11" s="3">
        <v>12</v>
      </c>
      <c r="C11" s="3">
        <v>12</v>
      </c>
      <c r="D11" s="3">
        <v>12</v>
      </c>
    </row>
    <row r="12" spans="1:22" x14ac:dyDescent="0.25">
      <c r="A12" t="s">
        <v>76</v>
      </c>
      <c r="B12" s="3">
        <v>12</v>
      </c>
      <c r="C12" s="3">
        <v>12</v>
      </c>
      <c r="D12" s="3">
        <v>12</v>
      </c>
    </row>
    <row r="13" spans="1:22" x14ac:dyDescent="0.25">
      <c r="A13" t="s">
        <v>77</v>
      </c>
      <c r="B13" s="3" t="s">
        <v>65</v>
      </c>
      <c r="C13" s="3" t="s">
        <v>65</v>
      </c>
      <c r="D13" s="3" t="s">
        <v>65</v>
      </c>
    </row>
    <row r="14" spans="1:22" x14ac:dyDescent="0.25">
      <c r="A14" t="s">
        <v>78</v>
      </c>
      <c r="B14" s="3" t="s">
        <v>65</v>
      </c>
      <c r="C14" s="3" t="s">
        <v>65</v>
      </c>
      <c r="D14" s="3" t="s">
        <v>65</v>
      </c>
    </row>
    <row r="15" spans="1:22" x14ac:dyDescent="0.25">
      <c r="A15" s="4" t="s">
        <v>79</v>
      </c>
      <c r="B15" s="5">
        <v>13</v>
      </c>
      <c r="C15" s="5">
        <v>14</v>
      </c>
      <c r="D15" s="5">
        <v>14</v>
      </c>
    </row>
    <row r="16" spans="1:22" x14ac:dyDescent="0.25">
      <c r="A16" s="4" t="s">
        <v>80</v>
      </c>
      <c r="B16" s="5">
        <v>6</v>
      </c>
      <c r="C16" s="5">
        <v>6</v>
      </c>
      <c r="D16" s="5">
        <v>6</v>
      </c>
    </row>
    <row r="17" spans="1:22" x14ac:dyDescent="0.25">
      <c r="A17" s="4" t="s">
        <v>81</v>
      </c>
      <c r="B17" s="5"/>
      <c r="C17" s="5"/>
      <c r="D17" s="5"/>
    </row>
    <row r="18" spans="1:22" x14ac:dyDescent="0.25">
      <c r="A18" t="s">
        <v>82</v>
      </c>
      <c r="B18" s="3">
        <v>0</v>
      </c>
      <c r="C18" s="3">
        <v>0</v>
      </c>
      <c r="D18" s="3">
        <v>0</v>
      </c>
    </row>
    <row r="19" spans="1:22" x14ac:dyDescent="0.25">
      <c r="A19" t="s">
        <v>83</v>
      </c>
      <c r="B19" s="3">
        <v>0</v>
      </c>
      <c r="C19" s="3">
        <v>0</v>
      </c>
      <c r="D19" s="3">
        <v>0</v>
      </c>
    </row>
    <row r="20" spans="1:22" x14ac:dyDescent="0.25">
      <c r="A20" t="s">
        <v>84</v>
      </c>
      <c r="B20" s="3">
        <v>0</v>
      </c>
      <c r="C20" s="5">
        <v>0</v>
      </c>
      <c r="D20" s="5">
        <v>0</v>
      </c>
    </row>
    <row r="22" spans="1:22" x14ac:dyDescent="0.25">
      <c r="A22" s="1" t="s">
        <v>85</v>
      </c>
    </row>
    <row r="23" spans="1:22" x14ac:dyDescent="0.25">
      <c r="A23" t="s">
        <v>86</v>
      </c>
      <c r="B23" t="s">
        <v>27</v>
      </c>
      <c r="C23" t="s">
        <v>27</v>
      </c>
      <c r="D23" t="s">
        <v>27</v>
      </c>
    </row>
    <row r="24" spans="1:22" x14ac:dyDescent="0.25">
      <c r="A24" t="s">
        <v>87</v>
      </c>
      <c r="B24" t="s">
        <v>251</v>
      </c>
      <c r="C24" t="s">
        <v>252</v>
      </c>
      <c r="D24" t="s">
        <v>253</v>
      </c>
      <c r="E24" t="s">
        <v>254</v>
      </c>
      <c r="F24" t="s">
        <v>255</v>
      </c>
      <c r="G24" t="s">
        <v>256</v>
      </c>
      <c r="H24" t="s">
        <v>257</v>
      </c>
      <c r="I24" t="s">
        <v>258</v>
      </c>
      <c r="J24" t="s">
        <v>259</v>
      </c>
      <c r="K24" t="s">
        <v>260</v>
      </c>
      <c r="L24" t="s">
        <v>261</v>
      </c>
      <c r="M24" t="s">
        <v>262</v>
      </c>
      <c r="N24" t="s">
        <v>263</v>
      </c>
      <c r="O24" t="s">
        <v>264</v>
      </c>
      <c r="P24" t="s">
        <v>265</v>
      </c>
      <c r="Q24" t="s">
        <v>266</v>
      </c>
      <c r="R24" t="s">
        <v>267</v>
      </c>
      <c r="S24" t="s">
        <v>268</v>
      </c>
      <c r="T24" t="s">
        <v>269</v>
      </c>
      <c r="U24" t="s">
        <v>270</v>
      </c>
      <c r="V24" t="s">
        <v>271</v>
      </c>
    </row>
    <row r="25" spans="1:22" x14ac:dyDescent="0.25">
      <c r="A25" t="s">
        <v>88</v>
      </c>
    </row>
    <row r="26" spans="1:22" x14ac:dyDescent="0.25">
      <c r="A26" t="s">
        <v>89</v>
      </c>
      <c r="B26">
        <f>((((B30-1)*370)+B28)/30)+24</f>
        <v>88.13333333333334</v>
      </c>
      <c r="C26">
        <f t="shared" ref="C26:V26" si="0">((((C30-1)*370)+C28)/30)+24</f>
        <v>74.733333333333334</v>
      </c>
      <c r="D26">
        <f t="shared" si="0"/>
        <v>75.566666666666663</v>
      </c>
      <c r="E26">
        <f t="shared" si="0"/>
        <v>65.833333333333343</v>
      </c>
      <c r="F26">
        <f t="shared" si="0"/>
        <v>67.833333333333343</v>
      </c>
      <c r="G26">
        <f t="shared" si="0"/>
        <v>63.033333333333331</v>
      </c>
      <c r="H26">
        <f t="shared" si="0"/>
        <v>56.1</v>
      </c>
      <c r="I26">
        <f t="shared" si="0"/>
        <v>53.133333333333333</v>
      </c>
      <c r="J26">
        <f t="shared" si="0"/>
        <v>56.166666666666664</v>
      </c>
      <c r="K26">
        <f t="shared" si="0"/>
        <v>56.06666666666667</v>
      </c>
      <c r="L26">
        <f t="shared" si="0"/>
        <v>53.533333333333331</v>
      </c>
      <c r="M26">
        <f t="shared" si="0"/>
        <v>49.7</v>
      </c>
      <c r="N26">
        <f t="shared" si="0"/>
        <v>50.9</v>
      </c>
      <c r="O26">
        <f t="shared" si="0"/>
        <v>49.633333333333333</v>
      </c>
      <c r="P26">
        <f t="shared" si="0"/>
        <v>41.533333333333331</v>
      </c>
      <c r="Q26">
        <f t="shared" si="0"/>
        <v>38.1</v>
      </c>
      <c r="R26">
        <f t="shared" si="0"/>
        <v>32.233333333333334</v>
      </c>
      <c r="S26">
        <f t="shared" si="0"/>
        <v>31.533333333333331</v>
      </c>
      <c r="T26">
        <f t="shared" si="0"/>
        <v>29.766666666666666</v>
      </c>
      <c r="U26">
        <f t="shared" si="0"/>
        <v>25.866666666666667</v>
      </c>
      <c r="V26">
        <f t="shared" si="0"/>
        <v>41.966666666666669</v>
      </c>
    </row>
    <row r="27" spans="1:22" x14ac:dyDescent="0.25">
      <c r="A27" t="s">
        <v>90</v>
      </c>
      <c r="B27">
        <v>0</v>
      </c>
      <c r="C27">
        <v>0</v>
      </c>
      <c r="D27">
        <v>0</v>
      </c>
      <c r="E27">
        <v>54</v>
      </c>
      <c r="F27">
        <v>114</v>
      </c>
      <c r="G27">
        <v>0</v>
      </c>
      <c r="H27">
        <v>132</v>
      </c>
      <c r="I27">
        <v>43</v>
      </c>
      <c r="J27">
        <v>134</v>
      </c>
      <c r="K27">
        <v>131</v>
      </c>
      <c r="L27">
        <v>55</v>
      </c>
      <c r="M27">
        <v>0</v>
      </c>
      <c r="N27">
        <v>0</v>
      </c>
      <c r="O27">
        <v>0</v>
      </c>
      <c r="P27">
        <v>65</v>
      </c>
      <c r="Q27">
        <v>0</v>
      </c>
      <c r="R27">
        <v>156</v>
      </c>
      <c r="S27">
        <v>135</v>
      </c>
      <c r="T27">
        <v>82</v>
      </c>
      <c r="U27">
        <v>0</v>
      </c>
      <c r="V27">
        <v>78</v>
      </c>
    </row>
    <row r="28" spans="1:22" x14ac:dyDescent="0.25">
      <c r="A28" t="s">
        <v>91</v>
      </c>
      <c r="B28">
        <v>74</v>
      </c>
      <c r="C28">
        <v>42</v>
      </c>
      <c r="D28">
        <v>67</v>
      </c>
      <c r="E28">
        <v>145</v>
      </c>
      <c r="F28">
        <v>205</v>
      </c>
      <c r="G28">
        <v>61</v>
      </c>
      <c r="H28">
        <v>223</v>
      </c>
      <c r="I28">
        <v>134</v>
      </c>
      <c r="J28">
        <v>225</v>
      </c>
      <c r="K28">
        <v>222</v>
      </c>
      <c r="L28">
        <v>146</v>
      </c>
      <c r="M28">
        <v>31</v>
      </c>
      <c r="N28">
        <v>67</v>
      </c>
      <c r="O28">
        <v>29</v>
      </c>
      <c r="P28">
        <v>156</v>
      </c>
      <c r="Q28">
        <v>53</v>
      </c>
      <c r="R28">
        <v>247</v>
      </c>
      <c r="S28">
        <v>226</v>
      </c>
      <c r="T28">
        <v>173</v>
      </c>
      <c r="U28">
        <v>56</v>
      </c>
      <c r="V28">
        <v>169</v>
      </c>
    </row>
    <row r="29" spans="1:22" x14ac:dyDescent="0.25">
      <c r="A29" t="s">
        <v>92</v>
      </c>
      <c r="B29">
        <v>13</v>
      </c>
    </row>
    <row r="30" spans="1:22" x14ac:dyDescent="0.25">
      <c r="A30" t="s">
        <v>7</v>
      </c>
      <c r="B30">
        <v>6</v>
      </c>
      <c r="C30">
        <v>5</v>
      </c>
      <c r="D30">
        <v>5</v>
      </c>
      <c r="E30">
        <v>4</v>
      </c>
      <c r="F30">
        <v>4</v>
      </c>
      <c r="G30">
        <v>4</v>
      </c>
      <c r="H30">
        <v>3</v>
      </c>
      <c r="I30">
        <v>3</v>
      </c>
      <c r="J30">
        <v>3</v>
      </c>
      <c r="K30">
        <v>3</v>
      </c>
      <c r="L30">
        <v>3</v>
      </c>
      <c r="M30">
        <v>3</v>
      </c>
      <c r="N30">
        <v>3</v>
      </c>
      <c r="O30">
        <v>3</v>
      </c>
      <c r="P30">
        <v>2</v>
      </c>
      <c r="Q30">
        <v>2</v>
      </c>
      <c r="R30">
        <v>1</v>
      </c>
      <c r="S30">
        <v>1</v>
      </c>
      <c r="T30">
        <v>1</v>
      </c>
      <c r="U30">
        <v>1</v>
      </c>
      <c r="V30">
        <v>2</v>
      </c>
    </row>
    <row r="31" spans="1:22" x14ac:dyDescent="0.25">
      <c r="A31" t="s">
        <v>93</v>
      </c>
      <c r="B31">
        <v>23</v>
      </c>
    </row>
    <row r="32" spans="1:22" x14ac:dyDescent="0.25">
      <c r="A32" t="s">
        <v>35</v>
      </c>
      <c r="B32">
        <v>24</v>
      </c>
    </row>
    <row r="33" spans="1:22" x14ac:dyDescent="0.25">
      <c r="A33" t="s">
        <v>94</v>
      </c>
      <c r="B33">
        <v>22.89</v>
      </c>
      <c r="C33">
        <v>24.04</v>
      </c>
      <c r="D33">
        <v>20.87</v>
      </c>
      <c r="E33">
        <v>16.64</v>
      </c>
      <c r="F33">
        <v>17.07</v>
      </c>
      <c r="G33">
        <v>22.9</v>
      </c>
      <c r="H33">
        <v>13.38</v>
      </c>
      <c r="I33">
        <v>19.43</v>
      </c>
      <c r="J33">
        <v>21.02</v>
      </c>
      <c r="K33">
        <v>17.25</v>
      </c>
      <c r="L33">
        <v>20.29</v>
      </c>
      <c r="M33">
        <v>20.079999999999998</v>
      </c>
      <c r="N33">
        <v>21.8</v>
      </c>
      <c r="O33">
        <v>22.81</v>
      </c>
      <c r="P33">
        <v>14.79</v>
      </c>
      <c r="Q33">
        <v>19.43</v>
      </c>
      <c r="R33">
        <v>13.76</v>
      </c>
      <c r="S33">
        <v>14.98</v>
      </c>
      <c r="T33">
        <v>15.8</v>
      </c>
      <c r="U33">
        <v>19.34</v>
      </c>
      <c r="V33">
        <v>18.59</v>
      </c>
    </row>
    <row r="34" spans="1:22" x14ac:dyDescent="0.25">
      <c r="A34" t="s">
        <v>15</v>
      </c>
      <c r="B34">
        <v>4.84</v>
      </c>
      <c r="C34">
        <v>5.28</v>
      </c>
      <c r="D34">
        <v>5.08</v>
      </c>
      <c r="E34">
        <v>4.75</v>
      </c>
      <c r="F34">
        <v>5.41</v>
      </c>
      <c r="G34">
        <v>4.28</v>
      </c>
      <c r="H34">
        <v>5.62</v>
      </c>
      <c r="I34">
        <v>5.1100000000000003</v>
      </c>
      <c r="J34">
        <v>4.71</v>
      </c>
      <c r="K34">
        <v>5.35</v>
      </c>
      <c r="L34">
        <v>4.93</v>
      </c>
      <c r="M34">
        <v>4.2699999999999996</v>
      </c>
      <c r="N34">
        <v>4.51</v>
      </c>
      <c r="O34">
        <v>4.4000000000000004</v>
      </c>
      <c r="P34">
        <v>5.42</v>
      </c>
      <c r="Q34">
        <v>4.67</v>
      </c>
      <c r="R34">
        <v>5.15</v>
      </c>
      <c r="S34">
        <v>4.6399999999999997</v>
      </c>
      <c r="T34">
        <v>4.8</v>
      </c>
      <c r="U34">
        <v>3.54</v>
      </c>
      <c r="V34">
        <v>4.0199999999999996</v>
      </c>
    </row>
    <row r="35" spans="1:22" x14ac:dyDescent="0.25">
      <c r="A35" t="s">
        <v>95</v>
      </c>
    </row>
    <row r="36" spans="1:22" x14ac:dyDescent="0.25">
      <c r="A36" t="s">
        <v>96</v>
      </c>
      <c r="B36">
        <v>3.47</v>
      </c>
      <c r="C36">
        <v>3.63</v>
      </c>
      <c r="D36">
        <v>3.87</v>
      </c>
      <c r="E36">
        <v>3.84</v>
      </c>
      <c r="F36">
        <v>4.0599999999999996</v>
      </c>
      <c r="G36">
        <v>3.63</v>
      </c>
      <c r="H36">
        <v>2.78</v>
      </c>
      <c r="I36">
        <v>3.57</v>
      </c>
      <c r="J36">
        <v>4.01</v>
      </c>
      <c r="K36">
        <v>4.2</v>
      </c>
      <c r="L36">
        <v>3.57</v>
      </c>
      <c r="M36">
        <v>3.42</v>
      </c>
      <c r="N36">
        <v>3.52</v>
      </c>
      <c r="O36">
        <v>3.54</v>
      </c>
      <c r="P36">
        <v>4.13</v>
      </c>
      <c r="Q36">
        <v>3.39</v>
      </c>
      <c r="R36">
        <v>3.69</v>
      </c>
      <c r="S36">
        <v>4.1399999999999997</v>
      </c>
      <c r="T36">
        <v>3.79</v>
      </c>
      <c r="U36">
        <v>3.25</v>
      </c>
      <c r="V36">
        <v>3.24</v>
      </c>
    </row>
    <row r="37" spans="1:22" x14ac:dyDescent="0.25">
      <c r="A37" t="s">
        <v>97</v>
      </c>
      <c r="B37">
        <v>4.38</v>
      </c>
      <c r="C37">
        <v>4.74</v>
      </c>
      <c r="D37">
        <v>4.55</v>
      </c>
      <c r="E37">
        <v>4.37</v>
      </c>
      <c r="F37">
        <v>4.45</v>
      </c>
      <c r="G37">
        <v>4.58</v>
      </c>
      <c r="H37">
        <v>4.25</v>
      </c>
      <c r="I37">
        <v>4.46</v>
      </c>
      <c r="J37">
        <v>4.45</v>
      </c>
      <c r="K37">
        <v>4.38</v>
      </c>
      <c r="L37">
        <v>4.3600000000000003</v>
      </c>
      <c r="M37">
        <v>4.43</v>
      </c>
      <c r="N37">
        <v>4.49</v>
      </c>
      <c r="O37">
        <v>4.49</v>
      </c>
      <c r="P37">
        <v>4.5199999999999996</v>
      </c>
      <c r="Q37">
        <v>4.57</v>
      </c>
      <c r="R37">
        <v>4.53</v>
      </c>
      <c r="S37">
        <v>4.5</v>
      </c>
      <c r="T37">
        <v>4.59</v>
      </c>
      <c r="U37">
        <v>4.5599999999999996</v>
      </c>
      <c r="V37">
        <v>4.76</v>
      </c>
    </row>
    <row r="38" spans="1:22" x14ac:dyDescent="0.25">
      <c r="A38" t="s">
        <v>98</v>
      </c>
      <c r="B38" s="3" t="s">
        <v>114</v>
      </c>
    </row>
    <row r="39" spans="1:22" x14ac:dyDescent="0.25">
      <c r="A39" t="s">
        <v>99</v>
      </c>
      <c r="B39">
        <v>2.25</v>
      </c>
      <c r="C39">
        <v>2.25</v>
      </c>
      <c r="D39">
        <v>2.25</v>
      </c>
      <c r="E39">
        <v>2.25</v>
      </c>
      <c r="F39">
        <v>2.25</v>
      </c>
      <c r="G39">
        <v>2.25</v>
      </c>
      <c r="H39">
        <v>2.25</v>
      </c>
      <c r="I39">
        <v>2.25</v>
      </c>
      <c r="J39">
        <v>2.25</v>
      </c>
      <c r="K39">
        <v>2.25</v>
      </c>
      <c r="L39">
        <v>2.25</v>
      </c>
      <c r="M39">
        <v>2.25</v>
      </c>
      <c r="N39">
        <v>2.25</v>
      </c>
      <c r="O39">
        <v>2.25</v>
      </c>
      <c r="P39">
        <v>2.25</v>
      </c>
      <c r="Q39">
        <v>2.25</v>
      </c>
      <c r="R39">
        <v>2.25</v>
      </c>
      <c r="S39">
        <v>2.25</v>
      </c>
      <c r="T39">
        <v>2.25</v>
      </c>
      <c r="U39">
        <v>2.25</v>
      </c>
    </row>
    <row r="40" spans="1:22" x14ac:dyDescent="0.25">
      <c r="A40" t="s">
        <v>100</v>
      </c>
      <c r="B40">
        <v>2.15</v>
      </c>
      <c r="C40">
        <v>2.25</v>
      </c>
      <c r="D40">
        <v>2.15</v>
      </c>
    </row>
    <row r="41" spans="1:22" x14ac:dyDescent="0.25">
      <c r="A41" t="s">
        <v>101</v>
      </c>
      <c r="B41" s="3">
        <v>100</v>
      </c>
      <c r="C41">
        <v>100</v>
      </c>
      <c r="D41">
        <v>100</v>
      </c>
    </row>
    <row r="42" spans="1:22" x14ac:dyDescent="0.25">
      <c r="A42" t="s">
        <v>102</v>
      </c>
      <c r="B42" s="3" t="s">
        <v>115</v>
      </c>
      <c r="C42" s="3" t="s">
        <v>115</v>
      </c>
      <c r="D42" s="3" t="s">
        <v>115</v>
      </c>
    </row>
    <row r="43" spans="1:22" x14ac:dyDescent="0.25">
      <c r="A43" t="s">
        <v>103</v>
      </c>
      <c r="B43" s="3" t="s">
        <v>116</v>
      </c>
      <c r="C43" s="3" t="s">
        <v>116</v>
      </c>
      <c r="D43" s="3" t="s">
        <v>116</v>
      </c>
    </row>
    <row r="44" spans="1:22" x14ac:dyDescent="0.25">
      <c r="A44" t="s">
        <v>104</v>
      </c>
      <c r="B44" s="3" t="s">
        <v>117</v>
      </c>
      <c r="C44" s="3" t="s">
        <v>117</v>
      </c>
      <c r="D44" s="3" t="s">
        <v>117</v>
      </c>
    </row>
    <row r="45" spans="1:22" x14ac:dyDescent="0.25">
      <c r="A45" t="s">
        <v>105</v>
      </c>
      <c r="B45" s="3" t="s">
        <v>28</v>
      </c>
      <c r="C45" s="3" t="s">
        <v>28</v>
      </c>
      <c r="D45" s="3" t="s">
        <v>28</v>
      </c>
    </row>
    <row r="46" spans="1:22" x14ac:dyDescent="0.25">
      <c r="A46" t="s">
        <v>106</v>
      </c>
      <c r="B46" s="3">
        <v>0.6</v>
      </c>
      <c r="C46" s="3">
        <v>1.6</v>
      </c>
      <c r="D46" s="3">
        <v>2.6</v>
      </c>
    </row>
    <row r="47" spans="1:22" x14ac:dyDescent="0.25">
      <c r="A47" t="s">
        <v>24</v>
      </c>
      <c r="B47" s="3" t="s">
        <v>118</v>
      </c>
      <c r="C47" s="3" t="s">
        <v>118</v>
      </c>
      <c r="D47" s="3" t="s">
        <v>118</v>
      </c>
    </row>
    <row r="48" spans="1:22" x14ac:dyDescent="0.25">
      <c r="A48" t="s">
        <v>107</v>
      </c>
      <c r="B48" s="3" t="s">
        <v>28</v>
      </c>
      <c r="C48" s="3" t="s">
        <v>28</v>
      </c>
      <c r="D48" s="3" t="s">
        <v>28</v>
      </c>
    </row>
    <row r="49" spans="1:22" x14ac:dyDescent="0.25">
      <c r="A49" t="s">
        <v>108</v>
      </c>
      <c r="B49" s="3" t="b">
        <v>1</v>
      </c>
      <c r="C49" s="3" t="b">
        <v>1</v>
      </c>
      <c r="D49" s="3" t="b">
        <v>1</v>
      </c>
    </row>
    <row r="50" spans="1:22" x14ac:dyDescent="0.25">
      <c r="A50" t="s">
        <v>109</v>
      </c>
      <c r="B50" s="3" t="s">
        <v>119</v>
      </c>
      <c r="C50" s="3" t="s">
        <v>119</v>
      </c>
      <c r="D50" s="3" t="s">
        <v>119</v>
      </c>
    </row>
    <row r="51" spans="1:22" x14ac:dyDescent="0.25">
      <c r="A51" t="s">
        <v>110</v>
      </c>
      <c r="B51">
        <v>376</v>
      </c>
      <c r="C51">
        <v>385.5</v>
      </c>
      <c r="D51">
        <v>335</v>
      </c>
      <c r="E51">
        <v>395.5</v>
      </c>
      <c r="F51">
        <v>424.5</v>
      </c>
      <c r="G51">
        <v>360</v>
      </c>
      <c r="H51">
        <v>436</v>
      </c>
      <c r="I51" s="6">
        <v>402.5</v>
      </c>
      <c r="J51">
        <v>393.5</v>
      </c>
      <c r="K51">
        <v>390</v>
      </c>
      <c r="L51">
        <v>388.5</v>
      </c>
      <c r="M51">
        <v>347.5</v>
      </c>
      <c r="N51" s="6">
        <v>370.5</v>
      </c>
      <c r="O51">
        <v>391</v>
      </c>
      <c r="P51">
        <v>385</v>
      </c>
      <c r="Q51">
        <v>323.5</v>
      </c>
      <c r="R51">
        <v>371.5</v>
      </c>
      <c r="S51">
        <v>356</v>
      </c>
      <c r="T51">
        <v>328.5</v>
      </c>
      <c r="U51">
        <v>321</v>
      </c>
      <c r="V51">
        <v>397</v>
      </c>
    </row>
    <row r="52" spans="1:22" x14ac:dyDescent="0.25">
      <c r="A52" t="s">
        <v>111</v>
      </c>
      <c r="B52">
        <v>376</v>
      </c>
      <c r="C52">
        <v>385.5</v>
      </c>
      <c r="D52">
        <v>335</v>
      </c>
      <c r="E52">
        <v>395.5</v>
      </c>
      <c r="F52">
        <v>424.5</v>
      </c>
      <c r="G52">
        <v>360</v>
      </c>
      <c r="H52">
        <v>436</v>
      </c>
      <c r="I52" s="6">
        <v>402.5</v>
      </c>
      <c r="J52">
        <v>393.5</v>
      </c>
      <c r="K52">
        <v>390</v>
      </c>
      <c r="L52">
        <v>388.5</v>
      </c>
      <c r="M52">
        <v>347.5</v>
      </c>
      <c r="N52" s="6">
        <v>370.5</v>
      </c>
      <c r="O52">
        <v>391</v>
      </c>
      <c r="P52" s="2">
        <v>405</v>
      </c>
      <c r="Q52" s="2">
        <v>350</v>
      </c>
      <c r="R52" s="2">
        <v>410</v>
      </c>
      <c r="S52" s="2">
        <v>400</v>
      </c>
      <c r="T52" s="2">
        <v>380</v>
      </c>
      <c r="U52" s="2">
        <v>375</v>
      </c>
      <c r="V52" s="2">
        <v>420</v>
      </c>
    </row>
    <row r="53" spans="1:22" x14ac:dyDescent="0.25">
      <c r="A53" t="s">
        <v>112</v>
      </c>
    </row>
    <row r="54" spans="1:22" x14ac:dyDescent="0.25">
      <c r="A54" t="s">
        <v>113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4"/>
  <sheetViews>
    <sheetView tabSelected="1" topLeftCell="A7" workbookViewId="0">
      <pane xSplit="1" topLeftCell="T1" activePane="topRight" state="frozen"/>
      <selection pane="topRight" activeCell="U10" sqref="U10"/>
    </sheetView>
  </sheetViews>
  <sheetFormatPr defaultRowHeight="15" x14ac:dyDescent="0.25"/>
  <cols>
    <col min="1" max="1" width="45.7109375" bestFit="1" customWidth="1"/>
  </cols>
  <sheetData>
    <row r="1" spans="1:22" x14ac:dyDescent="0.25">
      <c r="B1" t="s">
        <v>251</v>
      </c>
      <c r="C1" t="s">
        <v>252</v>
      </c>
      <c r="D1" t="s">
        <v>253</v>
      </c>
      <c r="E1" t="s">
        <v>254</v>
      </c>
      <c r="F1" t="s">
        <v>255</v>
      </c>
      <c r="G1" t="s">
        <v>256</v>
      </c>
      <c r="H1" t="s">
        <v>257</v>
      </c>
      <c r="I1" t="s">
        <v>258</v>
      </c>
      <c r="J1" t="s">
        <v>259</v>
      </c>
      <c r="K1" t="s">
        <v>260</v>
      </c>
      <c r="L1" t="s">
        <v>261</v>
      </c>
      <c r="M1" t="s">
        <v>262</v>
      </c>
      <c r="N1" t="s">
        <v>263</v>
      </c>
      <c r="O1" t="s">
        <v>264</v>
      </c>
      <c r="P1" t="s">
        <v>265</v>
      </c>
      <c r="Q1" t="s">
        <v>266</v>
      </c>
      <c r="R1" t="s">
        <v>267</v>
      </c>
      <c r="S1" t="s">
        <v>268</v>
      </c>
      <c r="T1" t="s">
        <v>269</v>
      </c>
      <c r="U1" t="s">
        <v>270</v>
      </c>
      <c r="V1" t="s">
        <v>271</v>
      </c>
    </row>
    <row r="2" spans="1:22" x14ac:dyDescent="0.25">
      <c r="A2" t="s">
        <v>120</v>
      </c>
    </row>
    <row r="3" spans="1:22" x14ac:dyDescent="0.25">
      <c r="A3" t="s">
        <v>121</v>
      </c>
      <c r="B3" t="s">
        <v>27</v>
      </c>
      <c r="C3" t="s">
        <v>27</v>
      </c>
      <c r="D3" t="s">
        <v>27</v>
      </c>
    </row>
    <row r="4" spans="1:22" x14ac:dyDescent="0.25">
      <c r="A4" t="s">
        <v>122</v>
      </c>
      <c r="B4" t="s">
        <v>117</v>
      </c>
      <c r="C4" t="s">
        <v>117</v>
      </c>
      <c r="D4" t="s">
        <v>117</v>
      </c>
    </row>
    <row r="5" spans="1:22" x14ac:dyDescent="0.25">
      <c r="A5" t="s">
        <v>11</v>
      </c>
      <c r="B5">
        <v>376</v>
      </c>
      <c r="C5">
        <v>385.5</v>
      </c>
      <c r="D5">
        <v>335</v>
      </c>
      <c r="E5">
        <v>395.5</v>
      </c>
      <c r="F5">
        <v>424.5</v>
      </c>
      <c r="G5">
        <v>360</v>
      </c>
      <c r="H5">
        <v>436</v>
      </c>
      <c r="I5" s="6">
        <v>402.5</v>
      </c>
      <c r="J5">
        <v>393.5</v>
      </c>
      <c r="K5">
        <v>390</v>
      </c>
      <c r="L5">
        <v>388.5</v>
      </c>
      <c r="M5">
        <v>347.5</v>
      </c>
      <c r="N5" s="6">
        <v>370.5</v>
      </c>
      <c r="O5">
        <v>391</v>
      </c>
      <c r="P5" s="2">
        <v>405</v>
      </c>
      <c r="Q5" s="2">
        <v>350</v>
      </c>
      <c r="R5" s="2">
        <v>410</v>
      </c>
      <c r="S5" s="2">
        <v>400</v>
      </c>
      <c r="T5" s="2">
        <v>380</v>
      </c>
      <c r="U5" s="2">
        <v>375</v>
      </c>
      <c r="V5" s="2">
        <v>420</v>
      </c>
    </row>
    <row r="6" spans="1:22" x14ac:dyDescent="0.25">
      <c r="A6" t="s">
        <v>123</v>
      </c>
      <c r="B6" t="s">
        <v>196</v>
      </c>
      <c r="C6" t="s">
        <v>196</v>
      </c>
      <c r="D6" t="s">
        <v>196</v>
      </c>
    </row>
    <row r="7" spans="1:22" x14ac:dyDescent="0.25">
      <c r="A7" t="s">
        <v>89</v>
      </c>
      <c r="B7">
        <v>88.13333333333334</v>
      </c>
      <c r="C7">
        <v>74.733333333333334</v>
      </c>
      <c r="D7">
        <v>75.566666666666663</v>
      </c>
      <c r="E7">
        <v>65.833333333333343</v>
      </c>
      <c r="F7">
        <v>67.833333333333343</v>
      </c>
      <c r="G7">
        <v>63.033333333333331</v>
      </c>
      <c r="H7">
        <v>56.1</v>
      </c>
      <c r="I7">
        <v>53.133333333333333</v>
      </c>
      <c r="J7">
        <v>56.166666666666664</v>
      </c>
      <c r="K7">
        <v>56.06666666666667</v>
      </c>
      <c r="L7">
        <v>53.533333333333331</v>
      </c>
      <c r="M7">
        <v>49.7</v>
      </c>
      <c r="N7">
        <v>50.9</v>
      </c>
      <c r="O7">
        <v>49.633333333333333</v>
      </c>
      <c r="P7">
        <v>41.533333333333331</v>
      </c>
      <c r="Q7">
        <v>38.1</v>
      </c>
      <c r="R7">
        <v>32.233333333333334</v>
      </c>
      <c r="S7">
        <v>31.533333333333331</v>
      </c>
      <c r="T7">
        <v>29.766666666666666</v>
      </c>
      <c r="U7">
        <v>25.866666666666667</v>
      </c>
      <c r="V7">
        <v>41.966666666666669</v>
      </c>
    </row>
    <row r="8" spans="1:22" x14ac:dyDescent="0.25">
      <c r="A8" t="s">
        <v>124</v>
      </c>
      <c r="B8">
        <v>376</v>
      </c>
      <c r="C8">
        <v>385.5</v>
      </c>
      <c r="D8">
        <v>335</v>
      </c>
      <c r="E8">
        <v>395.5</v>
      </c>
      <c r="F8">
        <v>424.5</v>
      </c>
      <c r="G8">
        <v>360</v>
      </c>
      <c r="H8">
        <v>436</v>
      </c>
      <c r="I8" s="6">
        <v>402.5</v>
      </c>
      <c r="J8">
        <v>393.5</v>
      </c>
      <c r="K8">
        <v>390</v>
      </c>
      <c r="L8">
        <v>388.5</v>
      </c>
      <c r="M8">
        <v>347.5</v>
      </c>
      <c r="N8" s="6">
        <v>370.5</v>
      </c>
      <c r="O8">
        <v>391</v>
      </c>
      <c r="P8">
        <v>385</v>
      </c>
      <c r="Q8">
        <v>323.5</v>
      </c>
      <c r="R8">
        <v>371.5</v>
      </c>
      <c r="S8">
        <v>356</v>
      </c>
      <c r="T8">
        <v>328.5</v>
      </c>
      <c r="U8">
        <v>321</v>
      </c>
      <c r="V8">
        <v>397</v>
      </c>
    </row>
    <row r="9" spans="1:22" x14ac:dyDescent="0.25">
      <c r="A9" t="s">
        <v>125</v>
      </c>
      <c r="B9">
        <v>2.25</v>
      </c>
      <c r="C9">
        <v>2.25</v>
      </c>
      <c r="D9">
        <v>2.25</v>
      </c>
      <c r="E9">
        <v>2.25</v>
      </c>
      <c r="F9">
        <v>2.25</v>
      </c>
      <c r="G9">
        <v>2.25</v>
      </c>
      <c r="H9">
        <v>2.25</v>
      </c>
      <c r="I9">
        <v>2.25</v>
      </c>
      <c r="J9">
        <v>2.25</v>
      </c>
      <c r="K9">
        <v>2.25</v>
      </c>
      <c r="L9">
        <v>2.25</v>
      </c>
      <c r="M9">
        <v>2.25</v>
      </c>
      <c r="N9">
        <v>2.25</v>
      </c>
      <c r="O9">
        <v>2.25</v>
      </c>
      <c r="P9">
        <v>2.25</v>
      </c>
      <c r="Q9">
        <v>2.25</v>
      </c>
      <c r="R9">
        <v>2.25</v>
      </c>
      <c r="S9">
        <v>2.25</v>
      </c>
      <c r="T9">
        <v>2.25</v>
      </c>
      <c r="U9">
        <v>2.25</v>
      </c>
    </row>
    <row r="10" spans="1:22" x14ac:dyDescent="0.25">
      <c r="A10" t="s">
        <v>126</v>
      </c>
      <c r="B10">
        <v>0</v>
      </c>
      <c r="C10">
        <v>0</v>
      </c>
      <c r="D10">
        <v>0</v>
      </c>
      <c r="R10">
        <v>100</v>
      </c>
      <c r="S10">
        <v>100</v>
      </c>
      <c r="T10">
        <v>100</v>
      </c>
      <c r="U10">
        <v>100</v>
      </c>
    </row>
    <row r="11" spans="1:22" x14ac:dyDescent="0.25">
      <c r="A11" t="s">
        <v>127</v>
      </c>
      <c r="B11">
        <v>74</v>
      </c>
      <c r="C11">
        <v>42</v>
      </c>
      <c r="D11">
        <v>67</v>
      </c>
      <c r="E11">
        <v>145</v>
      </c>
      <c r="F11">
        <v>205</v>
      </c>
      <c r="G11">
        <v>61</v>
      </c>
      <c r="H11">
        <v>223</v>
      </c>
      <c r="I11">
        <v>134</v>
      </c>
      <c r="J11">
        <v>225</v>
      </c>
      <c r="K11">
        <v>222</v>
      </c>
      <c r="L11">
        <v>146</v>
      </c>
      <c r="M11">
        <v>31</v>
      </c>
      <c r="N11">
        <v>67</v>
      </c>
      <c r="O11">
        <v>29</v>
      </c>
      <c r="P11">
        <v>156</v>
      </c>
      <c r="Q11">
        <v>53</v>
      </c>
      <c r="R11">
        <v>247</v>
      </c>
      <c r="S11">
        <v>226</v>
      </c>
      <c r="T11">
        <v>173</v>
      </c>
      <c r="U11">
        <v>56</v>
      </c>
      <c r="V11">
        <v>169</v>
      </c>
    </row>
    <row r="12" spans="1:22" x14ac:dyDescent="0.25">
      <c r="A12" t="s">
        <v>128</v>
      </c>
      <c r="B12">
        <v>24</v>
      </c>
      <c r="C12">
        <v>24</v>
      </c>
      <c r="D12">
        <v>24</v>
      </c>
    </row>
    <row r="13" spans="1:22" x14ac:dyDescent="0.25">
      <c r="A13" t="s">
        <v>129</v>
      </c>
      <c r="B13">
        <v>0</v>
      </c>
      <c r="C13">
        <v>0</v>
      </c>
      <c r="D13">
        <v>0</v>
      </c>
      <c r="E13">
        <v>54</v>
      </c>
      <c r="F13">
        <v>114</v>
      </c>
      <c r="G13">
        <v>0</v>
      </c>
      <c r="H13">
        <v>132</v>
      </c>
      <c r="I13">
        <v>43</v>
      </c>
      <c r="J13">
        <v>134</v>
      </c>
      <c r="K13">
        <v>131</v>
      </c>
      <c r="L13">
        <v>55</v>
      </c>
      <c r="M13">
        <v>0</v>
      </c>
      <c r="N13">
        <v>0</v>
      </c>
      <c r="O13">
        <v>0</v>
      </c>
      <c r="P13">
        <v>65</v>
      </c>
      <c r="Q13">
        <v>0</v>
      </c>
      <c r="R13">
        <v>156</v>
      </c>
      <c r="S13">
        <v>135</v>
      </c>
      <c r="T13">
        <v>82</v>
      </c>
      <c r="U13">
        <v>0</v>
      </c>
      <c r="V13">
        <v>78</v>
      </c>
    </row>
    <row r="14" spans="1:22" x14ac:dyDescent="0.25">
      <c r="A14" t="s">
        <v>19</v>
      </c>
      <c r="B14">
        <v>14.85</v>
      </c>
      <c r="C14">
        <v>14.85</v>
      </c>
      <c r="D14">
        <v>14.85</v>
      </c>
    </row>
    <row r="16" spans="1:22" x14ac:dyDescent="0.25">
      <c r="A16" t="s">
        <v>133</v>
      </c>
      <c r="B16">
        <v>23</v>
      </c>
      <c r="C16">
        <v>23</v>
      </c>
      <c r="D16">
        <v>23</v>
      </c>
    </row>
    <row r="17" spans="1:22" x14ac:dyDescent="0.25">
      <c r="A17" t="s">
        <v>134</v>
      </c>
      <c r="B17" t="s">
        <v>209</v>
      </c>
      <c r="C17" t="s">
        <v>209</v>
      </c>
      <c r="D17" t="s">
        <v>209</v>
      </c>
    </row>
    <row r="18" spans="1:22" x14ac:dyDescent="0.25">
      <c r="A18" t="s">
        <v>135</v>
      </c>
    </row>
    <row r="19" spans="1:22" x14ac:dyDescent="0.25">
      <c r="A19" t="s">
        <v>136</v>
      </c>
    </row>
    <row r="20" spans="1:22" x14ac:dyDescent="0.25">
      <c r="A20" t="s">
        <v>137</v>
      </c>
      <c r="B20">
        <v>22.89</v>
      </c>
      <c r="C20">
        <v>24.04</v>
      </c>
      <c r="D20">
        <v>20.87</v>
      </c>
      <c r="E20">
        <v>16.64</v>
      </c>
      <c r="F20">
        <v>17.07</v>
      </c>
      <c r="G20">
        <v>22.9</v>
      </c>
      <c r="H20">
        <v>13.38</v>
      </c>
      <c r="I20">
        <v>19.43</v>
      </c>
      <c r="J20">
        <v>21.02</v>
      </c>
      <c r="K20">
        <v>17.25</v>
      </c>
      <c r="L20">
        <v>20.29</v>
      </c>
      <c r="M20">
        <v>20.079999999999998</v>
      </c>
      <c r="N20">
        <v>21.8</v>
      </c>
      <c r="O20">
        <v>22.81</v>
      </c>
      <c r="P20">
        <v>14.79</v>
      </c>
      <c r="Q20">
        <v>19.43</v>
      </c>
      <c r="R20">
        <v>13.76</v>
      </c>
      <c r="S20">
        <v>14.98</v>
      </c>
      <c r="T20">
        <v>15.8</v>
      </c>
      <c r="U20">
        <v>19.34</v>
      </c>
      <c r="V20">
        <v>18.59</v>
      </c>
    </row>
    <row r="21" spans="1:22" x14ac:dyDescent="0.25">
      <c r="A21" t="s">
        <v>138</v>
      </c>
      <c r="B21">
        <v>2</v>
      </c>
      <c r="C21">
        <v>2</v>
      </c>
      <c r="D21">
        <v>2</v>
      </c>
    </row>
    <row r="22" spans="1:22" x14ac:dyDescent="0.25">
      <c r="A22" t="s">
        <v>139</v>
      </c>
      <c r="B22" t="s">
        <v>197</v>
      </c>
      <c r="C22" t="s">
        <v>197</v>
      </c>
      <c r="D22" t="s">
        <v>197</v>
      </c>
    </row>
    <row r="23" spans="1:22" x14ac:dyDescent="0.25">
      <c r="A23" t="s">
        <v>140</v>
      </c>
      <c r="B23">
        <v>4.84</v>
      </c>
      <c r="C23">
        <v>5.28</v>
      </c>
      <c r="D23">
        <v>5.08</v>
      </c>
      <c r="E23">
        <v>4.75</v>
      </c>
      <c r="F23">
        <v>5.41</v>
      </c>
      <c r="G23">
        <v>4.28</v>
      </c>
      <c r="H23">
        <v>5.62</v>
      </c>
      <c r="I23">
        <v>5.1100000000000003</v>
      </c>
      <c r="J23">
        <v>4.71</v>
      </c>
      <c r="K23">
        <v>5.35</v>
      </c>
      <c r="L23">
        <v>4.93</v>
      </c>
      <c r="M23">
        <v>4.2699999999999996</v>
      </c>
      <c r="N23">
        <v>4.51</v>
      </c>
      <c r="O23">
        <v>4.4000000000000004</v>
      </c>
      <c r="P23">
        <v>5.42</v>
      </c>
      <c r="Q23">
        <v>4.67</v>
      </c>
      <c r="R23">
        <v>5.15</v>
      </c>
      <c r="S23">
        <v>4.6399999999999997</v>
      </c>
      <c r="T23">
        <v>4.8</v>
      </c>
      <c r="U23">
        <v>3.54</v>
      </c>
      <c r="V23">
        <v>4.0199999999999996</v>
      </c>
    </row>
    <row r="24" spans="1:22" x14ac:dyDescent="0.25">
      <c r="A24" t="s">
        <v>141</v>
      </c>
      <c r="B24">
        <v>3.47</v>
      </c>
      <c r="C24">
        <v>3.63</v>
      </c>
      <c r="D24">
        <v>3.87</v>
      </c>
      <c r="E24">
        <v>3.84</v>
      </c>
      <c r="F24">
        <v>4.0599999999999996</v>
      </c>
      <c r="G24">
        <v>3.63</v>
      </c>
      <c r="H24">
        <v>2.78</v>
      </c>
      <c r="I24">
        <v>3.57</v>
      </c>
      <c r="J24">
        <v>4.01</v>
      </c>
      <c r="K24">
        <v>4.2</v>
      </c>
      <c r="L24">
        <v>3.57</v>
      </c>
      <c r="M24">
        <v>3.42</v>
      </c>
      <c r="N24">
        <v>3.52</v>
      </c>
      <c r="O24">
        <v>3.54</v>
      </c>
      <c r="P24">
        <v>4.13</v>
      </c>
      <c r="Q24">
        <v>3.39</v>
      </c>
      <c r="R24">
        <v>3.69</v>
      </c>
      <c r="S24">
        <v>4.1399999999999997</v>
      </c>
      <c r="T24">
        <v>3.79</v>
      </c>
      <c r="U24">
        <v>3.25</v>
      </c>
      <c r="V24">
        <v>3.24</v>
      </c>
    </row>
    <row r="25" spans="1:22" x14ac:dyDescent="0.25">
      <c r="A25" t="s">
        <v>97</v>
      </c>
      <c r="B25">
        <v>4.38</v>
      </c>
      <c r="C25">
        <v>4.74</v>
      </c>
      <c r="D25">
        <v>4.55</v>
      </c>
      <c r="E25">
        <v>4.37</v>
      </c>
      <c r="F25">
        <v>4.45</v>
      </c>
      <c r="G25">
        <v>4.58</v>
      </c>
      <c r="H25">
        <v>4.25</v>
      </c>
      <c r="I25">
        <v>4.46</v>
      </c>
      <c r="J25">
        <v>4.45</v>
      </c>
      <c r="K25">
        <v>4.38</v>
      </c>
      <c r="L25">
        <v>4.3600000000000003</v>
      </c>
      <c r="M25">
        <v>4.43</v>
      </c>
      <c r="N25">
        <v>4.49</v>
      </c>
      <c r="O25">
        <v>4.49</v>
      </c>
      <c r="P25">
        <v>4.5199999999999996</v>
      </c>
      <c r="Q25">
        <v>4.57</v>
      </c>
      <c r="R25">
        <v>4.53</v>
      </c>
      <c r="S25">
        <v>4.5</v>
      </c>
      <c r="T25">
        <v>4.59</v>
      </c>
      <c r="U25">
        <v>4.5599999999999996</v>
      </c>
      <c r="V25">
        <v>4.76</v>
      </c>
    </row>
    <row r="26" spans="1:22" x14ac:dyDescent="0.25">
      <c r="A26" t="s">
        <v>142</v>
      </c>
    </row>
    <row r="27" spans="1:22" x14ac:dyDescent="0.25">
      <c r="A27" t="s">
        <v>143</v>
      </c>
    </row>
    <row r="28" spans="1:22" x14ac:dyDescent="0.25">
      <c r="A28" t="s">
        <v>220</v>
      </c>
      <c r="B28">
        <v>14.031818231336398</v>
      </c>
      <c r="C28">
        <v>15.445650044026591</v>
      </c>
      <c r="D28">
        <v>12.76640222763805</v>
      </c>
      <c r="E28">
        <v>10.747008744404134</v>
      </c>
      <c r="F28">
        <v>12.030040212181655</v>
      </c>
      <c r="G28">
        <v>13.031688461150907</v>
      </c>
      <c r="H28">
        <v>10.189266219021251</v>
      </c>
      <c r="I28" s="2">
        <v>12.782265513165878</v>
      </c>
      <c r="J28">
        <v>13.038042641692501</v>
      </c>
      <c r="K28">
        <v>11.674368785949788</v>
      </c>
      <c r="L28">
        <v>12.872709328501809</v>
      </c>
      <c r="M28">
        <v>11.43208604917808</v>
      </c>
      <c r="N28" s="2">
        <v>12.912935876599073</v>
      </c>
      <c r="O28">
        <v>13.520755707766893</v>
      </c>
      <c r="P28">
        <v>10.283233446855814</v>
      </c>
      <c r="Q28">
        <v>11.3678655461486</v>
      </c>
      <c r="R28">
        <v>9.3253325865545111</v>
      </c>
      <c r="S28">
        <v>9.4065424534835813</v>
      </c>
      <c r="T28">
        <v>9.7168116060834215</v>
      </c>
      <c r="U28">
        <v>9.9572985796466149</v>
      </c>
      <c r="V28">
        <v>10.993880210576993</v>
      </c>
    </row>
    <row r="30" spans="1:22" x14ac:dyDescent="0.25">
      <c r="A30" t="s">
        <v>20</v>
      </c>
      <c r="B30" t="s">
        <v>65</v>
      </c>
      <c r="C30" t="s">
        <v>65</v>
      </c>
      <c r="D30" t="s">
        <v>65</v>
      </c>
    </row>
    <row r="31" spans="1:22" x14ac:dyDescent="0.25">
      <c r="A31" t="s">
        <v>130</v>
      </c>
    </row>
    <row r="32" spans="1:22" x14ac:dyDescent="0.25">
      <c r="A32" t="s">
        <v>21</v>
      </c>
      <c r="B32" t="s">
        <v>208</v>
      </c>
      <c r="C32" t="s">
        <v>208</v>
      </c>
      <c r="D32" t="s">
        <v>208</v>
      </c>
    </row>
    <row r="33" spans="1:4" x14ac:dyDescent="0.25">
      <c r="A33" t="s">
        <v>131</v>
      </c>
      <c r="B33">
        <v>0.94</v>
      </c>
      <c r="C33">
        <v>0.94</v>
      </c>
      <c r="D33">
        <v>0.94</v>
      </c>
    </row>
    <row r="34" spans="1:4" x14ac:dyDescent="0.25">
      <c r="A34" t="s">
        <v>132</v>
      </c>
      <c r="B34">
        <v>4</v>
      </c>
      <c r="C34">
        <v>4</v>
      </c>
      <c r="D34">
        <v>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"/>
  <sheetViews>
    <sheetView workbookViewId="0">
      <selection activeCell="D8" sqref="D8"/>
    </sheetView>
  </sheetViews>
  <sheetFormatPr defaultRowHeight="15" x14ac:dyDescent="0.25"/>
  <sheetData>
    <row r="2" spans="1:9" x14ac:dyDescent="0.25">
      <c r="A2" s="10">
        <v>2021</v>
      </c>
      <c r="B2" s="11"/>
      <c r="C2" s="11"/>
      <c r="D2" s="11"/>
      <c r="E2" s="11"/>
      <c r="F2" s="11"/>
      <c r="G2" s="11"/>
      <c r="H2" s="11"/>
      <c r="I2" s="11"/>
    </row>
    <row r="3" spans="1:9" x14ac:dyDescent="0.25">
      <c r="B3" t="s">
        <v>223</v>
      </c>
      <c r="C3" t="s">
        <v>224</v>
      </c>
      <c r="D3" s="3" t="s">
        <v>225</v>
      </c>
      <c r="E3" t="s">
        <v>226</v>
      </c>
      <c r="F3" t="s">
        <v>227</v>
      </c>
      <c r="G3" t="s">
        <v>228</v>
      </c>
    </row>
    <row r="4" spans="1:9" x14ac:dyDescent="0.25">
      <c r="A4" t="s">
        <v>221</v>
      </c>
      <c r="B4">
        <v>19.95</v>
      </c>
      <c r="C4">
        <v>8.0500000000000007</v>
      </c>
      <c r="D4" s="3">
        <v>96.65</v>
      </c>
      <c r="E4">
        <v>51.69</v>
      </c>
      <c r="F4">
        <v>1.18</v>
      </c>
      <c r="G4">
        <v>1.73</v>
      </c>
    </row>
    <row r="5" spans="1:9" x14ac:dyDescent="0.25">
      <c r="A5" t="s">
        <v>222</v>
      </c>
      <c r="B5">
        <v>21.59</v>
      </c>
      <c r="C5">
        <v>9.7899999999999991</v>
      </c>
      <c r="D5" s="3">
        <v>96.75</v>
      </c>
      <c r="E5">
        <v>50.59</v>
      </c>
      <c r="F5">
        <v>1.42</v>
      </c>
      <c r="G5">
        <v>2.75</v>
      </c>
    </row>
    <row r="6" spans="1:9" x14ac:dyDescent="0.25">
      <c r="B6">
        <f>AVERAGE(B4:B5)</f>
        <v>20.77</v>
      </c>
      <c r="C6">
        <f t="shared" ref="C6:F6" si="0">AVERAGE(C4:C5)</f>
        <v>8.92</v>
      </c>
      <c r="D6">
        <f t="shared" si="0"/>
        <v>96.7</v>
      </c>
      <c r="E6">
        <f t="shared" si="0"/>
        <v>51.14</v>
      </c>
      <c r="F6">
        <f t="shared" si="0"/>
        <v>1.2999999999999998</v>
      </c>
      <c r="G6">
        <f>SUM(G4:G5)</f>
        <v>4.4800000000000004</v>
      </c>
    </row>
    <row r="7" spans="1:9" x14ac:dyDescent="0.25">
      <c r="B7">
        <f>AVERAGE(B6:C6)</f>
        <v>14.844999999999999</v>
      </c>
      <c r="D7" s="3">
        <f>AVERAGE(D6:E6)</f>
        <v>73.92</v>
      </c>
    </row>
  </sheetData>
  <mergeCells count="1">
    <mergeCell ref="A2:I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9"/>
  <sheetViews>
    <sheetView topLeftCell="A19" workbookViewId="0">
      <selection activeCell="C27" sqref="C27:W27"/>
    </sheetView>
  </sheetViews>
  <sheetFormatPr defaultRowHeight="15" x14ac:dyDescent="0.25"/>
  <sheetData>
    <row r="1" spans="1:23" x14ac:dyDescent="0.25">
      <c r="C1" t="s">
        <v>251</v>
      </c>
      <c r="D1" t="s">
        <v>252</v>
      </c>
      <c r="E1" t="s">
        <v>253</v>
      </c>
      <c r="F1" t="s">
        <v>254</v>
      </c>
      <c r="G1" t="s">
        <v>255</v>
      </c>
      <c r="H1" t="s">
        <v>256</v>
      </c>
      <c r="I1" t="s">
        <v>257</v>
      </c>
      <c r="J1" t="s">
        <v>258</v>
      </c>
      <c r="K1" t="s">
        <v>259</v>
      </c>
      <c r="L1" t="s">
        <v>260</v>
      </c>
      <c r="M1" t="s">
        <v>261</v>
      </c>
      <c r="N1" t="s">
        <v>262</v>
      </c>
      <c r="O1" t="s">
        <v>263</v>
      </c>
      <c r="P1" t="s">
        <v>264</v>
      </c>
      <c r="Q1" t="s">
        <v>265</v>
      </c>
      <c r="R1" t="s">
        <v>266</v>
      </c>
      <c r="S1" t="s">
        <v>267</v>
      </c>
      <c r="T1" t="s">
        <v>268</v>
      </c>
      <c r="U1" t="s">
        <v>269</v>
      </c>
      <c r="V1" t="s">
        <v>270</v>
      </c>
      <c r="W1" t="s">
        <v>271</v>
      </c>
    </row>
    <row r="2" spans="1:23" x14ac:dyDescent="0.25">
      <c r="A2" t="s">
        <v>144</v>
      </c>
      <c r="C2">
        <v>376</v>
      </c>
      <c r="D2">
        <v>385.5</v>
      </c>
      <c r="E2">
        <v>335</v>
      </c>
      <c r="F2">
        <v>395.5</v>
      </c>
      <c r="G2">
        <v>424.5</v>
      </c>
      <c r="H2">
        <v>360</v>
      </c>
      <c r="I2">
        <v>436</v>
      </c>
      <c r="J2" s="6">
        <v>402.5</v>
      </c>
      <c r="K2">
        <v>393.5</v>
      </c>
      <c r="L2">
        <v>390</v>
      </c>
      <c r="M2">
        <v>388.5</v>
      </c>
      <c r="N2">
        <v>347.5</v>
      </c>
      <c r="O2" s="6">
        <v>370.5</v>
      </c>
      <c r="P2">
        <v>391</v>
      </c>
      <c r="Q2">
        <v>385</v>
      </c>
      <c r="R2">
        <v>323.5</v>
      </c>
      <c r="S2">
        <v>371.5</v>
      </c>
      <c r="T2">
        <v>356</v>
      </c>
      <c r="U2">
        <v>328.5</v>
      </c>
      <c r="V2">
        <v>321</v>
      </c>
      <c r="W2">
        <v>397</v>
      </c>
    </row>
    <row r="3" spans="1:23" x14ac:dyDescent="0.25">
      <c r="A3" t="s">
        <v>145</v>
      </c>
      <c r="C3">
        <v>22.89</v>
      </c>
      <c r="D3">
        <v>24.04</v>
      </c>
      <c r="E3">
        <v>20.87</v>
      </c>
      <c r="F3">
        <v>16.64</v>
      </c>
      <c r="G3">
        <v>17.07</v>
      </c>
      <c r="H3">
        <v>22.9</v>
      </c>
      <c r="I3">
        <v>13.38</v>
      </c>
      <c r="J3">
        <v>19.43</v>
      </c>
      <c r="K3">
        <v>21.02</v>
      </c>
      <c r="L3">
        <v>17.25</v>
      </c>
      <c r="M3">
        <v>20.29</v>
      </c>
      <c r="N3">
        <v>20.079999999999998</v>
      </c>
      <c r="O3">
        <v>21.8</v>
      </c>
      <c r="P3">
        <v>22.81</v>
      </c>
      <c r="Q3">
        <v>14.79</v>
      </c>
      <c r="R3">
        <v>19.43</v>
      </c>
      <c r="S3">
        <v>13.76</v>
      </c>
      <c r="T3">
        <v>14.98</v>
      </c>
      <c r="U3">
        <v>15.8</v>
      </c>
      <c r="V3">
        <v>19.34</v>
      </c>
      <c r="W3">
        <v>18.59</v>
      </c>
    </row>
    <row r="4" spans="1:23" x14ac:dyDescent="0.25">
      <c r="A4" t="s">
        <v>146</v>
      </c>
      <c r="C4">
        <v>4.84</v>
      </c>
      <c r="D4">
        <v>5.28</v>
      </c>
      <c r="E4">
        <v>5.08</v>
      </c>
      <c r="F4">
        <v>4.75</v>
      </c>
      <c r="G4">
        <v>5.41</v>
      </c>
      <c r="H4">
        <v>4.28</v>
      </c>
      <c r="I4">
        <v>5.62</v>
      </c>
      <c r="J4">
        <v>5.1100000000000003</v>
      </c>
      <c r="K4">
        <v>4.71</v>
      </c>
      <c r="L4">
        <v>5.35</v>
      </c>
      <c r="M4">
        <v>4.93</v>
      </c>
      <c r="N4">
        <v>4.2699999999999996</v>
      </c>
      <c r="O4">
        <v>4.51</v>
      </c>
      <c r="P4">
        <v>4.4000000000000004</v>
      </c>
      <c r="Q4">
        <v>5.42</v>
      </c>
      <c r="R4">
        <v>4.67</v>
      </c>
      <c r="S4">
        <v>5.15</v>
      </c>
      <c r="T4">
        <v>4.6399999999999997</v>
      </c>
      <c r="U4">
        <v>4.8</v>
      </c>
      <c r="V4">
        <v>3.54</v>
      </c>
      <c r="W4">
        <v>4.0199999999999996</v>
      </c>
    </row>
    <row r="5" spans="1:23" x14ac:dyDescent="0.25">
      <c r="A5" t="s">
        <v>147</v>
      </c>
      <c r="C5" t="s">
        <v>251</v>
      </c>
      <c r="D5" t="s">
        <v>252</v>
      </c>
      <c r="E5" t="s">
        <v>253</v>
      </c>
      <c r="F5" t="s">
        <v>254</v>
      </c>
      <c r="G5" t="s">
        <v>255</v>
      </c>
      <c r="H5" t="s">
        <v>256</v>
      </c>
      <c r="I5" t="s">
        <v>257</v>
      </c>
      <c r="J5" t="s">
        <v>258</v>
      </c>
      <c r="K5" t="s">
        <v>259</v>
      </c>
      <c r="L5" t="s">
        <v>260</v>
      </c>
      <c r="M5" t="s">
        <v>261</v>
      </c>
      <c r="N5" t="s">
        <v>262</v>
      </c>
      <c r="O5" t="s">
        <v>263</v>
      </c>
      <c r="P5" t="s">
        <v>264</v>
      </c>
      <c r="Q5" t="s">
        <v>265</v>
      </c>
      <c r="R5" t="s">
        <v>266</v>
      </c>
      <c r="S5" t="s">
        <v>267</v>
      </c>
      <c r="T5" t="s">
        <v>268</v>
      </c>
      <c r="U5" t="s">
        <v>269</v>
      </c>
      <c r="V5" t="s">
        <v>270</v>
      </c>
      <c r="W5" t="s">
        <v>271</v>
      </c>
    </row>
    <row r="6" spans="1:23" x14ac:dyDescent="0.25">
      <c r="A6" t="s">
        <v>148</v>
      </c>
      <c r="C6">
        <f>(0.08*C2^0.75)</f>
        <v>6.8309462913674439</v>
      </c>
      <c r="D6">
        <f t="shared" ref="D6:F6" si="0">(0.08*D2^0.75)</f>
        <v>6.9599845216589733</v>
      </c>
      <c r="E6">
        <f t="shared" si="0"/>
        <v>6.2643150612655498</v>
      </c>
      <c r="F6">
        <f t="shared" si="0"/>
        <v>7.0949583913917733</v>
      </c>
      <c r="G6">
        <f t="shared" ref="G6:V6" si="1">(0.08*G2^0.75)</f>
        <v>7.4816649940617905</v>
      </c>
      <c r="H6">
        <f t="shared" si="1"/>
        <v>6.6117566783849275</v>
      </c>
      <c r="I6">
        <f t="shared" si="1"/>
        <v>7.6331685796219677</v>
      </c>
      <c r="J6">
        <f t="shared" si="1"/>
        <v>7.1889324117406606</v>
      </c>
      <c r="K6">
        <f t="shared" si="1"/>
        <v>7.0680325279112228</v>
      </c>
      <c r="L6">
        <f t="shared" si="1"/>
        <v>7.0208297568518345</v>
      </c>
      <c r="M6">
        <f t="shared" si="1"/>
        <v>7.0005676109572255</v>
      </c>
      <c r="N6">
        <f t="shared" si="1"/>
        <v>6.4388171729170356</v>
      </c>
      <c r="O6">
        <f t="shared" si="1"/>
        <v>6.7558678559476446</v>
      </c>
      <c r="P6">
        <f t="shared" si="1"/>
        <v>7.0343270297202478</v>
      </c>
      <c r="Q6">
        <f t="shared" si="1"/>
        <v>6.9532130104390557</v>
      </c>
      <c r="R6">
        <f t="shared" si="1"/>
        <v>6.1023301567443662</v>
      </c>
      <c r="S6">
        <f t="shared" si="1"/>
        <v>6.7695390930078547</v>
      </c>
      <c r="T6">
        <f t="shared" si="1"/>
        <v>6.5565818245908876</v>
      </c>
      <c r="U6">
        <f t="shared" si="1"/>
        <v>6.172932348756774</v>
      </c>
      <c r="V6">
        <f t="shared" si="1"/>
        <v>6.0669268875034073</v>
      </c>
      <c r="W6">
        <f t="shared" ref="W6" si="2">(0.08*W2^0.75)</f>
        <v>7.115130452339665</v>
      </c>
    </row>
    <row r="7" spans="1:23" x14ac:dyDescent="0.25">
      <c r="A7" t="s">
        <v>149</v>
      </c>
      <c r="C7">
        <f>(C6*4.184)</f>
        <v>28.580679283081388</v>
      </c>
      <c r="D7">
        <f t="shared" ref="D7:F7" si="3">(D6*4.184)</f>
        <v>29.120575238621146</v>
      </c>
      <c r="E7">
        <f t="shared" si="3"/>
        <v>26.209894216335062</v>
      </c>
      <c r="F7">
        <f t="shared" si="3"/>
        <v>29.685305909583182</v>
      </c>
      <c r="G7">
        <f t="shared" ref="G7:V7" si="4">(G6*4.184)</f>
        <v>31.303286335154532</v>
      </c>
      <c r="H7">
        <f t="shared" si="4"/>
        <v>27.663589942362538</v>
      </c>
      <c r="I7">
        <f t="shared" si="4"/>
        <v>31.937177337138316</v>
      </c>
      <c r="J7">
        <f t="shared" si="4"/>
        <v>30.078493210722925</v>
      </c>
      <c r="K7">
        <f t="shared" si="4"/>
        <v>29.572648096780558</v>
      </c>
      <c r="L7">
        <f t="shared" si="4"/>
        <v>29.375151702668077</v>
      </c>
      <c r="M7">
        <f t="shared" si="4"/>
        <v>29.290374884245033</v>
      </c>
      <c r="N7">
        <f t="shared" si="4"/>
        <v>26.940011051484877</v>
      </c>
      <c r="O7">
        <f t="shared" si="4"/>
        <v>28.266551109284947</v>
      </c>
      <c r="P7">
        <f t="shared" si="4"/>
        <v>29.431624292349518</v>
      </c>
      <c r="Q7">
        <f t="shared" si="4"/>
        <v>29.09224323567701</v>
      </c>
      <c r="R7">
        <f t="shared" si="4"/>
        <v>25.532149375818427</v>
      </c>
      <c r="S7">
        <f t="shared" si="4"/>
        <v>28.323751565144864</v>
      </c>
      <c r="T7">
        <f t="shared" si="4"/>
        <v>27.432738354088276</v>
      </c>
      <c r="U7">
        <f t="shared" si="4"/>
        <v>25.827548947198345</v>
      </c>
      <c r="V7">
        <f t="shared" si="4"/>
        <v>25.384022097314258</v>
      </c>
      <c r="W7">
        <f t="shared" ref="W7" si="5">(W6*4.184)</f>
        <v>29.769705812589159</v>
      </c>
    </row>
    <row r="8" spans="1:23" x14ac:dyDescent="0.25">
      <c r="A8" t="s">
        <v>150</v>
      </c>
      <c r="C8">
        <f>(C7/0.62)</f>
        <v>46.097869811421596</v>
      </c>
      <c r="D8">
        <f t="shared" ref="D8:V8" si="6">(D7/0.62)</f>
        <v>46.96866973971153</v>
      </c>
      <c r="E8">
        <f t="shared" si="6"/>
        <v>42.274022929572681</v>
      </c>
      <c r="F8">
        <f t="shared" si="6"/>
        <v>47.879525660618036</v>
      </c>
      <c r="G8">
        <f t="shared" si="6"/>
        <v>50.48917150831376</v>
      </c>
      <c r="H8">
        <f t="shared" si="6"/>
        <v>44.618693455423447</v>
      </c>
      <c r="I8">
        <f t="shared" si="6"/>
        <v>51.511576350223088</v>
      </c>
      <c r="J8">
        <f t="shared" si="6"/>
        <v>48.513698726972457</v>
      </c>
      <c r="K8">
        <f t="shared" si="6"/>
        <v>47.697819510936384</v>
      </c>
      <c r="L8">
        <f t="shared" si="6"/>
        <v>47.379276939787225</v>
      </c>
      <c r="M8">
        <f t="shared" si="6"/>
        <v>47.242540135879082</v>
      </c>
      <c r="N8">
        <f t="shared" si="6"/>
        <v>43.451630728201415</v>
      </c>
      <c r="O8">
        <f t="shared" si="6"/>
        <v>45.591211466588625</v>
      </c>
      <c r="P8">
        <f t="shared" si="6"/>
        <v>47.470361761854065</v>
      </c>
      <c r="Q8">
        <f t="shared" si="6"/>
        <v>46.922972960769371</v>
      </c>
      <c r="R8">
        <f t="shared" si="6"/>
        <v>41.180886090029723</v>
      </c>
      <c r="S8">
        <f t="shared" si="6"/>
        <v>45.683470266362683</v>
      </c>
      <c r="T8">
        <f t="shared" si="6"/>
        <v>44.246352184013347</v>
      </c>
      <c r="U8">
        <f t="shared" si="6"/>
        <v>41.657337011610231</v>
      </c>
      <c r="V8">
        <f t="shared" si="6"/>
        <v>40.941971124700416</v>
      </c>
      <c r="W8">
        <f t="shared" ref="W8" si="7">(W7/0.62)</f>
        <v>48.015654536434127</v>
      </c>
    </row>
    <row r="9" spans="1:23" x14ac:dyDescent="0.25">
      <c r="A9" t="s">
        <v>151</v>
      </c>
    </row>
    <row r="10" spans="1:23" x14ac:dyDescent="0.25">
      <c r="A10" t="s">
        <v>137</v>
      </c>
      <c r="C10">
        <v>22.89</v>
      </c>
      <c r="D10">
        <v>24.04</v>
      </c>
      <c r="E10">
        <v>20.87</v>
      </c>
      <c r="F10">
        <v>16.64</v>
      </c>
      <c r="G10">
        <v>17.07</v>
      </c>
      <c r="H10">
        <v>22.9</v>
      </c>
      <c r="I10">
        <v>13.38</v>
      </c>
      <c r="J10">
        <v>19.43</v>
      </c>
      <c r="K10">
        <v>21.02</v>
      </c>
      <c r="L10">
        <v>17.25</v>
      </c>
      <c r="M10">
        <v>20.29</v>
      </c>
      <c r="N10">
        <v>20.079999999999998</v>
      </c>
      <c r="O10">
        <v>21.8</v>
      </c>
      <c r="P10">
        <v>22.81</v>
      </c>
      <c r="Q10">
        <v>14.79</v>
      </c>
      <c r="R10">
        <v>19.43</v>
      </c>
      <c r="S10">
        <v>13.76</v>
      </c>
      <c r="T10">
        <v>14.98</v>
      </c>
      <c r="U10">
        <v>15.8</v>
      </c>
      <c r="V10">
        <v>19.34</v>
      </c>
      <c r="W10">
        <v>18.59</v>
      </c>
    </row>
    <row r="11" spans="1:23" x14ac:dyDescent="0.25">
      <c r="A11" t="s">
        <v>152</v>
      </c>
      <c r="C11">
        <f>(0.36+(0.0969*C4))*C10</f>
        <v>18.975718439999998</v>
      </c>
      <c r="D11">
        <f t="shared" ref="D11:F11" si="8">(0.36+(0.0969*D4))*D10</f>
        <v>20.954033279999997</v>
      </c>
      <c r="E11">
        <f t="shared" si="8"/>
        <v>17.786499240000001</v>
      </c>
      <c r="F11">
        <f t="shared" si="8"/>
        <v>13.649376</v>
      </c>
      <c r="G11">
        <f t="shared" ref="G11:V11" si="9">(0.36+(0.0969*G4))*G10</f>
        <v>15.093789030000002</v>
      </c>
      <c r="H11">
        <f t="shared" si="9"/>
        <v>17.741362799999997</v>
      </c>
      <c r="I11">
        <f t="shared" si="9"/>
        <v>12.10325364</v>
      </c>
      <c r="J11">
        <f t="shared" si="9"/>
        <v>16.61573937</v>
      </c>
      <c r="K11">
        <f t="shared" si="9"/>
        <v>17.16070698</v>
      </c>
      <c r="L11">
        <f t="shared" si="9"/>
        <v>15.152658749999999</v>
      </c>
      <c r="M11">
        <f t="shared" si="9"/>
        <v>16.997277929999999</v>
      </c>
      <c r="N11">
        <f t="shared" si="9"/>
        <v>15.537161039999999</v>
      </c>
      <c r="O11">
        <f t="shared" si="9"/>
        <v>17.375014199999999</v>
      </c>
      <c r="P11">
        <f t="shared" si="9"/>
        <v>17.936871599999996</v>
      </c>
      <c r="Q11">
        <f t="shared" si="9"/>
        <v>13.092078419999998</v>
      </c>
      <c r="R11">
        <f t="shared" si="9"/>
        <v>15.787321889999999</v>
      </c>
      <c r="S11">
        <f t="shared" si="9"/>
        <v>11.8203216</v>
      </c>
      <c r="T11">
        <f t="shared" si="9"/>
        <v>12.128047679999998</v>
      </c>
      <c r="U11">
        <f t="shared" si="9"/>
        <v>13.036896</v>
      </c>
      <c r="V11">
        <f t="shared" si="9"/>
        <v>13.596522839999999</v>
      </c>
      <c r="W11">
        <f t="shared" ref="W11" si="10">(0.36+(0.0969*W4))*W10</f>
        <v>13.933911419999999</v>
      </c>
    </row>
    <row r="12" spans="1:23" x14ac:dyDescent="0.25">
      <c r="A12" t="s">
        <v>153</v>
      </c>
      <c r="C12">
        <f>(C11*4.184)</f>
        <v>79.39440595296</v>
      </c>
      <c r="D12">
        <f t="shared" ref="D12:F12" si="11">(D11*4.184)</f>
        <v>87.671675243519999</v>
      </c>
      <c r="E12">
        <f t="shared" si="11"/>
        <v>74.41871282016001</v>
      </c>
      <c r="F12">
        <f t="shared" si="11"/>
        <v>57.108989184000002</v>
      </c>
      <c r="G12">
        <f t="shared" ref="G12:V12" si="12">(G11*4.184)</f>
        <v>63.152413301520006</v>
      </c>
      <c r="H12">
        <f t="shared" si="12"/>
        <v>74.229861955199993</v>
      </c>
      <c r="I12">
        <f t="shared" si="12"/>
        <v>50.640013229760001</v>
      </c>
      <c r="J12">
        <f t="shared" si="12"/>
        <v>69.520253524080005</v>
      </c>
      <c r="K12">
        <f t="shared" si="12"/>
        <v>71.800398004320002</v>
      </c>
      <c r="L12">
        <f t="shared" si="12"/>
        <v>63.398724209999997</v>
      </c>
      <c r="M12">
        <f t="shared" si="12"/>
        <v>71.116610859120001</v>
      </c>
      <c r="N12">
        <f t="shared" si="12"/>
        <v>65.007481791359993</v>
      </c>
      <c r="O12">
        <f t="shared" si="12"/>
        <v>72.697059412800002</v>
      </c>
      <c r="P12">
        <f t="shared" si="12"/>
        <v>75.047870774399982</v>
      </c>
      <c r="Q12">
        <f t="shared" si="12"/>
        <v>54.777256109279996</v>
      </c>
      <c r="R12">
        <f t="shared" si="12"/>
        <v>66.054154787759998</v>
      </c>
      <c r="S12">
        <f t="shared" si="12"/>
        <v>49.456225574400001</v>
      </c>
      <c r="T12">
        <f t="shared" si="12"/>
        <v>50.743751493119994</v>
      </c>
      <c r="U12">
        <f t="shared" si="12"/>
        <v>54.546372864000006</v>
      </c>
      <c r="V12">
        <f t="shared" si="12"/>
        <v>56.887851562559995</v>
      </c>
      <c r="W12">
        <f t="shared" ref="W12" si="13">(W11*4.184)</f>
        <v>58.29948538128</v>
      </c>
    </row>
    <row r="13" spans="1:23" x14ac:dyDescent="0.25">
      <c r="A13" t="s">
        <v>154</v>
      </c>
      <c r="C13">
        <f>(C12/0.64)</f>
        <v>124.05375930149999</v>
      </c>
      <c r="D13">
        <f t="shared" ref="D13:F13" si="14">(D12/0.64)</f>
        <v>136.98699256800001</v>
      </c>
      <c r="E13">
        <f t="shared" si="14"/>
        <v>116.27923878150001</v>
      </c>
      <c r="F13">
        <f t="shared" si="14"/>
        <v>89.232795600000003</v>
      </c>
      <c r="G13">
        <f t="shared" ref="G13:V13" si="15">(G12/0.64)</f>
        <v>98.675645783625015</v>
      </c>
      <c r="H13">
        <f t="shared" si="15"/>
        <v>115.98415930499999</v>
      </c>
      <c r="I13">
        <f t="shared" si="15"/>
        <v>79.125020671499996</v>
      </c>
      <c r="J13">
        <f t="shared" si="15"/>
        <v>108.625396131375</v>
      </c>
      <c r="K13">
        <f t="shared" si="15"/>
        <v>112.18812188175001</v>
      </c>
      <c r="L13">
        <f t="shared" si="15"/>
        <v>99.060506578125</v>
      </c>
      <c r="M13">
        <f t="shared" si="15"/>
        <v>111.119704467375</v>
      </c>
      <c r="N13">
        <f t="shared" si="15"/>
        <v>101.57419029899998</v>
      </c>
      <c r="O13">
        <f t="shared" si="15"/>
        <v>113.5891553325</v>
      </c>
      <c r="P13">
        <f t="shared" si="15"/>
        <v>117.26229808499997</v>
      </c>
      <c r="Q13">
        <f t="shared" si="15"/>
        <v>85.589462670749995</v>
      </c>
      <c r="R13">
        <f t="shared" si="15"/>
        <v>103.209616855875</v>
      </c>
      <c r="S13">
        <f t="shared" si="15"/>
        <v>77.275352459999993</v>
      </c>
      <c r="T13">
        <f t="shared" si="15"/>
        <v>79.287111707999983</v>
      </c>
      <c r="U13">
        <f t="shared" si="15"/>
        <v>85.228707600000007</v>
      </c>
      <c r="V13">
        <f t="shared" si="15"/>
        <v>88.887268066499985</v>
      </c>
      <c r="W13">
        <f t="shared" ref="W13" si="16">(W12/0.64)</f>
        <v>91.092945908250002</v>
      </c>
    </row>
    <row r="14" spans="1:23" x14ac:dyDescent="0.25">
      <c r="A14" t="s">
        <v>155</v>
      </c>
    </row>
    <row r="15" spans="1:23" x14ac:dyDescent="0.25">
      <c r="A15" t="s">
        <v>156</v>
      </c>
      <c r="C15">
        <f>((0.00045*C2*5)+(0.0012*C2))</f>
        <v>1.2971999999999999</v>
      </c>
      <c r="D15">
        <f t="shared" ref="D15:V15" si="17">((0.00045*D2*5)+(0.0012*D2))</f>
        <v>1.3299749999999999</v>
      </c>
      <c r="E15">
        <f t="shared" si="17"/>
        <v>1.1557499999999998</v>
      </c>
      <c r="F15">
        <f t="shared" si="17"/>
        <v>1.3644749999999999</v>
      </c>
      <c r="G15">
        <f t="shared" si="17"/>
        <v>1.4645250000000001</v>
      </c>
      <c r="H15">
        <f t="shared" si="17"/>
        <v>1.242</v>
      </c>
      <c r="I15">
        <f t="shared" si="17"/>
        <v>1.5042</v>
      </c>
      <c r="J15">
        <f t="shared" si="17"/>
        <v>1.388625</v>
      </c>
      <c r="K15">
        <f t="shared" si="17"/>
        <v>1.3575749999999998</v>
      </c>
      <c r="L15">
        <f t="shared" si="17"/>
        <v>1.3454999999999999</v>
      </c>
      <c r="M15">
        <f t="shared" si="17"/>
        <v>1.340325</v>
      </c>
      <c r="N15">
        <f t="shared" si="17"/>
        <v>1.1988749999999999</v>
      </c>
      <c r="O15">
        <f t="shared" si="17"/>
        <v>1.2782249999999999</v>
      </c>
      <c r="P15">
        <f t="shared" si="17"/>
        <v>1.3489499999999999</v>
      </c>
      <c r="Q15">
        <f t="shared" si="17"/>
        <v>1.3282499999999999</v>
      </c>
      <c r="R15">
        <f t="shared" si="17"/>
        <v>1.1160749999999999</v>
      </c>
      <c r="S15">
        <f t="shared" si="17"/>
        <v>1.2816749999999999</v>
      </c>
      <c r="T15">
        <f t="shared" si="17"/>
        <v>1.2282</v>
      </c>
      <c r="U15">
        <f t="shared" si="17"/>
        <v>1.1333249999999999</v>
      </c>
      <c r="V15">
        <f t="shared" si="17"/>
        <v>1.10745</v>
      </c>
      <c r="W15">
        <f t="shared" ref="W15" si="18">((0.00045*W2*5)+(0.0012*W2))</f>
        <v>1.36965</v>
      </c>
    </row>
    <row r="16" spans="1:23" x14ac:dyDescent="0.25">
      <c r="A16" t="s">
        <v>157</v>
      </c>
      <c r="C16">
        <f>(C15*4.184)</f>
        <v>5.4274848000000002</v>
      </c>
      <c r="D16">
        <f t="shared" ref="D16:F16" si="19">(D15*4.184)</f>
        <v>5.5646154000000001</v>
      </c>
      <c r="E16">
        <f t="shared" si="19"/>
        <v>4.8356579999999996</v>
      </c>
      <c r="F16">
        <f t="shared" si="19"/>
        <v>5.7089634</v>
      </c>
      <c r="G16">
        <f t="shared" ref="G16:V16" si="20">(G15*4.184)</f>
        <v>6.1275726000000006</v>
      </c>
      <c r="H16">
        <f t="shared" si="20"/>
        <v>5.1965279999999998</v>
      </c>
      <c r="I16">
        <f t="shared" si="20"/>
        <v>6.2935727999999997</v>
      </c>
      <c r="J16">
        <f t="shared" si="20"/>
        <v>5.8100070000000006</v>
      </c>
      <c r="K16">
        <f t="shared" si="20"/>
        <v>5.680093799999999</v>
      </c>
      <c r="L16">
        <f t="shared" si="20"/>
        <v>5.6295719999999996</v>
      </c>
      <c r="M16">
        <f t="shared" si="20"/>
        <v>5.6079198000000003</v>
      </c>
      <c r="N16">
        <f t="shared" si="20"/>
        <v>5.0160929999999997</v>
      </c>
      <c r="O16">
        <f t="shared" si="20"/>
        <v>5.3480933999999998</v>
      </c>
      <c r="P16">
        <f t="shared" si="20"/>
        <v>5.6440067999999997</v>
      </c>
      <c r="Q16">
        <f t="shared" si="20"/>
        <v>5.5573980000000001</v>
      </c>
      <c r="R16">
        <f t="shared" si="20"/>
        <v>4.6696577999999995</v>
      </c>
      <c r="S16">
        <f t="shared" si="20"/>
        <v>5.3625281999999999</v>
      </c>
      <c r="T16">
        <f t="shared" si="20"/>
        <v>5.1387888000000004</v>
      </c>
      <c r="U16">
        <f t="shared" si="20"/>
        <v>4.7418317999999999</v>
      </c>
      <c r="V16">
        <f t="shared" si="20"/>
        <v>4.6335708000000002</v>
      </c>
      <c r="W16">
        <f t="shared" ref="W16" si="21">(W15*4.184)</f>
        <v>5.7306156000000001</v>
      </c>
    </row>
    <row r="17" spans="1:23" x14ac:dyDescent="0.25">
      <c r="A17" t="s">
        <v>158</v>
      </c>
      <c r="C17">
        <f>(C16/0.62)</f>
        <v>8.7540077419354851</v>
      </c>
      <c r="D17">
        <f t="shared" ref="D17:F17" si="22">(D16/0.62)</f>
        <v>8.9751861290322577</v>
      </c>
      <c r="E17">
        <f t="shared" si="22"/>
        <v>7.7994483870967732</v>
      </c>
      <c r="F17">
        <f t="shared" si="22"/>
        <v>9.2080054838709682</v>
      </c>
      <c r="G17">
        <f t="shared" ref="G17:V17" si="23">(G16/0.62)</f>
        <v>9.8831816129032273</v>
      </c>
      <c r="H17">
        <f t="shared" si="23"/>
        <v>8.3814967741935487</v>
      </c>
      <c r="I17">
        <f t="shared" si="23"/>
        <v>10.150923870967741</v>
      </c>
      <c r="J17">
        <f t="shared" si="23"/>
        <v>9.3709790322580648</v>
      </c>
      <c r="K17">
        <f t="shared" si="23"/>
        <v>9.161441612903225</v>
      </c>
      <c r="L17">
        <f t="shared" si="23"/>
        <v>9.0799548387096767</v>
      </c>
      <c r="M17">
        <f t="shared" si="23"/>
        <v>9.0450319354838715</v>
      </c>
      <c r="N17">
        <f t="shared" si="23"/>
        <v>8.0904725806451605</v>
      </c>
      <c r="O17">
        <f t="shared" si="23"/>
        <v>8.6259570967741936</v>
      </c>
      <c r="P17">
        <f t="shared" si="23"/>
        <v>9.1032367741935474</v>
      </c>
      <c r="Q17">
        <f t="shared" si="23"/>
        <v>8.9635451612903232</v>
      </c>
      <c r="R17">
        <f t="shared" si="23"/>
        <v>7.5317061290322576</v>
      </c>
      <c r="S17">
        <f t="shared" si="23"/>
        <v>8.6492390322580643</v>
      </c>
      <c r="T17">
        <f t="shared" si="23"/>
        <v>8.2883690322580659</v>
      </c>
      <c r="U17">
        <f t="shared" si="23"/>
        <v>7.6481158064516128</v>
      </c>
      <c r="V17">
        <f t="shared" si="23"/>
        <v>7.4735012903225808</v>
      </c>
      <c r="W17">
        <f t="shared" ref="W17" si="24">(W16/0.62)</f>
        <v>9.2429283870967751</v>
      </c>
    </row>
    <row r="18" spans="1:23" x14ac:dyDescent="0.25">
      <c r="A18" t="s">
        <v>159</v>
      </c>
      <c r="Q18" s="2">
        <v>4.7</v>
      </c>
      <c r="R18" s="2">
        <v>4.7</v>
      </c>
      <c r="S18" s="2">
        <v>4.7</v>
      </c>
      <c r="T18" s="2">
        <v>4.7</v>
      </c>
      <c r="U18" s="2">
        <v>4.7</v>
      </c>
      <c r="V18" s="2">
        <v>4.7</v>
      </c>
      <c r="W18" s="2">
        <v>4.7</v>
      </c>
    </row>
    <row r="19" spans="1:23" x14ac:dyDescent="0.25">
      <c r="A19" t="s">
        <v>160</v>
      </c>
      <c r="J19" s="6"/>
      <c r="K19" s="6"/>
      <c r="L19" s="6"/>
      <c r="M19" s="6"/>
      <c r="N19" s="6"/>
      <c r="O19" s="6"/>
      <c r="P19" s="6"/>
      <c r="Q19" s="6">
        <f>0.014*4.7</f>
        <v>6.5799999999999997E-2</v>
      </c>
      <c r="R19" s="6">
        <f>0.032*4.7</f>
        <v>0.15040000000000001</v>
      </c>
      <c r="S19" s="6">
        <f>0.035*4.7</f>
        <v>0.16450000000000004</v>
      </c>
      <c r="T19" s="6">
        <f>0.069*4.7</f>
        <v>0.32430000000000003</v>
      </c>
      <c r="U19" s="6">
        <f>0.09*4.7</f>
        <v>0.42299999999999999</v>
      </c>
      <c r="V19" s="6">
        <f>0.068*4.7</f>
        <v>0.31960000000000005</v>
      </c>
      <c r="W19" s="6">
        <f>0.024*4.7</f>
        <v>0.11280000000000001</v>
      </c>
    </row>
    <row r="20" spans="1:23" x14ac:dyDescent="0.25">
      <c r="A20" t="s">
        <v>161</v>
      </c>
      <c r="J20" s="6"/>
      <c r="K20" s="6"/>
      <c r="L20" s="6"/>
      <c r="M20" s="6"/>
      <c r="N20" s="6"/>
      <c r="O20" s="6"/>
      <c r="P20" s="6"/>
      <c r="Q20">
        <f t="shared" ref="Q20:W20" si="25">(Q19*4.148)</f>
        <v>0.27293839999999997</v>
      </c>
      <c r="R20">
        <f t="shared" si="25"/>
        <v>0.62385919999999995</v>
      </c>
      <c r="S20">
        <f t="shared" si="25"/>
        <v>0.68234600000000012</v>
      </c>
      <c r="T20">
        <f t="shared" si="25"/>
        <v>1.3451964000000001</v>
      </c>
      <c r="U20">
        <f t="shared" si="25"/>
        <v>1.7546039999999998</v>
      </c>
      <c r="V20">
        <f t="shared" si="25"/>
        <v>1.3257008000000001</v>
      </c>
      <c r="W20">
        <f t="shared" si="25"/>
        <v>0.46789439999999999</v>
      </c>
    </row>
    <row r="21" spans="1:23" x14ac:dyDescent="0.25">
      <c r="A21" t="s">
        <v>162</v>
      </c>
      <c r="J21" s="6"/>
      <c r="K21" s="6"/>
      <c r="L21" s="6"/>
      <c r="M21" s="6"/>
      <c r="N21" s="6"/>
      <c r="O21" s="6"/>
      <c r="P21" s="6"/>
      <c r="Q21">
        <f t="shared" ref="Q21:W21" si="26">(Q20/1.12)</f>
        <v>0.24369499999999994</v>
      </c>
      <c r="R21">
        <f t="shared" si="26"/>
        <v>0.55701714285714277</v>
      </c>
      <c r="S21">
        <f t="shared" si="26"/>
        <v>0.6092375000000001</v>
      </c>
      <c r="T21">
        <f t="shared" si="26"/>
        <v>1.2010682142857143</v>
      </c>
      <c r="U21">
        <f t="shared" si="26"/>
        <v>1.566610714285714</v>
      </c>
      <c r="V21">
        <f t="shared" si="26"/>
        <v>1.1836614285714286</v>
      </c>
      <c r="W21">
        <f t="shared" si="26"/>
        <v>0.4177628571428571</v>
      </c>
    </row>
    <row r="22" spans="1:23" x14ac:dyDescent="0.25">
      <c r="A22" t="s">
        <v>163</v>
      </c>
    </row>
    <row r="23" spans="1:23" x14ac:dyDescent="0.25">
      <c r="A23" t="s">
        <v>164</v>
      </c>
      <c r="C23">
        <f>SUM(C8,C13,C17,C21)</f>
        <v>178.90563685485708</v>
      </c>
      <c r="D23">
        <f t="shared" ref="D23:V23" si="27">SUM(D8,D13,D17,D21)</f>
        <v>192.93084843674379</v>
      </c>
      <c r="E23">
        <f t="shared" si="27"/>
        <v>166.35271009816947</v>
      </c>
      <c r="F23">
        <f t="shared" si="27"/>
        <v>146.32032674448902</v>
      </c>
      <c r="G23">
        <f t="shared" si="27"/>
        <v>159.04799890484202</v>
      </c>
      <c r="H23">
        <f t="shared" si="27"/>
        <v>168.984349534617</v>
      </c>
      <c r="I23">
        <f t="shared" si="27"/>
        <v>140.78752089269082</v>
      </c>
      <c r="J23">
        <f t="shared" si="27"/>
        <v>166.51007389060553</v>
      </c>
      <c r="K23">
        <f t="shared" si="27"/>
        <v>169.04738300558961</v>
      </c>
      <c r="L23">
        <f t="shared" si="27"/>
        <v>155.5197383566219</v>
      </c>
      <c r="M23">
        <f t="shared" si="27"/>
        <v>167.40727653873796</v>
      </c>
      <c r="N23">
        <f t="shared" si="27"/>
        <v>153.11629360784656</v>
      </c>
      <c r="O23">
        <f t="shared" si="27"/>
        <v>167.80632389586282</v>
      </c>
      <c r="P23">
        <f t="shared" si="27"/>
        <v>173.8358966210476</v>
      </c>
      <c r="Q23">
        <f t="shared" si="27"/>
        <v>141.71967579280968</v>
      </c>
      <c r="R23">
        <f t="shared" si="27"/>
        <v>152.47922621779412</v>
      </c>
      <c r="S23">
        <f t="shared" si="27"/>
        <v>132.21729925862076</v>
      </c>
      <c r="T23">
        <f t="shared" si="27"/>
        <v>133.02290113855713</v>
      </c>
      <c r="U23">
        <f t="shared" si="27"/>
        <v>136.10077113234755</v>
      </c>
      <c r="V23">
        <f t="shared" si="27"/>
        <v>138.48640191009443</v>
      </c>
      <c r="W23">
        <f t="shared" ref="W23" si="28">SUM(W8,W13,W17,W21)</f>
        <v>148.76929168892377</v>
      </c>
    </row>
    <row r="25" spans="1:23" x14ac:dyDescent="0.25">
      <c r="A25" t="s">
        <v>165</v>
      </c>
      <c r="C25">
        <f>(11*3.61)</f>
        <v>39.71</v>
      </c>
      <c r="D25">
        <f t="shared" ref="D25:W25" si="29">(11*3.61)</f>
        <v>39.71</v>
      </c>
      <c r="E25">
        <f t="shared" si="29"/>
        <v>39.71</v>
      </c>
      <c r="F25">
        <f t="shared" si="29"/>
        <v>39.71</v>
      </c>
      <c r="G25">
        <f t="shared" si="29"/>
        <v>39.71</v>
      </c>
      <c r="H25">
        <f t="shared" si="29"/>
        <v>39.71</v>
      </c>
      <c r="I25">
        <f t="shared" si="29"/>
        <v>39.71</v>
      </c>
      <c r="J25">
        <f t="shared" si="29"/>
        <v>39.71</v>
      </c>
      <c r="K25">
        <f t="shared" si="29"/>
        <v>39.71</v>
      </c>
      <c r="L25">
        <f t="shared" si="29"/>
        <v>39.71</v>
      </c>
      <c r="M25">
        <f t="shared" si="29"/>
        <v>39.71</v>
      </c>
      <c r="N25">
        <f t="shared" si="29"/>
        <v>39.71</v>
      </c>
      <c r="O25">
        <f t="shared" si="29"/>
        <v>39.71</v>
      </c>
      <c r="P25">
        <f t="shared" si="29"/>
        <v>39.71</v>
      </c>
      <c r="Q25">
        <f t="shared" si="29"/>
        <v>39.71</v>
      </c>
      <c r="R25">
        <f t="shared" si="29"/>
        <v>39.71</v>
      </c>
      <c r="S25">
        <f t="shared" si="29"/>
        <v>39.71</v>
      </c>
      <c r="T25">
        <f t="shared" si="29"/>
        <v>39.71</v>
      </c>
      <c r="U25">
        <f t="shared" si="29"/>
        <v>39.71</v>
      </c>
      <c r="V25">
        <f t="shared" si="29"/>
        <v>39.71</v>
      </c>
      <c r="W25">
        <f t="shared" si="29"/>
        <v>39.71</v>
      </c>
    </row>
    <row r="26" spans="1:23" x14ac:dyDescent="0.25">
      <c r="A26" t="s">
        <v>166</v>
      </c>
      <c r="C26">
        <f>(C23-C25)</f>
        <v>139.19563685485707</v>
      </c>
      <c r="D26">
        <f t="shared" ref="D26:W26" si="30">(D23-D25)</f>
        <v>153.22084843674378</v>
      </c>
      <c r="E26">
        <f t="shared" si="30"/>
        <v>126.64271009816946</v>
      </c>
      <c r="F26">
        <f t="shared" si="30"/>
        <v>106.61032674448902</v>
      </c>
      <c r="G26">
        <f t="shared" si="30"/>
        <v>119.33799890484201</v>
      </c>
      <c r="H26">
        <f t="shared" si="30"/>
        <v>129.27434953461699</v>
      </c>
      <c r="I26">
        <f t="shared" si="30"/>
        <v>101.07752089269081</v>
      </c>
      <c r="J26">
        <f t="shared" si="30"/>
        <v>126.80007389060552</v>
      </c>
      <c r="K26">
        <f t="shared" si="30"/>
        <v>129.3373830055896</v>
      </c>
      <c r="L26">
        <f t="shared" si="30"/>
        <v>115.80973835662189</v>
      </c>
      <c r="M26">
        <f t="shared" si="30"/>
        <v>127.69727653873795</v>
      </c>
      <c r="N26">
        <f t="shared" si="30"/>
        <v>113.40629360784655</v>
      </c>
      <c r="O26">
        <f t="shared" si="30"/>
        <v>128.09632389586281</v>
      </c>
      <c r="P26">
        <f t="shared" si="30"/>
        <v>134.12589662104759</v>
      </c>
      <c r="Q26">
        <f t="shared" si="30"/>
        <v>102.00967579280967</v>
      </c>
      <c r="R26">
        <f t="shared" si="30"/>
        <v>112.76922621779411</v>
      </c>
      <c r="S26">
        <f t="shared" si="30"/>
        <v>92.507299258620748</v>
      </c>
      <c r="T26">
        <f t="shared" si="30"/>
        <v>93.312901138557123</v>
      </c>
      <c r="U26">
        <f t="shared" si="30"/>
        <v>96.390771132347538</v>
      </c>
      <c r="V26">
        <f t="shared" si="30"/>
        <v>98.776401910094421</v>
      </c>
      <c r="W26">
        <f t="shared" si="30"/>
        <v>109.05929168892376</v>
      </c>
    </row>
    <row r="27" spans="1:23" x14ac:dyDescent="0.25">
      <c r="A27" t="s">
        <v>167</v>
      </c>
      <c r="C27">
        <f>(C26/9.92)</f>
        <v>14.031818231336398</v>
      </c>
      <c r="D27">
        <f t="shared" ref="D27:W27" si="31">(D26/9.92)</f>
        <v>15.445650044026591</v>
      </c>
      <c r="E27">
        <f t="shared" si="31"/>
        <v>12.76640222763805</v>
      </c>
      <c r="F27">
        <f t="shared" si="31"/>
        <v>10.747008744404134</v>
      </c>
      <c r="G27">
        <f t="shared" si="31"/>
        <v>12.030040212181655</v>
      </c>
      <c r="H27">
        <f t="shared" si="31"/>
        <v>13.031688461150907</v>
      </c>
      <c r="I27">
        <f t="shared" si="31"/>
        <v>10.189266219021251</v>
      </c>
      <c r="J27">
        <f t="shared" si="31"/>
        <v>12.782265513165878</v>
      </c>
      <c r="K27">
        <f t="shared" si="31"/>
        <v>13.038042641692501</v>
      </c>
      <c r="L27">
        <f t="shared" si="31"/>
        <v>11.674368785949788</v>
      </c>
      <c r="M27">
        <f t="shared" si="31"/>
        <v>12.872709328501809</v>
      </c>
      <c r="N27">
        <f t="shared" si="31"/>
        <v>11.43208604917808</v>
      </c>
      <c r="O27">
        <f t="shared" si="31"/>
        <v>12.912935876599073</v>
      </c>
      <c r="P27">
        <f t="shared" si="31"/>
        <v>13.520755707766893</v>
      </c>
      <c r="Q27">
        <f t="shared" si="31"/>
        <v>10.283233446855814</v>
      </c>
      <c r="R27">
        <f t="shared" si="31"/>
        <v>11.3678655461486</v>
      </c>
      <c r="S27">
        <f t="shared" si="31"/>
        <v>9.3253325865545111</v>
      </c>
      <c r="T27">
        <f t="shared" si="31"/>
        <v>9.4065424534835813</v>
      </c>
      <c r="U27">
        <f t="shared" si="31"/>
        <v>9.7168116060834215</v>
      </c>
      <c r="V27">
        <f t="shared" si="31"/>
        <v>9.9572985796466149</v>
      </c>
      <c r="W27">
        <f t="shared" si="31"/>
        <v>10.993880210576993</v>
      </c>
    </row>
    <row r="29" spans="1:23" x14ac:dyDescent="0.25">
      <c r="C29" t="s">
        <v>250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opLeftCell="A10" workbookViewId="0">
      <selection activeCell="J10" sqref="J10"/>
    </sheetView>
  </sheetViews>
  <sheetFormatPr defaultRowHeight="15" x14ac:dyDescent="0.25"/>
  <cols>
    <col min="1" max="1" width="24.42578125" bestFit="1" customWidth="1"/>
  </cols>
  <sheetData>
    <row r="1" spans="1:11" x14ac:dyDescent="0.25">
      <c r="A1" t="s">
        <v>236</v>
      </c>
      <c r="B1" s="9" t="s">
        <v>248</v>
      </c>
      <c r="D1" t="s">
        <v>278</v>
      </c>
    </row>
    <row r="2" spans="1:11" x14ac:dyDescent="0.25">
      <c r="A2" t="s">
        <v>237</v>
      </c>
      <c r="B2">
        <v>30</v>
      </c>
      <c r="C2">
        <f>(B2/90.36)*100</f>
        <v>33.200531208499335</v>
      </c>
      <c r="D2">
        <f>(C2/100)*3.61</f>
        <v>1.1985391766268259</v>
      </c>
      <c r="E2">
        <v>1.1990000000000001</v>
      </c>
    </row>
    <row r="3" spans="1:11" x14ac:dyDescent="0.25">
      <c r="A3" t="s">
        <v>238</v>
      </c>
      <c r="B3">
        <v>25</v>
      </c>
      <c r="C3">
        <f t="shared" ref="C3:C15" si="0">(B3/90.36)*100</f>
        <v>27.667109340416111</v>
      </c>
      <c r="D3">
        <f t="shared" ref="D3:D15" si="1">(C3/100)*3.61</f>
        <v>0.99878264718902166</v>
      </c>
      <c r="E3">
        <v>0.999</v>
      </c>
    </row>
    <row r="4" spans="1:11" x14ac:dyDescent="0.25">
      <c r="A4" t="s">
        <v>239</v>
      </c>
      <c r="B4">
        <v>13</v>
      </c>
      <c r="C4">
        <f t="shared" si="0"/>
        <v>14.38689685701638</v>
      </c>
      <c r="D4">
        <f t="shared" si="1"/>
        <v>0.51936697653829123</v>
      </c>
      <c r="E4">
        <v>0.51900000000000002</v>
      </c>
    </row>
    <row r="5" spans="1:11" x14ac:dyDescent="0.25">
      <c r="A5" t="s">
        <v>240</v>
      </c>
      <c r="B5">
        <v>11.7</v>
      </c>
      <c r="C5">
        <f t="shared" si="0"/>
        <v>12.94820717131474</v>
      </c>
      <c r="D5">
        <f t="shared" si="1"/>
        <v>0.46743027888446215</v>
      </c>
      <c r="E5">
        <v>0.46700000000000003</v>
      </c>
    </row>
    <row r="6" spans="1:11" x14ac:dyDescent="0.25">
      <c r="A6" t="s">
        <v>241</v>
      </c>
      <c r="B6">
        <v>2.5</v>
      </c>
      <c r="C6">
        <f t="shared" si="0"/>
        <v>2.7667109340416114</v>
      </c>
      <c r="D6">
        <f t="shared" si="1"/>
        <v>9.9878264718902168E-2</v>
      </c>
      <c r="E6">
        <v>0.1</v>
      </c>
    </row>
    <row r="7" spans="1:11" x14ac:dyDescent="0.25">
      <c r="A7" t="s">
        <v>242</v>
      </c>
      <c r="B7">
        <v>8</v>
      </c>
      <c r="C7">
        <f t="shared" si="0"/>
        <v>8.8534749889331561</v>
      </c>
      <c r="D7">
        <f t="shared" si="1"/>
        <v>0.31961044710048692</v>
      </c>
      <c r="E7">
        <v>0.32</v>
      </c>
    </row>
    <row r="8" spans="1:11" x14ac:dyDescent="0.25">
      <c r="A8" t="s">
        <v>243</v>
      </c>
      <c r="B8">
        <v>3</v>
      </c>
      <c r="C8">
        <f t="shared" si="0"/>
        <v>3.3200531208499333</v>
      </c>
      <c r="D8">
        <f t="shared" si="1"/>
        <v>0.11985391766268259</v>
      </c>
      <c r="E8">
        <v>0.12</v>
      </c>
    </row>
    <row r="9" spans="1:11" x14ac:dyDescent="0.25">
      <c r="A9" t="s">
        <v>244</v>
      </c>
      <c r="B9">
        <v>2.76</v>
      </c>
      <c r="C9">
        <f t="shared" si="0"/>
        <v>3.0544488711819384</v>
      </c>
      <c r="D9">
        <f t="shared" si="1"/>
        <v>0.11026560424966797</v>
      </c>
      <c r="E9">
        <v>0.11</v>
      </c>
    </row>
    <row r="10" spans="1:11" x14ac:dyDescent="0.25">
      <c r="A10" t="s">
        <v>245</v>
      </c>
      <c r="B10">
        <v>2</v>
      </c>
      <c r="C10">
        <f t="shared" si="0"/>
        <v>2.213368747233289</v>
      </c>
      <c r="D10">
        <f t="shared" si="1"/>
        <v>7.9902611775121729E-2</v>
      </c>
      <c r="E10">
        <v>0.08</v>
      </c>
      <c r="J10">
        <v>14</v>
      </c>
    </row>
    <row r="11" spans="1:11" x14ac:dyDescent="0.25">
      <c r="A11" t="s">
        <v>199</v>
      </c>
      <c r="B11">
        <v>0.5</v>
      </c>
      <c r="C11">
        <f t="shared" si="0"/>
        <v>0.55334218680832226</v>
      </c>
      <c r="D11">
        <f t="shared" si="1"/>
        <v>1.9975652943780432E-2</v>
      </c>
      <c r="E11">
        <v>0.02</v>
      </c>
    </row>
    <row r="12" spans="1:11" x14ac:dyDescent="0.25">
      <c r="A12" t="s">
        <v>200</v>
      </c>
      <c r="B12">
        <v>0.5</v>
      </c>
      <c r="C12">
        <f t="shared" si="0"/>
        <v>0.55334218680832226</v>
      </c>
      <c r="D12">
        <f t="shared" si="1"/>
        <v>1.9975652943780432E-2</v>
      </c>
      <c r="E12">
        <v>0.02</v>
      </c>
    </row>
    <row r="13" spans="1:11" x14ac:dyDescent="0.25">
      <c r="A13" t="s">
        <v>246</v>
      </c>
      <c r="B13">
        <v>0.44</v>
      </c>
      <c r="C13">
        <f t="shared" si="0"/>
        <v>0.48694112439132359</v>
      </c>
      <c r="D13">
        <f t="shared" si="1"/>
        <v>1.757857459052678E-2</v>
      </c>
      <c r="E13">
        <v>1.7600000000000001E-2</v>
      </c>
    </row>
    <row r="14" spans="1:11" x14ac:dyDescent="0.25">
      <c r="A14" t="s">
        <v>247</v>
      </c>
      <c r="B14">
        <v>0.1</v>
      </c>
      <c r="C14">
        <f t="shared" si="0"/>
        <v>0.11066843736166447</v>
      </c>
      <c r="D14">
        <f t="shared" si="1"/>
        <v>3.9951305887560877E-3</v>
      </c>
      <c r="E14">
        <v>4.0000000000000001E-3</v>
      </c>
    </row>
    <row r="15" spans="1:11" x14ac:dyDescent="0.25">
      <c r="A15" t="s">
        <v>249</v>
      </c>
      <c r="B15">
        <v>0</v>
      </c>
      <c r="C15">
        <f t="shared" si="0"/>
        <v>0</v>
      </c>
      <c r="D15">
        <f t="shared" si="1"/>
        <v>0</v>
      </c>
    </row>
    <row r="16" spans="1:11" x14ac:dyDescent="0.25">
      <c r="C16">
        <f t="shared" ref="C16" si="2">(B16/90.36)*100</f>
        <v>0</v>
      </c>
      <c r="D16">
        <f t="shared" ref="D16" si="3">(C16/100)*3.61</f>
        <v>0</v>
      </c>
      <c r="I16" t="s">
        <v>273</v>
      </c>
      <c r="J16" t="s">
        <v>274</v>
      </c>
      <c r="K16" t="s">
        <v>275</v>
      </c>
    </row>
    <row r="17" spans="1:11" x14ac:dyDescent="0.25">
      <c r="A17" t="s">
        <v>272</v>
      </c>
      <c r="J17">
        <v>179</v>
      </c>
      <c r="K17">
        <v>640.98</v>
      </c>
    </row>
    <row r="18" spans="1:11" x14ac:dyDescent="0.25">
      <c r="A18" t="s">
        <v>168</v>
      </c>
      <c r="B18">
        <v>13.62</v>
      </c>
      <c r="J18">
        <v>174.911</v>
      </c>
      <c r="K18">
        <v>726.64</v>
      </c>
    </row>
    <row r="19" spans="1:11" x14ac:dyDescent="0.25">
      <c r="A19" t="s">
        <v>229</v>
      </c>
      <c r="B19">
        <v>10.72</v>
      </c>
      <c r="J19">
        <v>174.9</v>
      </c>
      <c r="K19">
        <v>804.57</v>
      </c>
    </row>
    <row r="20" spans="1:11" x14ac:dyDescent="0.25">
      <c r="A20" t="s">
        <v>230</v>
      </c>
      <c r="B20">
        <v>2.7050000000000001</v>
      </c>
      <c r="J20">
        <v>170</v>
      </c>
      <c r="K20">
        <v>580.74</v>
      </c>
    </row>
    <row r="21" spans="1:11" x14ac:dyDescent="0.25">
      <c r="A21" t="s">
        <v>231</v>
      </c>
      <c r="B21">
        <v>18.535</v>
      </c>
      <c r="J21">
        <v>191.12</v>
      </c>
      <c r="K21">
        <v>880.8</v>
      </c>
    </row>
    <row r="22" spans="1:11" x14ac:dyDescent="0.25">
      <c r="A22" t="s">
        <v>232</v>
      </c>
      <c r="B22">
        <v>1.43</v>
      </c>
      <c r="J22">
        <v>140</v>
      </c>
      <c r="K22">
        <v>941.82</v>
      </c>
    </row>
    <row r="23" spans="1:11" x14ac:dyDescent="0.25">
      <c r="A23" t="s">
        <v>215</v>
      </c>
      <c r="B23">
        <v>28.875</v>
      </c>
      <c r="J23">
        <v>74.27</v>
      </c>
    </row>
    <row r="24" spans="1:11" x14ac:dyDescent="0.25">
      <c r="A24" t="s">
        <v>233</v>
      </c>
      <c r="B24">
        <v>0.87</v>
      </c>
      <c r="I24" s="2" t="s">
        <v>276</v>
      </c>
      <c r="J24" s="2">
        <f>AVERAGE(J17:J23)</f>
        <v>157.74299999999999</v>
      </c>
      <c r="K24" s="2">
        <f>AVERAGE(K17:K22)</f>
        <v>762.5916666666667</v>
      </c>
    </row>
    <row r="25" spans="1:11" x14ac:dyDescent="0.25">
      <c r="A25" t="s">
        <v>169</v>
      </c>
      <c r="B25">
        <v>37.29</v>
      </c>
    </row>
    <row r="26" spans="1:11" x14ac:dyDescent="0.25">
      <c r="A26" t="s">
        <v>234</v>
      </c>
      <c r="B26">
        <v>13.615</v>
      </c>
    </row>
    <row r="27" spans="1:11" x14ac:dyDescent="0.25">
      <c r="A27" t="s">
        <v>235</v>
      </c>
      <c r="B27">
        <v>3.82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workbookViewId="0">
      <selection activeCell="L31" sqref="L31"/>
    </sheetView>
  </sheetViews>
  <sheetFormatPr defaultRowHeight="15" x14ac:dyDescent="0.25"/>
  <cols>
    <col min="1" max="1" width="42.28515625" bestFit="1" customWidth="1"/>
  </cols>
  <sheetData>
    <row r="1" spans="1:10" x14ac:dyDescent="0.25">
      <c r="A1" t="s">
        <v>170</v>
      </c>
      <c r="B1" t="s">
        <v>26</v>
      </c>
      <c r="C1" t="s">
        <v>198</v>
      </c>
      <c r="D1" t="s">
        <v>207</v>
      </c>
    </row>
    <row r="2" spans="1:10" x14ac:dyDescent="0.25">
      <c r="A2" t="s">
        <v>171</v>
      </c>
      <c r="B2">
        <v>22.26</v>
      </c>
      <c r="C2">
        <v>22.27</v>
      </c>
      <c r="D2">
        <v>22.33</v>
      </c>
    </row>
    <row r="3" spans="1:10" x14ac:dyDescent="0.25">
      <c r="A3" t="s">
        <v>172</v>
      </c>
      <c r="B3">
        <v>4.7699999999999996</v>
      </c>
      <c r="C3">
        <v>4.7300000000000004</v>
      </c>
      <c r="D3">
        <v>4.79</v>
      </c>
    </row>
    <row r="4" spans="1:10" x14ac:dyDescent="0.25">
      <c r="A4" t="s">
        <v>173</v>
      </c>
      <c r="B4">
        <v>3.93</v>
      </c>
      <c r="C4">
        <v>3.86</v>
      </c>
      <c r="D4">
        <v>4.03</v>
      </c>
    </row>
    <row r="5" spans="1:10" x14ac:dyDescent="0.25">
      <c r="A5" t="s">
        <v>174</v>
      </c>
      <c r="B5">
        <v>4.68</v>
      </c>
      <c r="C5">
        <v>4.6399999999999997</v>
      </c>
      <c r="D5">
        <v>4.7</v>
      </c>
    </row>
    <row r="6" spans="1:10" x14ac:dyDescent="0.25">
      <c r="A6" t="s">
        <v>175</v>
      </c>
      <c r="B6">
        <v>8.6</v>
      </c>
      <c r="C6">
        <v>8.74</v>
      </c>
      <c r="D6">
        <v>9.01</v>
      </c>
    </row>
    <row r="7" spans="1:10" x14ac:dyDescent="0.25">
      <c r="A7" t="s">
        <v>176</v>
      </c>
      <c r="B7">
        <v>14.43</v>
      </c>
      <c r="C7">
        <v>14.8</v>
      </c>
      <c r="D7">
        <v>14.52</v>
      </c>
    </row>
    <row r="8" spans="1:10" x14ac:dyDescent="0.25">
      <c r="A8" t="s">
        <v>177</v>
      </c>
      <c r="B8">
        <v>7.19</v>
      </c>
      <c r="C8">
        <v>7.55</v>
      </c>
      <c r="D8">
        <v>7.24</v>
      </c>
    </row>
    <row r="9" spans="1:10" x14ac:dyDescent="0.25">
      <c r="A9" s="12" t="s">
        <v>178</v>
      </c>
      <c r="B9" s="12"/>
      <c r="C9" s="12"/>
      <c r="D9" s="12"/>
      <c r="F9" t="s">
        <v>211</v>
      </c>
    </row>
    <row r="10" spans="1:10" x14ac:dyDescent="0.25">
      <c r="A10" t="s">
        <v>179</v>
      </c>
      <c r="B10">
        <v>17.8</v>
      </c>
      <c r="C10">
        <v>18.399999999999999</v>
      </c>
      <c r="D10">
        <v>17.8</v>
      </c>
      <c r="F10">
        <v>21.4</v>
      </c>
      <c r="G10">
        <v>21.7</v>
      </c>
      <c r="H10">
        <v>21.2</v>
      </c>
      <c r="J10" t="s">
        <v>214</v>
      </c>
    </row>
    <row r="11" spans="1:10" x14ac:dyDescent="0.25">
      <c r="A11" t="s">
        <v>180</v>
      </c>
      <c r="B11">
        <v>16.5</v>
      </c>
      <c r="C11">
        <v>17.2</v>
      </c>
      <c r="D11">
        <v>16.2</v>
      </c>
      <c r="F11">
        <v>19.5</v>
      </c>
      <c r="G11">
        <v>20</v>
      </c>
      <c r="H11">
        <v>19.100000000000001</v>
      </c>
    </row>
    <row r="12" spans="1:10" x14ac:dyDescent="0.25">
      <c r="A12" t="s">
        <v>181</v>
      </c>
      <c r="B12">
        <v>61</v>
      </c>
      <c r="C12">
        <v>72</v>
      </c>
      <c r="D12">
        <v>58</v>
      </c>
      <c r="F12">
        <v>303</v>
      </c>
      <c r="G12" t="s">
        <v>213</v>
      </c>
      <c r="H12">
        <v>242</v>
      </c>
    </row>
    <row r="13" spans="1:10" x14ac:dyDescent="0.25">
      <c r="A13" t="s">
        <v>182</v>
      </c>
      <c r="B13">
        <v>16.98</v>
      </c>
      <c r="C13">
        <v>17.07</v>
      </c>
      <c r="D13">
        <v>16.920000000000002</v>
      </c>
      <c r="F13">
        <v>16.98</v>
      </c>
      <c r="G13">
        <v>17.07</v>
      </c>
      <c r="H13">
        <v>16.920000000000002</v>
      </c>
    </row>
    <row r="14" spans="1:10" x14ac:dyDescent="0.25">
      <c r="A14" s="12" t="s">
        <v>183</v>
      </c>
      <c r="B14" s="12"/>
      <c r="C14" s="12"/>
      <c r="D14" s="12"/>
      <c r="F14" t="s">
        <v>211</v>
      </c>
    </row>
    <row r="15" spans="1:10" x14ac:dyDescent="0.25">
      <c r="A15" t="s">
        <v>184</v>
      </c>
      <c r="B15">
        <v>21.1</v>
      </c>
      <c r="C15">
        <v>21.5</v>
      </c>
      <c r="D15">
        <v>21.2</v>
      </c>
      <c r="F15">
        <v>21.7</v>
      </c>
      <c r="G15">
        <v>21.7</v>
      </c>
      <c r="H15">
        <v>21.7</v>
      </c>
      <c r="J15" t="s">
        <v>212</v>
      </c>
    </row>
    <row r="16" spans="1:10" x14ac:dyDescent="0.25">
      <c r="A16" t="s">
        <v>185</v>
      </c>
      <c r="B16">
        <v>22.5</v>
      </c>
      <c r="C16">
        <v>23.7</v>
      </c>
      <c r="D16">
        <v>21.5</v>
      </c>
      <c r="F16">
        <v>23.2</v>
      </c>
      <c r="G16">
        <v>23.8</v>
      </c>
      <c r="H16">
        <v>22.1</v>
      </c>
    </row>
    <row r="17" spans="1:12" x14ac:dyDescent="0.25">
      <c r="A17" t="s">
        <v>186</v>
      </c>
      <c r="B17">
        <v>139</v>
      </c>
      <c r="C17">
        <v>389</v>
      </c>
      <c r="D17">
        <v>249</v>
      </c>
      <c r="F17">
        <v>500</v>
      </c>
      <c r="G17">
        <v>489</v>
      </c>
      <c r="H17">
        <v>453</v>
      </c>
    </row>
    <row r="18" spans="1:12" x14ac:dyDescent="0.25">
      <c r="A18" t="s">
        <v>187</v>
      </c>
      <c r="B18">
        <v>14.8</v>
      </c>
      <c r="C18">
        <v>14.9</v>
      </c>
      <c r="D18">
        <v>14.7</v>
      </c>
      <c r="F18">
        <v>14.8</v>
      </c>
      <c r="G18">
        <v>14.9</v>
      </c>
      <c r="H18">
        <v>14.7</v>
      </c>
    </row>
    <row r="19" spans="1:12" x14ac:dyDescent="0.25">
      <c r="A19" t="s">
        <v>188</v>
      </c>
      <c r="B19">
        <v>8</v>
      </c>
      <c r="C19">
        <v>9</v>
      </c>
      <c r="D19">
        <v>8</v>
      </c>
      <c r="F19">
        <v>8</v>
      </c>
      <c r="G19">
        <v>9</v>
      </c>
      <c r="H19">
        <v>8</v>
      </c>
    </row>
    <row r="20" spans="1:12" x14ac:dyDescent="0.25">
      <c r="A20" s="12" t="s">
        <v>189</v>
      </c>
      <c r="B20" s="12"/>
      <c r="C20" s="12"/>
      <c r="D20" s="12"/>
      <c r="F20" t="s">
        <v>210</v>
      </c>
    </row>
    <row r="21" spans="1:12" x14ac:dyDescent="0.25">
      <c r="A21" t="s">
        <v>184</v>
      </c>
      <c r="B21">
        <v>18.899999999999999</v>
      </c>
      <c r="C21">
        <v>19.5</v>
      </c>
      <c r="D21">
        <v>19</v>
      </c>
      <c r="F21">
        <v>19.600000000000001</v>
      </c>
      <c r="G21">
        <v>19.8</v>
      </c>
      <c r="H21">
        <v>19.3</v>
      </c>
    </row>
    <row r="22" spans="1:12" x14ac:dyDescent="0.25">
      <c r="A22" t="s">
        <v>185</v>
      </c>
      <c r="B22">
        <v>17.399999999999999</v>
      </c>
      <c r="C22">
        <v>18.5</v>
      </c>
      <c r="D22">
        <v>17.399999999999999</v>
      </c>
      <c r="F22">
        <v>18</v>
      </c>
      <c r="G22">
        <v>18.8</v>
      </c>
      <c r="H22">
        <v>17.7</v>
      </c>
    </row>
    <row r="23" spans="1:12" x14ac:dyDescent="0.25">
      <c r="A23" t="s">
        <v>187</v>
      </c>
      <c r="B23">
        <v>14.82</v>
      </c>
      <c r="C23">
        <v>14.93</v>
      </c>
      <c r="D23">
        <v>14.67</v>
      </c>
      <c r="F23">
        <v>14.84</v>
      </c>
      <c r="G23">
        <v>14.95</v>
      </c>
      <c r="H23">
        <v>14.69</v>
      </c>
    </row>
    <row r="24" spans="1:12" x14ac:dyDescent="0.25">
      <c r="A24" t="s">
        <v>190</v>
      </c>
      <c r="B24">
        <v>4.7</v>
      </c>
      <c r="C24">
        <v>5.2</v>
      </c>
      <c r="D24">
        <v>4.4000000000000004</v>
      </c>
      <c r="F24">
        <v>5.2</v>
      </c>
      <c r="G24">
        <v>5.4</v>
      </c>
      <c r="H24">
        <v>4.5999999999999996</v>
      </c>
    </row>
    <row r="25" spans="1:12" x14ac:dyDescent="0.25">
      <c r="A25" t="s">
        <v>191</v>
      </c>
      <c r="B25">
        <v>60</v>
      </c>
      <c r="C25">
        <v>77</v>
      </c>
      <c r="D25">
        <v>60</v>
      </c>
      <c r="F25">
        <v>74</v>
      </c>
      <c r="G25">
        <v>87</v>
      </c>
      <c r="H25">
        <v>67</v>
      </c>
    </row>
    <row r="26" spans="1:12" x14ac:dyDescent="0.25">
      <c r="A26" s="12" t="s">
        <v>192</v>
      </c>
      <c r="B26" s="12"/>
      <c r="C26" s="12"/>
      <c r="D26" s="12"/>
      <c r="F26" t="s">
        <v>216</v>
      </c>
      <c r="J26" t="s">
        <v>217</v>
      </c>
    </row>
    <row r="27" spans="1:12" x14ac:dyDescent="0.25">
      <c r="A27" t="s">
        <v>193</v>
      </c>
      <c r="B27">
        <v>23.52</v>
      </c>
      <c r="C27" s="6">
        <v>23.78</v>
      </c>
      <c r="D27" s="6">
        <v>23.97</v>
      </c>
      <c r="F27">
        <v>31.58</v>
      </c>
      <c r="G27">
        <v>31.68</v>
      </c>
      <c r="H27">
        <v>32.61</v>
      </c>
      <c r="J27">
        <v>36.74</v>
      </c>
      <c r="K27">
        <v>36.4</v>
      </c>
      <c r="L27">
        <v>37.29</v>
      </c>
    </row>
    <row r="28" spans="1:12" x14ac:dyDescent="0.25">
      <c r="A28" t="s">
        <v>180</v>
      </c>
      <c r="B28">
        <v>17.670000000000002</v>
      </c>
      <c r="C28" s="6">
        <v>18.7</v>
      </c>
      <c r="D28" s="6">
        <v>18.170000000000002</v>
      </c>
      <c r="F28">
        <v>22.12</v>
      </c>
      <c r="G28">
        <v>23.1</v>
      </c>
      <c r="H28">
        <v>22.82</v>
      </c>
      <c r="J28">
        <v>24.79</v>
      </c>
      <c r="K28">
        <v>25.61</v>
      </c>
      <c r="L28">
        <v>25.22</v>
      </c>
    </row>
    <row r="29" spans="1:12" x14ac:dyDescent="0.25">
      <c r="A29" t="s">
        <v>194</v>
      </c>
      <c r="B29" s="7">
        <v>18215</v>
      </c>
      <c r="C29" s="8">
        <v>18327</v>
      </c>
      <c r="D29" s="7">
        <v>18411</v>
      </c>
      <c r="F29" s="7">
        <v>18215</v>
      </c>
      <c r="G29" s="7">
        <v>18327</v>
      </c>
      <c r="H29" s="7">
        <v>18411</v>
      </c>
    </row>
    <row r="30" spans="1:12" x14ac:dyDescent="0.25">
      <c r="A30" t="s">
        <v>195</v>
      </c>
      <c r="B30" s="7">
        <v>20520</v>
      </c>
      <c r="C30" s="8">
        <v>20429</v>
      </c>
      <c r="D30" s="7">
        <v>20509</v>
      </c>
      <c r="F30" s="7">
        <v>20014</v>
      </c>
      <c r="G30" s="7">
        <v>19958</v>
      </c>
      <c r="H30" s="7">
        <v>19981</v>
      </c>
      <c r="J30" s="7">
        <v>20520</v>
      </c>
      <c r="K30" s="7">
        <v>20429</v>
      </c>
      <c r="L30" s="7">
        <v>20509</v>
      </c>
    </row>
  </sheetData>
  <mergeCells count="4">
    <mergeCell ref="A9:D9"/>
    <mergeCell ref="A14:D14"/>
    <mergeCell ref="A20:D20"/>
    <mergeCell ref="A26:D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NRC</vt:lpstr>
      <vt:lpstr>CPM Dairy</vt:lpstr>
      <vt:lpstr>AMTS</vt:lpstr>
      <vt:lpstr>NASEM</vt:lpstr>
      <vt:lpstr>Weather Data </vt:lpstr>
      <vt:lpstr>Back-Calculation </vt:lpstr>
      <vt:lpstr>Nutrient Inputs </vt:lpstr>
      <vt:lpstr>Predictions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elsenburg</dc:creator>
  <cp:lastModifiedBy>Court Macphail</cp:lastModifiedBy>
  <dcterms:created xsi:type="dcterms:W3CDTF">2022-02-07T05:49:35Z</dcterms:created>
  <dcterms:modified xsi:type="dcterms:W3CDTF">2022-10-11T09:37:49Z</dcterms:modified>
</cp:coreProperties>
</file>