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urt Macphail\Desktop\Model Inputs\"/>
    </mc:Choice>
  </mc:AlternateContent>
  <bookViews>
    <workbookView xWindow="0" yWindow="0" windowWidth="21600" windowHeight="9630" activeTab="3"/>
  </bookViews>
  <sheets>
    <sheet name="NRC" sheetId="1" r:id="rId1"/>
    <sheet name="CPM Dairy" sheetId="2" r:id="rId2"/>
    <sheet name="AMTS" sheetId="3" r:id="rId3"/>
    <sheet name="NASEM" sheetId="4" r:id="rId4"/>
    <sheet name="Weather Data " sheetId="5" r:id="rId5"/>
    <sheet name="Back-Calculation " sheetId="6" r:id="rId6"/>
    <sheet name="Nutrient Inputs " sheetId="7" r:id="rId7"/>
    <sheet name="Predictions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7" l="1"/>
  <c r="D4" i="7"/>
  <c r="D5" i="7"/>
  <c r="D6" i="7"/>
  <c r="D7" i="7"/>
  <c r="D8" i="7"/>
  <c r="D9" i="7"/>
  <c r="D10" i="7"/>
  <c r="D11" i="7"/>
  <c r="D12" i="7"/>
  <c r="D13" i="7"/>
  <c r="D14" i="7"/>
  <c r="D15" i="7"/>
  <c r="D2" i="7"/>
  <c r="X27" i="6"/>
  <c r="X29" i="6"/>
  <c r="X30" i="6"/>
  <c r="X31" i="6" s="1"/>
  <c r="X15" i="6"/>
  <c r="X16" i="6"/>
  <c r="X17" i="6" s="1"/>
  <c r="X11" i="6"/>
  <c r="X12" i="6"/>
  <c r="X13" i="6"/>
  <c r="X6" i="6"/>
  <c r="X7" i="6" s="1"/>
  <c r="X8" i="6" s="1"/>
  <c r="X23" i="6"/>
  <c r="W23" i="6"/>
  <c r="U23" i="6"/>
  <c r="U24" i="6" s="1"/>
  <c r="U25" i="6" s="1"/>
  <c r="T23" i="6"/>
  <c r="S23" i="6"/>
  <c r="R23" i="6"/>
  <c r="Q23" i="6"/>
  <c r="Q24" i="6"/>
  <c r="Q25" i="6" s="1"/>
  <c r="T24" i="6"/>
  <c r="T25" i="6" s="1"/>
  <c r="X24" i="6"/>
  <c r="X25" i="6" s="1"/>
  <c r="R24" i="6"/>
  <c r="R25" i="6" s="1"/>
  <c r="S24" i="6"/>
  <c r="W24" i="6"/>
  <c r="W25" i="6" s="1"/>
  <c r="S25" i="6"/>
  <c r="I25" i="6"/>
  <c r="I24" i="6"/>
  <c r="I23" i="6"/>
  <c r="B26" i="3" l="1"/>
  <c r="S19" i="6"/>
  <c r="K13" i="7" l="1"/>
  <c r="J13" i="7"/>
  <c r="D2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C29" i="6"/>
  <c r="C3" i="7"/>
  <c r="C4" i="7"/>
  <c r="C5" i="7"/>
  <c r="C6" i="7"/>
  <c r="C7" i="7"/>
  <c r="C8" i="7"/>
  <c r="C9" i="7"/>
  <c r="C10" i="7"/>
  <c r="C11" i="7"/>
  <c r="C12" i="7"/>
  <c r="C13" i="7"/>
  <c r="C14" i="7"/>
  <c r="C15" i="7"/>
  <c r="C2" i="7"/>
  <c r="S20" i="6" l="1"/>
  <c r="S27" i="6" s="1"/>
  <c r="I19" i="6"/>
  <c r="I20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T27" i="6"/>
  <c r="U27" i="6"/>
  <c r="V27" i="6"/>
  <c r="W27" i="6"/>
  <c r="C27" i="6"/>
  <c r="C20" i="6"/>
  <c r="C19" i="6"/>
  <c r="F7" i="1" l="1"/>
  <c r="G7" i="1"/>
  <c r="H7" i="1"/>
  <c r="J7" i="1"/>
  <c r="K7" i="1"/>
  <c r="L7" i="1"/>
  <c r="M7" i="1"/>
  <c r="P7" i="1"/>
  <c r="R7" i="1"/>
  <c r="S7" i="1"/>
  <c r="T7" i="1"/>
  <c r="U7" i="1"/>
  <c r="B7" i="1"/>
  <c r="W11" i="6" l="1"/>
  <c r="W12" i="6" s="1"/>
  <c r="W13" i="6" s="1"/>
  <c r="W15" i="6"/>
  <c r="W16" i="6" s="1"/>
  <c r="W17" i="6" s="1"/>
  <c r="W6" i="6"/>
  <c r="W7" i="6" s="1"/>
  <c r="W8" i="6" s="1"/>
  <c r="W30" i="6" l="1"/>
  <c r="W31" i="6" s="1"/>
  <c r="D7" i="5"/>
  <c r="B7" i="5"/>
  <c r="G6" i="5"/>
  <c r="C6" i="5"/>
  <c r="D6" i="5"/>
  <c r="E6" i="5"/>
  <c r="F6" i="5"/>
  <c r="B6" i="5"/>
  <c r="V26" i="3"/>
  <c r="W26" i="3"/>
  <c r="C26" i="3" l="1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D15" i="6" l="1"/>
  <c r="E15" i="6"/>
  <c r="F15" i="6"/>
  <c r="F16" i="6" s="1"/>
  <c r="F17" i="6" s="1"/>
  <c r="G15" i="6"/>
  <c r="G16" i="6" s="1"/>
  <c r="G17" i="6" s="1"/>
  <c r="H15" i="6"/>
  <c r="I15" i="6"/>
  <c r="I16" i="6" s="1"/>
  <c r="I17" i="6" s="1"/>
  <c r="J15" i="6"/>
  <c r="J16" i="6" s="1"/>
  <c r="J17" i="6" s="1"/>
  <c r="K15" i="6"/>
  <c r="K16" i="6" s="1"/>
  <c r="K17" i="6" s="1"/>
  <c r="L15" i="6"/>
  <c r="M15" i="6"/>
  <c r="M16" i="6" s="1"/>
  <c r="M17" i="6" s="1"/>
  <c r="N15" i="6"/>
  <c r="O15" i="6"/>
  <c r="O16" i="6" s="1"/>
  <c r="O17" i="6" s="1"/>
  <c r="P15" i="6"/>
  <c r="P16" i="6" s="1"/>
  <c r="P17" i="6" s="1"/>
  <c r="Q15" i="6"/>
  <c r="Q16" i="6" s="1"/>
  <c r="Q17" i="6" s="1"/>
  <c r="R15" i="6"/>
  <c r="R16" i="6" s="1"/>
  <c r="R17" i="6" s="1"/>
  <c r="S15" i="6"/>
  <c r="S16" i="6" s="1"/>
  <c r="S17" i="6" s="1"/>
  <c r="T15" i="6"/>
  <c r="U15" i="6"/>
  <c r="U16" i="6" s="1"/>
  <c r="U17" i="6" s="1"/>
  <c r="V15" i="6"/>
  <c r="V16" i="6" s="1"/>
  <c r="V17" i="6" s="1"/>
  <c r="C15" i="6"/>
  <c r="H16" i="6"/>
  <c r="H17" i="6" s="1"/>
  <c r="L16" i="6"/>
  <c r="L17" i="6" s="1"/>
  <c r="N16" i="6"/>
  <c r="N17" i="6" s="1"/>
  <c r="T16" i="6"/>
  <c r="T17" i="6" s="1"/>
  <c r="F11" i="6"/>
  <c r="G11" i="6"/>
  <c r="G12" i="6" s="1"/>
  <c r="G13" i="6" s="1"/>
  <c r="H11" i="6"/>
  <c r="I11" i="6"/>
  <c r="I12" i="6" s="1"/>
  <c r="I13" i="6" s="1"/>
  <c r="J11" i="6"/>
  <c r="K11" i="6"/>
  <c r="K12" i="6" s="1"/>
  <c r="K13" i="6" s="1"/>
  <c r="L11" i="6"/>
  <c r="L12" i="6" s="1"/>
  <c r="L13" i="6" s="1"/>
  <c r="M11" i="6"/>
  <c r="M12" i="6" s="1"/>
  <c r="M13" i="6" s="1"/>
  <c r="N11" i="6"/>
  <c r="N12" i="6" s="1"/>
  <c r="N13" i="6" s="1"/>
  <c r="O11" i="6"/>
  <c r="O12" i="6" s="1"/>
  <c r="O13" i="6" s="1"/>
  <c r="P11" i="6"/>
  <c r="P12" i="6" s="1"/>
  <c r="P13" i="6" s="1"/>
  <c r="Q11" i="6"/>
  <c r="Q12" i="6" s="1"/>
  <c r="Q13" i="6" s="1"/>
  <c r="R11" i="6"/>
  <c r="R12" i="6" s="1"/>
  <c r="R13" i="6" s="1"/>
  <c r="S11" i="6"/>
  <c r="S12" i="6" s="1"/>
  <c r="S13" i="6" s="1"/>
  <c r="T11" i="6"/>
  <c r="T12" i="6" s="1"/>
  <c r="T13" i="6" s="1"/>
  <c r="U11" i="6"/>
  <c r="U12" i="6" s="1"/>
  <c r="U13" i="6" s="1"/>
  <c r="V11" i="6"/>
  <c r="F12" i="6"/>
  <c r="F13" i="6" s="1"/>
  <c r="H12" i="6"/>
  <c r="H13" i="6" s="1"/>
  <c r="J12" i="6"/>
  <c r="J13" i="6" s="1"/>
  <c r="V12" i="6"/>
  <c r="V13" i="6" s="1"/>
  <c r="F6" i="6"/>
  <c r="F7" i="6" s="1"/>
  <c r="F8" i="6" s="1"/>
  <c r="G6" i="6"/>
  <c r="G7" i="6" s="1"/>
  <c r="G8" i="6" s="1"/>
  <c r="H6" i="6"/>
  <c r="H7" i="6" s="1"/>
  <c r="H8" i="6" s="1"/>
  <c r="H30" i="6" s="1"/>
  <c r="H31" i="6" s="1"/>
  <c r="I6" i="6"/>
  <c r="I7" i="6" s="1"/>
  <c r="I8" i="6" s="1"/>
  <c r="J6" i="6"/>
  <c r="J7" i="6" s="1"/>
  <c r="J8" i="6" s="1"/>
  <c r="K6" i="6"/>
  <c r="K7" i="6" s="1"/>
  <c r="K8" i="6" s="1"/>
  <c r="L6" i="6"/>
  <c r="L7" i="6" s="1"/>
  <c r="L8" i="6" s="1"/>
  <c r="M6" i="6"/>
  <c r="M7" i="6" s="1"/>
  <c r="M8" i="6" s="1"/>
  <c r="N6" i="6"/>
  <c r="N7" i="6" s="1"/>
  <c r="N8" i="6" s="1"/>
  <c r="O6" i="6"/>
  <c r="O7" i="6" s="1"/>
  <c r="O8" i="6" s="1"/>
  <c r="P6" i="6"/>
  <c r="Q6" i="6"/>
  <c r="Q7" i="6" s="1"/>
  <c r="Q8" i="6" s="1"/>
  <c r="R6" i="6"/>
  <c r="R7" i="6" s="1"/>
  <c r="R8" i="6" s="1"/>
  <c r="S6" i="6"/>
  <c r="S7" i="6" s="1"/>
  <c r="S8" i="6" s="1"/>
  <c r="T6" i="6"/>
  <c r="T7" i="6" s="1"/>
  <c r="T8" i="6" s="1"/>
  <c r="U6" i="6"/>
  <c r="U7" i="6" s="1"/>
  <c r="U8" i="6" s="1"/>
  <c r="V6" i="6"/>
  <c r="V7" i="6" s="1"/>
  <c r="V8" i="6" s="1"/>
  <c r="P7" i="6"/>
  <c r="P8" i="6" s="1"/>
  <c r="U30" i="6" l="1"/>
  <c r="U31" i="6" s="1"/>
  <c r="M30" i="6"/>
  <c r="M31" i="6" s="1"/>
  <c r="I30" i="6"/>
  <c r="I31" i="6" s="1"/>
  <c r="Q30" i="6"/>
  <c r="Q31" i="6" s="1"/>
  <c r="L30" i="6"/>
  <c r="L31" i="6" s="1"/>
  <c r="N30" i="6"/>
  <c r="N31" i="6" s="1"/>
  <c r="V30" i="6"/>
  <c r="V31" i="6" s="1"/>
  <c r="F30" i="6"/>
  <c r="F31" i="6" s="1"/>
  <c r="O30" i="6"/>
  <c r="O31" i="6" s="1"/>
  <c r="T30" i="6"/>
  <c r="T31" i="6" s="1"/>
  <c r="K30" i="6"/>
  <c r="K31" i="6" s="1"/>
  <c r="R30" i="6"/>
  <c r="R31" i="6" s="1"/>
  <c r="S30" i="6"/>
  <c r="S31" i="6" s="1"/>
  <c r="G30" i="6"/>
  <c r="G31" i="6" s="1"/>
  <c r="P30" i="6"/>
  <c r="P31" i="6" s="1"/>
  <c r="J30" i="6"/>
  <c r="J31" i="6" s="1"/>
  <c r="D16" i="6"/>
  <c r="D17" i="6" s="1"/>
  <c r="E16" i="6"/>
  <c r="E17" i="6" s="1"/>
  <c r="D11" i="6"/>
  <c r="D12" i="6" s="1"/>
  <c r="D13" i="6" s="1"/>
  <c r="E11" i="6"/>
  <c r="E12" i="6" s="1"/>
  <c r="E13" i="6" s="1"/>
  <c r="D6" i="6"/>
  <c r="D7" i="6" s="1"/>
  <c r="D8" i="6" s="1"/>
  <c r="E6" i="6"/>
  <c r="E7" i="6" s="1"/>
  <c r="E8" i="6" s="1"/>
  <c r="E30" i="6" l="1"/>
  <c r="E31" i="6" s="1"/>
  <c r="D30" i="6"/>
  <c r="D31" i="6" s="1"/>
  <c r="C16" i="6"/>
  <c r="C17" i="6" s="1"/>
  <c r="C11" i="6"/>
  <c r="C12" i="6" s="1"/>
  <c r="C13" i="6" s="1"/>
  <c r="C6" i="6"/>
  <c r="C7" i="6" s="1"/>
  <c r="C8" i="6" s="1"/>
  <c r="C30" i="6" l="1"/>
  <c r="C31" i="6" s="1"/>
</calcChain>
</file>

<file path=xl/sharedStrings.xml><?xml version="1.0" encoding="utf-8"?>
<sst xmlns="http://schemas.openxmlformats.org/spreadsheetml/2006/main" count="507" uniqueCount="283">
  <si>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</si>
  <si>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</si>
  <si>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</si>
  <si>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</si>
  <si>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</si>
  <si>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</si>
  <si>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</si>
  <si>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</si>
  <si>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</si>
  <si>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</si>
  <si>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</si>
  <si>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</si>
  <si>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</si>
  <si>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</si>
  <si>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</si>
  <si>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</si>
  <si>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</si>
  <si>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</si>
  <si>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</si>
  <si>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</si>
  <si>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</si>
  <si>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</si>
  <si>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</si>
  <si>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</si>
  <si>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</si>
  <si>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</si>
  <si>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Control </t>
  </si>
  <si>
    <t xml:space="preserve">Lactating 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</si>
  <si>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</si>
  <si>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</si>
  <si>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</si>
  <si>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</si>
  <si>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</si>
  <si>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</si>
  <si>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</si>
  <si>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</si>
  <si>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</si>
  <si>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</si>
  <si>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</si>
  <si>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</si>
  <si>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</si>
  <si>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</si>
  <si>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</si>
  <si>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</si>
  <si>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</si>
  <si>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</si>
  <si>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</si>
  <si>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</si>
  <si>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</si>
  <si>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</si>
  <si>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</si>
  <si>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</si>
  <si>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</si>
  <si>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</si>
  <si>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</si>
  <si>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</si>
  <si>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</si>
  <si>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</si>
  <si>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</si>
  <si>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</si>
  <si>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</si>
  <si>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</si>
  <si>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</si>
  <si>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</si>
  <si>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</si>
  <si>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Yes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</si>
  <si>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</si>
  <si>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</si>
  <si>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</si>
  <si>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</si>
  <si>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</si>
  <si>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</si>
  <si>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</si>
  <si>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</si>
  <si>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</si>
  <si>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</si>
  <si>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</si>
  <si>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</si>
  <si>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</si>
  <si>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</si>
  <si>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</si>
  <si>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</si>
  <si>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</si>
  <si>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</si>
  <si>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</si>
  <si>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</si>
  <si>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</si>
  <si>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</si>
  <si>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</si>
  <si>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</si>
  <si>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</si>
  <si>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</si>
  <si>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</si>
  <si>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</si>
  <si>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</si>
  <si>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</si>
  <si>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</si>
  <si>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</si>
  <si>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</si>
  <si>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</si>
  <si>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</si>
  <si>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</si>
  <si>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</si>
  <si>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</si>
  <si>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</si>
  <si>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</si>
  <si>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</si>
  <si>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</si>
  <si>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</si>
  <si>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</si>
  <si>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</si>
  <si>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</si>
  <si>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</si>
  <si>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</si>
  <si>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</si>
  <si>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</si>
  <si>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</si>
  <si>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 xml:space="preserve">Jersey 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</si>
  <si>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</si>
  <si>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</si>
  <si>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</si>
  <si>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</si>
  <si>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</si>
  <si>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</si>
  <si>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</si>
  <si>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</si>
  <si>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</si>
  <si>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</si>
  <si>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</si>
  <si>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</si>
  <si>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</si>
  <si>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</si>
  <si>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</si>
  <si>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</si>
  <si>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</si>
  <si>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</si>
  <si>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</si>
  <si>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</si>
  <si>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</si>
  <si>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</si>
  <si>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</si>
  <si>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</si>
  <si>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</si>
  <si>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</si>
  <si>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 xml:space="preserve">Body Weight: </t>
  </si>
  <si>
    <t xml:space="preserve">Milk Production: </t>
  </si>
  <si>
    <t>Fat %:</t>
  </si>
  <si>
    <t xml:space="preserve">Maintenance requirements: </t>
  </si>
  <si>
    <t>NE maintenance (Mcal/d)</t>
  </si>
  <si>
    <t>NE maintenance (MJ/d)</t>
  </si>
  <si>
    <t>ME Maintenance (MJ/d)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</si>
  <si>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</si>
  <si>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</si>
  <si>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</si>
  <si>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</si>
  <si>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</si>
  <si>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</si>
  <si>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</si>
  <si>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</si>
  <si>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</si>
  <si>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</si>
  <si>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</si>
  <si>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</si>
  <si>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</si>
  <si>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</si>
  <si>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</si>
  <si>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ME Pasture intake </t>
  </si>
  <si>
    <t xml:space="preserve">Pasture DMI </t>
  </si>
  <si>
    <t xml:space="preserve">DM </t>
  </si>
  <si>
    <t>NDF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</si>
  <si>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</si>
  <si>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</si>
  <si>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</si>
  <si>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</si>
  <si>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</si>
  <si>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</si>
  <si>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</si>
  <si>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</si>
  <si>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</si>
  <si>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</si>
  <si>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</si>
  <si>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</si>
  <si>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</si>
  <si>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</si>
  <si>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</si>
  <si>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</si>
  <si>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</si>
  <si>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</si>
  <si>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</si>
  <si>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</si>
  <si>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</si>
  <si>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</si>
  <si>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</si>
  <si>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</si>
  <si>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</si>
  <si>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</si>
  <si>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No</t>
  </si>
  <si>
    <t>NO</t>
  </si>
  <si>
    <t>RPL</t>
  </si>
  <si>
    <t xml:space="preserve">Salt </t>
  </si>
  <si>
    <t>Urea</t>
  </si>
  <si>
    <t>NRC Inputs</t>
  </si>
  <si>
    <t xml:space="preserve">yes </t>
  </si>
  <si>
    <t>mild</t>
  </si>
  <si>
    <t xml:space="preserve">mild </t>
  </si>
  <si>
    <t>yes</t>
  </si>
  <si>
    <t>no mud</t>
  </si>
  <si>
    <t xml:space="preserve">RPML </t>
  </si>
  <si>
    <t>Mild</t>
  </si>
  <si>
    <t>no</t>
  </si>
  <si>
    <t>Using Model predicted DMI</t>
  </si>
  <si>
    <t xml:space="preserve">Using Model predicted DMI </t>
  </si>
  <si>
    <t xml:space="preserve">CPM Does not have RPL &amp; RPM </t>
  </si>
  <si>
    <t>&gt;305</t>
  </si>
  <si>
    <t xml:space="preserve">NRC no RPL &amp; RPM </t>
  </si>
  <si>
    <t>ADF</t>
  </si>
  <si>
    <t>Using model predicted DMI (Animal)</t>
  </si>
  <si>
    <t>Using model predicted DMI (Animal/fibre)</t>
  </si>
  <si>
    <t>LACTATING</t>
  </si>
  <si>
    <t>JERSEY</t>
  </si>
  <si>
    <t xml:space="preserve">Pasture intake </t>
  </si>
  <si>
    <t>Sep</t>
  </si>
  <si>
    <t>Oct</t>
  </si>
  <si>
    <t>Tx</t>
  </si>
  <si>
    <t>Tn</t>
  </si>
  <si>
    <t>RHx</t>
  </si>
  <si>
    <t>RHn</t>
  </si>
  <si>
    <t>U2</t>
  </si>
  <si>
    <t xml:space="preserve">Rain </t>
  </si>
  <si>
    <t>Ash</t>
  </si>
  <si>
    <t xml:space="preserve">Fat </t>
  </si>
  <si>
    <t xml:space="preserve">Protein </t>
  </si>
  <si>
    <t xml:space="preserve">ADIN </t>
  </si>
  <si>
    <t>NDIN</t>
  </si>
  <si>
    <t xml:space="preserve">ADL </t>
  </si>
  <si>
    <t>Starch</t>
  </si>
  <si>
    <t xml:space="preserve">Ingredient </t>
  </si>
  <si>
    <t>Maize</t>
  </si>
  <si>
    <t>Barley</t>
  </si>
  <si>
    <t>Hominy Chop</t>
  </si>
  <si>
    <t>Soybean Oilcake</t>
  </si>
  <si>
    <t xml:space="preserve">Canola Oilcake </t>
  </si>
  <si>
    <t xml:space="preserve">Wheat Bran </t>
  </si>
  <si>
    <t>Molasses (liquid)</t>
  </si>
  <si>
    <t xml:space="preserve">Feedlime </t>
  </si>
  <si>
    <t>Gluten 20</t>
  </si>
  <si>
    <t>Premix</t>
  </si>
  <si>
    <t>MgO</t>
  </si>
  <si>
    <t>as is' %</t>
  </si>
  <si>
    <t>MonoCaP</t>
  </si>
  <si>
    <t>Mixed Pasture (%DM)</t>
  </si>
  <si>
    <t>MARTA264</t>
  </si>
  <si>
    <t>BLONDIE125</t>
  </si>
  <si>
    <t>DORA221</t>
  </si>
  <si>
    <t>GRETA99</t>
  </si>
  <si>
    <t>BELLA248</t>
  </si>
  <si>
    <t>SYMBOL127</t>
  </si>
  <si>
    <t>MARLIZE136</t>
  </si>
  <si>
    <t>BELLA250</t>
  </si>
  <si>
    <t>MARTA285</t>
  </si>
  <si>
    <t>FIREFLY72</t>
  </si>
  <si>
    <t>IDA51</t>
  </si>
  <si>
    <t>JAPONICA141</t>
  </si>
  <si>
    <t>DORA241</t>
  </si>
  <si>
    <t>BELLA257</t>
  </si>
  <si>
    <t>DORA245</t>
  </si>
  <si>
    <t>GERLIEN69</t>
  </si>
  <si>
    <t>MARTA297</t>
  </si>
  <si>
    <t>BABS49</t>
  </si>
  <si>
    <t>MARLIZE134</t>
  </si>
  <si>
    <t>DONNA18</t>
  </si>
  <si>
    <t>DORA246</t>
  </si>
  <si>
    <t>SYMBOL126</t>
  </si>
  <si>
    <t>-</t>
  </si>
  <si>
    <t xml:space="preserve">Requirement for pregnancy </t>
  </si>
  <si>
    <t>ME (Mcal/d)</t>
  </si>
  <si>
    <t>ME (MJ/d)</t>
  </si>
  <si>
    <t xml:space="preserve">Distance to parlour </t>
  </si>
  <si>
    <t xml:space="preserve">length pen </t>
  </si>
  <si>
    <t xml:space="preserve">width </t>
  </si>
  <si>
    <t>15m</t>
  </si>
  <si>
    <t>810.63m</t>
  </si>
  <si>
    <t xml:space="preserve">3.61kg DM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</si>
</sst>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Fill="1"/>
    <xf numFmtId="3" fontId="0" fillId="0" borderId="0" xfId="0" applyNumberFormat="1"/>
    <xf numFmtId="3" fontId="0" fillId="0" borderId="0" xfId="0" applyNumberFormat="1" applyFill="1"/>
    <xf numFmtId="0" fontId="0" fillId="0" borderId="0" xfId="0" quotePrefix="1"/>
    <xf numFmtId="17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zoomScale="78" zoomScaleNormal="78" workbookViewId="0">
      <pane xSplit="1" topLeftCell="B1" activePane="topRight" state="frozen"/>
      <selection pane="topRight" activeCell="L25" sqref="L25"/>
    </sheetView>
  </sheetViews>
  <sheetFormatPr defaultRowHeight="15" x14ac:dyDescent="0.25"/>
  <cols>
    <col min="1" max="1" width="39" customWidth="1"/>
  </cols>
  <sheetData>
    <row r="1" spans="1:23" x14ac:dyDescent="0.25">
      <c r="B1" t="s">
        <v>251</v>
      </c>
      <c r="C1" t="s">
        <v>252</v>
      </c>
      <c r="D1" t="s">
        <v>253</v>
      </c>
      <c r="E1" t="s">
        <v>254</v>
      </c>
      <c r="F1" t="s">
        <v>255</v>
      </c>
      <c r="G1" t="s">
        <v>272</v>
      </c>
      <c r="H1" t="s">
        <v>256</v>
      </c>
      <c r="I1" t="s">
        <v>257</v>
      </c>
      <c r="J1" t="s">
        <v>258</v>
      </c>
      <c r="K1" t="s">
        <v>259</v>
      </c>
      <c r="L1" t="s">
        <v>260</v>
      </c>
      <c r="M1" t="s">
        <v>261</v>
      </c>
      <c r="N1" t="s">
        <v>262</v>
      </c>
      <c r="O1" t="s">
        <v>263</v>
      </c>
      <c r="P1" t="s">
        <v>264</v>
      </c>
      <c r="Q1" t="s">
        <v>265</v>
      </c>
      <c r="R1" t="s">
        <v>266</v>
      </c>
      <c r="S1" t="s">
        <v>267</v>
      </c>
      <c r="T1" t="s">
        <v>268</v>
      </c>
      <c r="U1" t="s">
        <v>269</v>
      </c>
      <c r="V1" t="s">
        <v>270</v>
      </c>
      <c r="W1" t="s">
        <v>271</v>
      </c>
    </row>
    <row r="2" spans="1:23" x14ac:dyDescent="0.25">
      <c r="A2" t="s">
        <v>201</v>
      </c>
    </row>
    <row r="3" spans="1:23" x14ac:dyDescent="0.25">
      <c r="A3" s="1" t="s">
        <v>0</v>
      </c>
    </row>
    <row r="4" spans="1:23" x14ac:dyDescent="0.25">
      <c r="A4" t="s">
        <v>1</v>
      </c>
      <c r="B4" t="s">
        <v>218</v>
      </c>
    </row>
    <row r="5" spans="1:23" x14ac:dyDescent="0.25">
      <c r="A5" t="s">
        <v>2</v>
      </c>
      <c r="B5">
        <v>83.1</v>
      </c>
      <c r="C5">
        <v>75.400000000000006</v>
      </c>
      <c r="D5">
        <v>75.099999999999994</v>
      </c>
      <c r="E5">
        <v>74.400000000000006</v>
      </c>
      <c r="F5">
        <v>65.666666666666657</v>
      </c>
      <c r="G5">
        <v>68.066666666666663</v>
      </c>
      <c r="H5">
        <v>48.333333333333329</v>
      </c>
      <c r="I5">
        <v>62.93333333333333</v>
      </c>
      <c r="J5">
        <v>65.3</v>
      </c>
      <c r="K5">
        <v>54.9</v>
      </c>
      <c r="L5">
        <v>57</v>
      </c>
      <c r="M5">
        <v>55.5</v>
      </c>
      <c r="N5">
        <v>50.066666666666663</v>
      </c>
      <c r="O5">
        <v>50.733333333333334</v>
      </c>
      <c r="P5">
        <v>42.5</v>
      </c>
      <c r="Q5">
        <v>39.299999999999997</v>
      </c>
      <c r="R5">
        <v>34.566666666666663</v>
      </c>
      <c r="S5">
        <v>33.200000000000003</v>
      </c>
      <c r="T5">
        <v>29.733333333333334</v>
      </c>
      <c r="U5">
        <v>65.966666666666669</v>
      </c>
      <c r="V5">
        <v>38.066666666666663</v>
      </c>
      <c r="W5">
        <v>38</v>
      </c>
    </row>
    <row r="6" spans="1:23" x14ac:dyDescent="0.25">
      <c r="A6" t="s">
        <v>3</v>
      </c>
      <c r="B6">
        <v>400.5</v>
      </c>
      <c r="C6">
        <v>386.5</v>
      </c>
      <c r="D6">
        <v>403.5</v>
      </c>
      <c r="E6">
        <v>410.5</v>
      </c>
      <c r="F6">
        <v>423.5</v>
      </c>
      <c r="G6">
        <v>421.5</v>
      </c>
      <c r="H6">
        <v>521</v>
      </c>
      <c r="I6">
        <v>402.5</v>
      </c>
      <c r="J6" s="6">
        <v>383.5</v>
      </c>
      <c r="K6">
        <v>475</v>
      </c>
      <c r="L6">
        <v>422.5</v>
      </c>
      <c r="M6">
        <v>401</v>
      </c>
      <c r="N6">
        <v>405</v>
      </c>
      <c r="O6" s="6">
        <v>316.5</v>
      </c>
      <c r="P6">
        <v>447</v>
      </c>
      <c r="Q6">
        <v>341.5</v>
      </c>
      <c r="R6">
        <v>392</v>
      </c>
      <c r="S6">
        <v>400</v>
      </c>
      <c r="T6">
        <v>338.5</v>
      </c>
      <c r="U6">
        <v>405</v>
      </c>
      <c r="V6">
        <v>379</v>
      </c>
      <c r="W6">
        <v>368</v>
      </c>
    </row>
    <row r="7" spans="1:23" x14ac:dyDescent="0.25">
      <c r="A7" t="s">
        <v>4</v>
      </c>
      <c r="B7">
        <f t="shared" ref="B7:T7" si="0">(B9-91)</f>
        <v>202</v>
      </c>
      <c r="C7">
        <v>0</v>
      </c>
      <c r="D7">
        <v>0</v>
      </c>
      <c r="E7">
        <v>0</v>
      </c>
      <c r="F7">
        <f t="shared" si="0"/>
        <v>49</v>
      </c>
      <c r="G7">
        <f t="shared" si="0"/>
        <v>121</v>
      </c>
      <c r="H7">
        <f t="shared" si="0"/>
        <v>269</v>
      </c>
      <c r="I7">
        <v>0</v>
      </c>
      <c r="J7">
        <f t="shared" si="0"/>
        <v>38</v>
      </c>
      <c r="K7">
        <f t="shared" si="0"/>
        <v>96</v>
      </c>
      <c r="L7">
        <f t="shared" si="0"/>
        <v>159</v>
      </c>
      <c r="M7">
        <f t="shared" ref="M7:U7" si="1">(M9-91)</f>
        <v>114</v>
      </c>
      <c r="N7">
        <v>0</v>
      </c>
      <c r="O7">
        <v>0</v>
      </c>
      <c r="P7">
        <f t="shared" si="0"/>
        <v>94</v>
      </c>
      <c r="Q7">
        <v>0</v>
      </c>
      <c r="R7">
        <f t="shared" si="0"/>
        <v>226</v>
      </c>
      <c r="S7">
        <f t="shared" si="0"/>
        <v>185</v>
      </c>
      <c r="T7">
        <f t="shared" si="0"/>
        <v>81</v>
      </c>
      <c r="U7">
        <f t="shared" si="1"/>
        <v>58</v>
      </c>
      <c r="V7">
        <v>0</v>
      </c>
      <c r="W7">
        <v>0</v>
      </c>
    </row>
    <row r="8" spans="1:23" x14ac:dyDescent="0.25">
      <c r="A8" t="s">
        <v>5</v>
      </c>
      <c r="B8">
        <v>2.25</v>
      </c>
      <c r="C8">
        <v>2.25</v>
      </c>
      <c r="D8">
        <v>2.25</v>
      </c>
      <c r="E8">
        <v>2.5</v>
      </c>
      <c r="F8">
        <v>2.25</v>
      </c>
      <c r="G8">
        <v>2.25</v>
      </c>
      <c r="H8">
        <v>2.75</v>
      </c>
      <c r="I8">
        <v>2.25</v>
      </c>
      <c r="J8">
        <v>2.25</v>
      </c>
      <c r="K8">
        <v>4</v>
      </c>
      <c r="L8">
        <v>2.25</v>
      </c>
      <c r="M8">
        <v>2.25</v>
      </c>
      <c r="N8">
        <v>2.25</v>
      </c>
      <c r="O8">
        <v>2.25</v>
      </c>
      <c r="P8">
        <v>2.25</v>
      </c>
      <c r="Q8">
        <v>2.25</v>
      </c>
      <c r="R8">
        <v>2.5</v>
      </c>
      <c r="S8">
        <v>2.5</v>
      </c>
      <c r="T8">
        <v>2.25</v>
      </c>
      <c r="U8" t="s">
        <v>273</v>
      </c>
      <c r="V8" t="s">
        <v>273</v>
      </c>
      <c r="W8" t="s">
        <v>273</v>
      </c>
    </row>
    <row r="9" spans="1:23" x14ac:dyDescent="0.25">
      <c r="A9" t="s">
        <v>6</v>
      </c>
      <c r="B9">
        <v>293</v>
      </c>
      <c r="C9">
        <v>62</v>
      </c>
      <c r="D9">
        <v>53</v>
      </c>
      <c r="E9">
        <v>32</v>
      </c>
      <c r="F9">
        <v>140</v>
      </c>
      <c r="G9">
        <v>212</v>
      </c>
      <c r="H9">
        <v>360</v>
      </c>
      <c r="I9">
        <v>58</v>
      </c>
      <c r="J9">
        <v>129</v>
      </c>
      <c r="K9">
        <v>187</v>
      </c>
      <c r="L9">
        <v>250</v>
      </c>
      <c r="M9">
        <v>205</v>
      </c>
      <c r="N9">
        <v>42</v>
      </c>
      <c r="O9">
        <v>62</v>
      </c>
      <c r="P9">
        <v>185</v>
      </c>
      <c r="Q9">
        <v>89</v>
      </c>
      <c r="R9">
        <v>317</v>
      </c>
      <c r="S9">
        <v>276</v>
      </c>
      <c r="T9">
        <v>172</v>
      </c>
      <c r="U9">
        <v>149</v>
      </c>
      <c r="V9">
        <v>52</v>
      </c>
      <c r="W9">
        <v>50</v>
      </c>
    </row>
    <row r="10" spans="1:23" x14ac:dyDescent="0.25">
      <c r="A10" t="s">
        <v>7</v>
      </c>
      <c r="B10">
        <v>5</v>
      </c>
      <c r="C10">
        <v>5</v>
      </c>
      <c r="D10">
        <v>5</v>
      </c>
      <c r="E10">
        <v>5</v>
      </c>
      <c r="F10">
        <v>4</v>
      </c>
      <c r="G10">
        <v>4</v>
      </c>
      <c r="H10">
        <v>2</v>
      </c>
      <c r="I10">
        <v>4</v>
      </c>
      <c r="J10">
        <v>4</v>
      </c>
      <c r="K10">
        <v>3</v>
      </c>
      <c r="L10">
        <v>3</v>
      </c>
      <c r="M10">
        <v>3</v>
      </c>
      <c r="N10">
        <v>3</v>
      </c>
      <c r="O10">
        <v>3</v>
      </c>
      <c r="P10">
        <v>2</v>
      </c>
      <c r="Q10">
        <v>2</v>
      </c>
      <c r="R10">
        <v>1</v>
      </c>
      <c r="S10">
        <v>1</v>
      </c>
      <c r="T10">
        <v>1</v>
      </c>
      <c r="U10">
        <v>4</v>
      </c>
      <c r="V10">
        <v>2</v>
      </c>
      <c r="W10">
        <v>2</v>
      </c>
    </row>
    <row r="11" spans="1:23" x14ac:dyDescent="0.25">
      <c r="A11" t="s">
        <v>8</v>
      </c>
      <c r="B11">
        <v>24</v>
      </c>
    </row>
    <row r="12" spans="1:23" x14ac:dyDescent="0.25">
      <c r="A12" t="s">
        <v>9</v>
      </c>
      <c r="B12">
        <v>13</v>
      </c>
    </row>
    <row r="14" spans="1:23" x14ac:dyDescent="0.25">
      <c r="A14" s="1" t="s">
        <v>10</v>
      </c>
    </row>
    <row r="15" spans="1:23" x14ac:dyDescent="0.25">
      <c r="A15" t="s">
        <v>11</v>
      </c>
      <c r="B15">
        <v>400.5</v>
      </c>
      <c r="C15">
        <v>386.5</v>
      </c>
      <c r="D15">
        <v>403.5</v>
      </c>
      <c r="E15">
        <v>410.5</v>
      </c>
      <c r="F15">
        <v>423.5</v>
      </c>
      <c r="G15">
        <v>421.5</v>
      </c>
      <c r="H15" s="2">
        <v>550</v>
      </c>
      <c r="I15">
        <v>402.5</v>
      </c>
      <c r="J15" s="6">
        <v>383.5</v>
      </c>
      <c r="K15">
        <v>475</v>
      </c>
      <c r="L15">
        <v>422.5</v>
      </c>
      <c r="M15">
        <v>401</v>
      </c>
      <c r="N15">
        <v>405</v>
      </c>
      <c r="O15" s="6">
        <v>316.5</v>
      </c>
      <c r="P15" s="2">
        <v>480</v>
      </c>
      <c r="Q15" s="2">
        <v>370</v>
      </c>
      <c r="R15" s="2">
        <v>440</v>
      </c>
      <c r="S15" s="2">
        <v>450</v>
      </c>
      <c r="T15" s="2">
        <v>380</v>
      </c>
      <c r="U15">
        <v>405</v>
      </c>
      <c r="V15" s="2">
        <v>400</v>
      </c>
      <c r="W15" s="2">
        <v>400</v>
      </c>
    </row>
    <row r="16" spans="1:23" x14ac:dyDescent="0.25">
      <c r="A16" t="s">
        <v>12</v>
      </c>
      <c r="B16" t="s">
        <v>219</v>
      </c>
    </row>
    <row r="17" spans="1:23" x14ac:dyDescent="0.25">
      <c r="A17" t="s">
        <v>13</v>
      </c>
      <c r="B17">
        <v>23</v>
      </c>
    </row>
    <row r="18" spans="1:23" x14ac:dyDescent="0.25">
      <c r="A18" t="s">
        <v>14</v>
      </c>
      <c r="B18">
        <v>18.649999999999999</v>
      </c>
      <c r="C18">
        <v>23.53</v>
      </c>
      <c r="D18">
        <v>22.91</v>
      </c>
      <c r="E18">
        <v>21.9</v>
      </c>
      <c r="F18">
        <v>20.75</v>
      </c>
      <c r="G18">
        <v>17.53</v>
      </c>
      <c r="H18">
        <v>16.95</v>
      </c>
      <c r="I18">
        <v>22.38</v>
      </c>
      <c r="J18">
        <v>21.87</v>
      </c>
      <c r="K18">
        <v>9.2200000000000006</v>
      </c>
      <c r="L18">
        <v>14.58</v>
      </c>
      <c r="M18">
        <v>16.149999999999999</v>
      </c>
      <c r="N18">
        <v>21.22</v>
      </c>
      <c r="O18">
        <v>19.93</v>
      </c>
      <c r="P18">
        <v>17.850000000000001</v>
      </c>
      <c r="Q18">
        <v>15.63</v>
      </c>
      <c r="R18">
        <v>12.89</v>
      </c>
      <c r="S18">
        <v>10.98</v>
      </c>
      <c r="T18">
        <v>14.48</v>
      </c>
      <c r="U18">
        <v>18.77</v>
      </c>
      <c r="V18">
        <v>20.5</v>
      </c>
      <c r="W18">
        <v>18.41</v>
      </c>
    </row>
    <row r="19" spans="1:23" x14ac:dyDescent="0.25">
      <c r="A19" t="s">
        <v>15</v>
      </c>
      <c r="B19">
        <v>4.5599999999999996</v>
      </c>
      <c r="C19">
        <v>5.34</v>
      </c>
      <c r="D19">
        <v>4.59</v>
      </c>
      <c r="E19">
        <v>4.26</v>
      </c>
      <c r="F19">
        <v>5.0949999999999998</v>
      </c>
      <c r="G19">
        <v>5.63</v>
      </c>
      <c r="H19">
        <v>4.9950000000000001</v>
      </c>
      <c r="I19">
        <v>4.76</v>
      </c>
      <c r="J19">
        <v>3.75</v>
      </c>
      <c r="K19">
        <v>4.8</v>
      </c>
      <c r="L19">
        <v>5.51</v>
      </c>
      <c r="M19">
        <v>4.83</v>
      </c>
      <c r="N19">
        <v>4.78</v>
      </c>
      <c r="O19">
        <v>4.6399999999999997</v>
      </c>
      <c r="P19">
        <v>5.92</v>
      </c>
      <c r="Q19">
        <v>5.77</v>
      </c>
      <c r="R19">
        <v>5.03</v>
      </c>
      <c r="S19">
        <v>5.85</v>
      </c>
      <c r="T19">
        <v>4.51</v>
      </c>
      <c r="U19">
        <v>5.01</v>
      </c>
      <c r="V19">
        <v>3.95</v>
      </c>
      <c r="W19">
        <v>5.04</v>
      </c>
    </row>
    <row r="20" spans="1:23" x14ac:dyDescent="0.25">
      <c r="A20" t="s">
        <v>16</v>
      </c>
      <c r="B20">
        <v>3.46</v>
      </c>
      <c r="C20">
        <v>3.78</v>
      </c>
      <c r="D20">
        <v>3.74</v>
      </c>
      <c r="E20">
        <v>3.55</v>
      </c>
      <c r="F20">
        <v>3.88</v>
      </c>
      <c r="G20">
        <v>3.98</v>
      </c>
      <c r="H20">
        <v>4.01</v>
      </c>
      <c r="I20">
        <v>3.55</v>
      </c>
      <c r="J20">
        <v>3.65</v>
      </c>
      <c r="K20">
        <v>3.69</v>
      </c>
      <c r="L20">
        <v>4.38</v>
      </c>
      <c r="M20">
        <v>4.0599999999999996</v>
      </c>
      <c r="N20">
        <v>3.87</v>
      </c>
      <c r="O20">
        <v>3.62</v>
      </c>
      <c r="P20">
        <v>3.96</v>
      </c>
      <c r="Q20">
        <v>4.1500000000000004</v>
      </c>
      <c r="R20">
        <v>4.8</v>
      </c>
      <c r="S20">
        <v>4.28</v>
      </c>
      <c r="T20">
        <v>3.7</v>
      </c>
      <c r="U20">
        <v>3.78</v>
      </c>
      <c r="V20">
        <v>3.63</v>
      </c>
      <c r="W20">
        <v>3.37</v>
      </c>
    </row>
    <row r="21" spans="1:23" x14ac:dyDescent="0.25">
      <c r="A21" t="s">
        <v>17</v>
      </c>
      <c r="B21">
        <v>4.72</v>
      </c>
      <c r="C21">
        <v>4.84</v>
      </c>
      <c r="D21">
        <v>4.46</v>
      </c>
      <c r="E21">
        <v>4.9800000000000004</v>
      </c>
      <c r="F21">
        <v>4.79</v>
      </c>
      <c r="G21">
        <v>4.4800000000000004</v>
      </c>
      <c r="H21">
        <v>4.62</v>
      </c>
      <c r="I21">
        <v>5.0199999999999996</v>
      </c>
      <c r="J21">
        <v>4.92</v>
      </c>
      <c r="K21">
        <v>4.55</v>
      </c>
      <c r="L21">
        <v>4.71</v>
      </c>
      <c r="M21">
        <v>4.62</v>
      </c>
      <c r="N21">
        <v>4.88</v>
      </c>
      <c r="O21">
        <v>5.0599999999999996</v>
      </c>
      <c r="P21">
        <v>4.7300000000000004</v>
      </c>
      <c r="Q21">
        <v>4.82</v>
      </c>
      <c r="R21">
        <v>4.5999999999999996</v>
      </c>
      <c r="S21">
        <v>4.5599999999999996</v>
      </c>
      <c r="T21">
        <v>4.6399999999999997</v>
      </c>
      <c r="U21">
        <v>4.7699999999999996</v>
      </c>
      <c r="V21">
        <v>5.05</v>
      </c>
      <c r="W21">
        <v>5.07</v>
      </c>
    </row>
    <row r="22" spans="1:23" x14ac:dyDescent="0.25">
      <c r="A22" t="s">
        <v>220</v>
      </c>
      <c r="B22">
        <v>11.044315671072008</v>
      </c>
      <c r="C22">
        <v>13.285663022424815</v>
      </c>
      <c r="D22">
        <v>12.188077453601625</v>
      </c>
      <c r="E22">
        <v>11.389308144679338</v>
      </c>
      <c r="F22">
        <v>11.971699764192488</v>
      </c>
      <c r="G22">
        <v>10.895741583432917</v>
      </c>
      <c r="H22">
        <v>13.321323631069573</v>
      </c>
      <c r="I22">
        <v>12.144887749449563</v>
      </c>
      <c r="J22">
        <v>10.485429920819405</v>
      </c>
      <c r="K22">
        <v>6.6737242976240676</v>
      </c>
      <c r="L22">
        <v>9.2750422169750237</v>
      </c>
      <c r="M22">
        <v>9.2561635183115865</v>
      </c>
      <c r="N22">
        <v>11.646641212957118</v>
      </c>
      <c r="O22">
        <v>9.9786015604602589</v>
      </c>
      <c r="P22">
        <v>11.689317460646148</v>
      </c>
      <c r="Q22">
        <v>9.2821220760916336</v>
      </c>
      <c r="R22">
        <v>9.4829425553263267</v>
      </c>
      <c r="S22">
        <v>7.5967869381282656</v>
      </c>
      <c r="T22">
        <v>7.6404478288297275</v>
      </c>
      <c r="U22">
        <v>10.729170580900487</v>
      </c>
      <c r="V22">
        <v>10.119111996266723</v>
      </c>
      <c r="W22">
        <v>10.277062373673814</v>
      </c>
    </row>
    <row r="23" spans="1:23" x14ac:dyDescent="0.25">
      <c r="A23" s="1" t="s">
        <v>18</v>
      </c>
    </row>
    <row r="24" spans="1:23" x14ac:dyDescent="0.25">
      <c r="A24" s="2" t="s">
        <v>19</v>
      </c>
      <c r="B24" s="2">
        <v>14.85</v>
      </c>
    </row>
    <row r="25" spans="1:23" x14ac:dyDescent="0.25">
      <c r="A25" t="s">
        <v>20</v>
      </c>
      <c r="B25" t="s">
        <v>202</v>
      </c>
      <c r="C25" t="s">
        <v>202</v>
      </c>
      <c r="D25" t="s">
        <v>202</v>
      </c>
    </row>
    <row r="26" spans="1:23" x14ac:dyDescent="0.25">
      <c r="A26" t="s">
        <v>21</v>
      </c>
      <c r="B26" t="s">
        <v>203</v>
      </c>
      <c r="C26" t="s">
        <v>203</v>
      </c>
      <c r="D26" t="s">
        <v>204</v>
      </c>
    </row>
    <row r="27" spans="1:23" x14ac:dyDescent="0.25">
      <c r="A27" t="s">
        <v>22</v>
      </c>
      <c r="B27" t="s">
        <v>281</v>
      </c>
    </row>
    <row r="28" spans="1:23" x14ac:dyDescent="0.25">
      <c r="A28" t="s">
        <v>23</v>
      </c>
      <c r="B28">
        <v>4</v>
      </c>
      <c r="C28">
        <v>4</v>
      </c>
      <c r="D28">
        <v>4</v>
      </c>
    </row>
    <row r="29" spans="1:23" x14ac:dyDescent="0.25">
      <c r="A29" t="s">
        <v>24</v>
      </c>
    </row>
    <row r="30" spans="1:23" x14ac:dyDescent="0.25">
      <c r="A30" t="s">
        <v>25</v>
      </c>
    </row>
    <row r="32" spans="1:23" x14ac:dyDescent="0.25">
      <c r="A32" t="s">
        <v>167</v>
      </c>
      <c r="J32" s="2"/>
      <c r="O32" s="2"/>
      <c r="U3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zoomScale="80" zoomScaleNormal="80" workbookViewId="0">
      <pane xSplit="1" topLeftCell="B1" activePane="topRight" state="frozen"/>
      <selection pane="topRight" activeCell="G1" sqref="G1"/>
    </sheetView>
  </sheetViews>
  <sheetFormatPr defaultRowHeight="15" x14ac:dyDescent="0.25"/>
  <cols>
    <col min="1" max="1" width="26.28515625" customWidth="1"/>
  </cols>
  <sheetData>
    <row r="1" spans="1:23" x14ac:dyDescent="0.25">
      <c r="B1" t="s">
        <v>251</v>
      </c>
      <c r="C1" t="s">
        <v>252</v>
      </c>
      <c r="D1" t="s">
        <v>253</v>
      </c>
      <c r="E1" t="s">
        <v>254</v>
      </c>
      <c r="F1" t="s">
        <v>255</v>
      </c>
      <c r="G1" t="s">
        <v>272</v>
      </c>
      <c r="H1" t="s">
        <v>256</v>
      </c>
      <c r="I1" t="s">
        <v>257</v>
      </c>
      <c r="J1" t="s">
        <v>258</v>
      </c>
      <c r="K1" t="s">
        <v>259</v>
      </c>
      <c r="L1" t="s">
        <v>260</v>
      </c>
      <c r="M1" t="s">
        <v>261</v>
      </c>
      <c r="N1" t="s">
        <v>262</v>
      </c>
      <c r="O1" t="s">
        <v>263</v>
      </c>
      <c r="P1" t="s">
        <v>264</v>
      </c>
      <c r="Q1" t="s">
        <v>265</v>
      </c>
      <c r="R1" t="s">
        <v>266</v>
      </c>
      <c r="S1" t="s">
        <v>267</v>
      </c>
      <c r="T1" t="s">
        <v>268</v>
      </c>
      <c r="U1" t="s">
        <v>269</v>
      </c>
      <c r="V1" t="s">
        <v>270</v>
      </c>
      <c r="W1" t="s">
        <v>271</v>
      </c>
    </row>
    <row r="2" spans="1:23" x14ac:dyDescent="0.25">
      <c r="A2" t="s">
        <v>29</v>
      </c>
    </row>
    <row r="3" spans="1:23" x14ac:dyDescent="0.25">
      <c r="A3" s="1" t="s">
        <v>30</v>
      </c>
    </row>
    <row r="4" spans="1:23" x14ac:dyDescent="0.25">
      <c r="A4" t="s">
        <v>31</v>
      </c>
      <c r="B4" t="s">
        <v>27</v>
      </c>
      <c r="C4" t="s">
        <v>27</v>
      </c>
      <c r="D4" t="s">
        <v>27</v>
      </c>
    </row>
    <row r="5" spans="1:23" x14ac:dyDescent="0.25">
      <c r="A5" s="2" t="s">
        <v>32</v>
      </c>
      <c r="B5" s="2"/>
    </row>
    <row r="6" spans="1:23" x14ac:dyDescent="0.25">
      <c r="A6" t="s">
        <v>33</v>
      </c>
      <c r="B6">
        <v>5</v>
      </c>
      <c r="C6">
        <v>5</v>
      </c>
      <c r="D6">
        <v>5</v>
      </c>
      <c r="E6">
        <v>5</v>
      </c>
      <c r="F6">
        <v>4</v>
      </c>
      <c r="G6">
        <v>4</v>
      </c>
      <c r="H6">
        <v>2</v>
      </c>
      <c r="I6">
        <v>4</v>
      </c>
      <c r="J6">
        <v>4</v>
      </c>
      <c r="K6">
        <v>3</v>
      </c>
      <c r="L6">
        <v>3</v>
      </c>
      <c r="M6">
        <v>3</v>
      </c>
      <c r="N6">
        <v>3</v>
      </c>
      <c r="O6">
        <v>3</v>
      </c>
      <c r="P6">
        <v>2</v>
      </c>
      <c r="Q6">
        <v>2</v>
      </c>
      <c r="R6">
        <v>1</v>
      </c>
      <c r="S6">
        <v>1</v>
      </c>
      <c r="T6">
        <v>1</v>
      </c>
      <c r="U6">
        <v>4</v>
      </c>
      <c r="V6">
        <v>2</v>
      </c>
      <c r="W6">
        <v>2</v>
      </c>
    </row>
    <row r="7" spans="1:23" x14ac:dyDescent="0.25">
      <c r="A7" t="s">
        <v>34</v>
      </c>
      <c r="B7">
        <v>83.1</v>
      </c>
      <c r="C7">
        <v>75.400000000000006</v>
      </c>
      <c r="D7">
        <v>75.099999999999994</v>
      </c>
      <c r="E7">
        <v>74.400000000000006</v>
      </c>
      <c r="F7">
        <v>65.666666666666657</v>
      </c>
      <c r="G7">
        <v>68.066666666666663</v>
      </c>
      <c r="H7">
        <v>48.333333333333329</v>
      </c>
      <c r="I7">
        <v>62.93333333333333</v>
      </c>
      <c r="J7">
        <v>65.3</v>
      </c>
      <c r="K7">
        <v>54.9</v>
      </c>
      <c r="L7">
        <v>57</v>
      </c>
      <c r="M7">
        <v>55.5</v>
      </c>
      <c r="N7">
        <v>53.4</v>
      </c>
      <c r="O7">
        <v>50.733333333333334</v>
      </c>
      <c r="P7">
        <v>42.5</v>
      </c>
      <c r="Q7">
        <v>39.299999999999997</v>
      </c>
      <c r="R7">
        <v>34.566666666666663</v>
      </c>
      <c r="S7">
        <v>33.200000000000003</v>
      </c>
      <c r="T7">
        <v>29.733333333333334</v>
      </c>
      <c r="U7">
        <v>65.966666666666669</v>
      </c>
      <c r="V7">
        <v>38.066666666666663</v>
      </c>
      <c r="W7">
        <v>38</v>
      </c>
    </row>
    <row r="8" spans="1:23" x14ac:dyDescent="0.25">
      <c r="A8" t="s">
        <v>35</v>
      </c>
      <c r="B8">
        <v>24</v>
      </c>
      <c r="C8">
        <v>24</v>
      </c>
      <c r="D8">
        <v>24</v>
      </c>
    </row>
    <row r="9" spans="1:23" x14ac:dyDescent="0.25">
      <c r="A9" t="s">
        <v>36</v>
      </c>
      <c r="B9">
        <v>400.5</v>
      </c>
      <c r="C9">
        <v>386.5</v>
      </c>
      <c r="D9">
        <v>403.5</v>
      </c>
      <c r="E9">
        <v>410.5</v>
      </c>
      <c r="F9">
        <v>423.5</v>
      </c>
      <c r="G9">
        <v>421.5</v>
      </c>
      <c r="H9">
        <v>521</v>
      </c>
      <c r="I9">
        <v>402.5</v>
      </c>
      <c r="J9" s="6">
        <v>383.5</v>
      </c>
      <c r="K9">
        <v>475</v>
      </c>
      <c r="L9">
        <v>422.5</v>
      </c>
      <c r="M9">
        <v>401</v>
      </c>
      <c r="N9">
        <v>405</v>
      </c>
      <c r="O9" s="6">
        <v>316.5</v>
      </c>
      <c r="P9">
        <v>447</v>
      </c>
      <c r="Q9">
        <v>341.5</v>
      </c>
      <c r="R9">
        <v>392</v>
      </c>
      <c r="S9">
        <v>400</v>
      </c>
      <c r="T9">
        <v>338.5</v>
      </c>
      <c r="U9">
        <v>405</v>
      </c>
      <c r="V9">
        <v>379</v>
      </c>
      <c r="W9">
        <v>368</v>
      </c>
    </row>
    <row r="10" spans="1:23" x14ac:dyDescent="0.25">
      <c r="A10" t="s">
        <v>37</v>
      </c>
      <c r="B10">
        <v>400.5</v>
      </c>
      <c r="C10">
        <v>386.5</v>
      </c>
      <c r="D10">
        <v>403.5</v>
      </c>
      <c r="E10">
        <v>410.5</v>
      </c>
      <c r="F10">
        <v>423.5</v>
      </c>
      <c r="G10">
        <v>421.5</v>
      </c>
      <c r="H10" s="2">
        <v>550</v>
      </c>
      <c r="I10">
        <v>402.5</v>
      </c>
      <c r="J10" s="6">
        <v>383.5</v>
      </c>
      <c r="K10">
        <v>475</v>
      </c>
      <c r="L10">
        <v>422.5</v>
      </c>
      <c r="M10">
        <v>401</v>
      </c>
      <c r="N10">
        <v>405</v>
      </c>
      <c r="O10" s="6">
        <v>316.5</v>
      </c>
      <c r="P10" s="2">
        <v>480</v>
      </c>
      <c r="Q10" s="2">
        <v>370</v>
      </c>
      <c r="R10" s="2">
        <v>440</v>
      </c>
      <c r="S10" s="2">
        <v>450</v>
      </c>
      <c r="T10" s="2">
        <v>380</v>
      </c>
      <c r="U10">
        <v>405</v>
      </c>
      <c r="V10" s="2">
        <v>400</v>
      </c>
      <c r="W10" s="2">
        <v>400</v>
      </c>
    </row>
    <row r="11" spans="1:23" x14ac:dyDescent="0.25">
      <c r="A11" t="s">
        <v>13</v>
      </c>
      <c r="B11">
        <v>23</v>
      </c>
      <c r="C11">
        <v>23</v>
      </c>
      <c r="D11">
        <v>23</v>
      </c>
    </row>
    <row r="12" spans="1:23" x14ac:dyDescent="0.25">
      <c r="A12" t="s">
        <v>38</v>
      </c>
      <c r="B12">
        <v>202</v>
      </c>
      <c r="C12">
        <v>0</v>
      </c>
      <c r="D12">
        <v>0</v>
      </c>
      <c r="E12">
        <v>0</v>
      </c>
      <c r="F12">
        <v>49</v>
      </c>
      <c r="G12">
        <v>121</v>
      </c>
      <c r="H12">
        <v>269</v>
      </c>
      <c r="I12">
        <v>0</v>
      </c>
      <c r="J12">
        <v>38</v>
      </c>
      <c r="K12">
        <v>96</v>
      </c>
      <c r="L12">
        <v>159</v>
      </c>
      <c r="M12">
        <v>114</v>
      </c>
      <c r="N12">
        <v>0</v>
      </c>
      <c r="O12">
        <v>0</v>
      </c>
      <c r="P12">
        <v>94</v>
      </c>
      <c r="Q12">
        <v>0</v>
      </c>
      <c r="R12">
        <v>226</v>
      </c>
      <c r="S12">
        <v>185</v>
      </c>
      <c r="T12">
        <v>81</v>
      </c>
      <c r="U12">
        <v>58</v>
      </c>
      <c r="V12">
        <v>0</v>
      </c>
      <c r="W12">
        <v>0</v>
      </c>
    </row>
    <row r="13" spans="1:23" x14ac:dyDescent="0.25">
      <c r="A13" t="s">
        <v>39</v>
      </c>
      <c r="B13">
        <v>2.25</v>
      </c>
      <c r="C13">
        <v>2.25</v>
      </c>
      <c r="D13">
        <v>2.25</v>
      </c>
      <c r="E13">
        <v>2.5</v>
      </c>
      <c r="F13">
        <v>2.25</v>
      </c>
      <c r="G13">
        <v>2.25</v>
      </c>
      <c r="H13">
        <v>2.75</v>
      </c>
      <c r="I13">
        <v>2.25</v>
      </c>
      <c r="J13">
        <v>2.25</v>
      </c>
      <c r="K13">
        <v>4</v>
      </c>
      <c r="L13">
        <v>2.25</v>
      </c>
      <c r="M13">
        <v>2.25</v>
      </c>
      <c r="N13">
        <v>2.25</v>
      </c>
      <c r="O13">
        <v>2.25</v>
      </c>
      <c r="P13">
        <v>2.25</v>
      </c>
      <c r="Q13">
        <v>2.25</v>
      </c>
      <c r="R13">
        <v>2.5</v>
      </c>
      <c r="S13">
        <v>2.5</v>
      </c>
      <c r="T13">
        <v>2.25</v>
      </c>
      <c r="U13" t="s">
        <v>273</v>
      </c>
      <c r="V13" t="s">
        <v>273</v>
      </c>
      <c r="W13" t="s">
        <v>273</v>
      </c>
    </row>
    <row r="15" spans="1:23" x14ac:dyDescent="0.25">
      <c r="A15" s="1" t="s">
        <v>40</v>
      </c>
    </row>
    <row r="16" spans="1:23" x14ac:dyDescent="0.25">
      <c r="A16" t="s">
        <v>41</v>
      </c>
      <c r="B16">
        <v>18.649999999999999</v>
      </c>
      <c r="C16">
        <v>23.53</v>
      </c>
      <c r="D16">
        <v>22.91</v>
      </c>
      <c r="E16">
        <v>21.9</v>
      </c>
      <c r="F16">
        <v>20.75</v>
      </c>
      <c r="G16">
        <v>17.53</v>
      </c>
      <c r="H16">
        <v>16.95</v>
      </c>
      <c r="I16">
        <v>22.38</v>
      </c>
      <c r="J16">
        <v>21.87</v>
      </c>
      <c r="K16">
        <v>9.2200000000000006</v>
      </c>
      <c r="L16">
        <v>14.58</v>
      </c>
      <c r="M16">
        <v>16.149999999999999</v>
      </c>
      <c r="N16">
        <v>21.22</v>
      </c>
      <c r="O16">
        <v>19.93</v>
      </c>
      <c r="P16">
        <v>17.850000000000001</v>
      </c>
      <c r="Q16">
        <v>15.63</v>
      </c>
      <c r="R16">
        <v>12.89</v>
      </c>
      <c r="S16">
        <v>10.98</v>
      </c>
      <c r="T16">
        <v>14.48</v>
      </c>
      <c r="U16">
        <v>18.77</v>
      </c>
      <c r="V16">
        <v>20.5</v>
      </c>
      <c r="W16">
        <v>18.41</v>
      </c>
    </row>
    <row r="17" spans="1:23" x14ac:dyDescent="0.25">
      <c r="A17" t="s">
        <v>42</v>
      </c>
    </row>
    <row r="18" spans="1:23" x14ac:dyDescent="0.25">
      <c r="A18" t="s">
        <v>43</v>
      </c>
      <c r="B18">
        <v>4.5599999999999996</v>
      </c>
      <c r="C18">
        <v>5.34</v>
      </c>
      <c r="D18">
        <v>4.59</v>
      </c>
      <c r="E18">
        <v>4.26</v>
      </c>
      <c r="F18">
        <v>5.0949999999999998</v>
      </c>
      <c r="G18">
        <v>5.63</v>
      </c>
      <c r="H18">
        <v>4.9950000000000001</v>
      </c>
      <c r="I18">
        <v>4.76</v>
      </c>
      <c r="J18">
        <v>3.75</v>
      </c>
      <c r="K18">
        <v>4.8</v>
      </c>
      <c r="L18">
        <v>5.51</v>
      </c>
      <c r="M18">
        <v>4.83</v>
      </c>
      <c r="N18">
        <v>4.78</v>
      </c>
      <c r="O18">
        <v>4.6399999999999997</v>
      </c>
      <c r="P18">
        <v>5.92</v>
      </c>
      <c r="Q18">
        <v>5.77</v>
      </c>
      <c r="R18">
        <v>5.03</v>
      </c>
      <c r="S18">
        <v>5.85</v>
      </c>
      <c r="T18">
        <v>4.51</v>
      </c>
      <c r="U18">
        <v>5.01</v>
      </c>
      <c r="V18">
        <v>3.95</v>
      </c>
      <c r="W18">
        <v>5.04</v>
      </c>
    </row>
    <row r="19" spans="1:23" x14ac:dyDescent="0.25">
      <c r="A19" t="s">
        <v>6</v>
      </c>
      <c r="B19">
        <v>293</v>
      </c>
      <c r="C19">
        <v>62</v>
      </c>
      <c r="D19">
        <v>53</v>
      </c>
      <c r="E19">
        <v>32</v>
      </c>
      <c r="F19">
        <v>140</v>
      </c>
      <c r="G19">
        <v>212</v>
      </c>
      <c r="H19">
        <v>360</v>
      </c>
      <c r="I19">
        <v>58</v>
      </c>
      <c r="J19">
        <v>129</v>
      </c>
      <c r="K19">
        <v>187</v>
      </c>
      <c r="L19">
        <v>250</v>
      </c>
      <c r="M19">
        <v>205</v>
      </c>
      <c r="N19">
        <v>42</v>
      </c>
      <c r="O19">
        <v>62</v>
      </c>
      <c r="P19">
        <v>185</v>
      </c>
      <c r="Q19">
        <v>89</v>
      </c>
      <c r="R19">
        <v>317</v>
      </c>
      <c r="S19">
        <v>276</v>
      </c>
      <c r="T19">
        <v>172</v>
      </c>
      <c r="U19">
        <v>149</v>
      </c>
      <c r="V19">
        <v>52</v>
      </c>
      <c r="W19">
        <v>50</v>
      </c>
    </row>
    <row r="20" spans="1:23" x14ac:dyDescent="0.25">
      <c r="A20" t="s">
        <v>44</v>
      </c>
      <c r="B20">
        <v>3.46</v>
      </c>
      <c r="C20">
        <v>3.78</v>
      </c>
      <c r="D20">
        <v>3.74</v>
      </c>
      <c r="E20">
        <v>3.55</v>
      </c>
      <c r="F20">
        <v>3.88</v>
      </c>
      <c r="G20">
        <v>3.98</v>
      </c>
      <c r="H20">
        <v>4.01</v>
      </c>
      <c r="I20">
        <v>3.55</v>
      </c>
      <c r="J20">
        <v>3.65</v>
      </c>
      <c r="K20">
        <v>3.69</v>
      </c>
      <c r="L20">
        <v>4.38</v>
      </c>
      <c r="M20">
        <v>4.0599999999999996</v>
      </c>
      <c r="N20">
        <v>3.87</v>
      </c>
      <c r="O20">
        <v>3.62</v>
      </c>
      <c r="P20">
        <v>3.96</v>
      </c>
      <c r="Q20">
        <v>4.1500000000000004</v>
      </c>
      <c r="R20">
        <v>4.8</v>
      </c>
      <c r="S20">
        <v>4.28</v>
      </c>
      <c r="T20">
        <v>3.7</v>
      </c>
      <c r="U20">
        <v>3.78</v>
      </c>
      <c r="V20">
        <v>3.63</v>
      </c>
      <c r="W20">
        <v>3.37</v>
      </c>
    </row>
    <row r="21" spans="1:23" x14ac:dyDescent="0.25">
      <c r="A21" t="s">
        <v>220</v>
      </c>
      <c r="B21">
        <v>11.044315671072008</v>
      </c>
      <c r="C21">
        <v>13.285663022424815</v>
      </c>
      <c r="D21">
        <v>12.188077453601625</v>
      </c>
      <c r="E21">
        <v>11.389308144679338</v>
      </c>
      <c r="F21">
        <v>11.971699764192488</v>
      </c>
      <c r="G21">
        <v>10.895741583432917</v>
      </c>
      <c r="H21">
        <v>13.321323631069573</v>
      </c>
      <c r="I21" s="2">
        <v>12.144887749449563</v>
      </c>
      <c r="J21">
        <v>10.485429920819405</v>
      </c>
      <c r="K21">
        <v>6.6737242976240676</v>
      </c>
      <c r="L21">
        <v>9.2750422169750237</v>
      </c>
      <c r="M21">
        <v>9.2561635183115865</v>
      </c>
      <c r="N21" s="2">
        <v>11.646641212957118</v>
      </c>
      <c r="O21">
        <v>9.9786015604602589</v>
      </c>
      <c r="P21">
        <v>11.689317460646148</v>
      </c>
      <c r="Q21">
        <v>9.2821220760916336</v>
      </c>
      <c r="R21">
        <v>9.4829425553263267</v>
      </c>
      <c r="S21">
        <v>7.5967869381282656</v>
      </c>
      <c r="T21" s="2">
        <v>7.6404478288297275</v>
      </c>
      <c r="U21">
        <v>10.729170580900487</v>
      </c>
      <c r="V21">
        <v>10.119111996266723</v>
      </c>
      <c r="W21">
        <v>10.277062373673814</v>
      </c>
    </row>
    <row r="22" spans="1:23" x14ac:dyDescent="0.25">
      <c r="A22" s="1" t="s">
        <v>45</v>
      </c>
    </row>
    <row r="23" spans="1:23" x14ac:dyDescent="0.25">
      <c r="A23" t="s">
        <v>46</v>
      </c>
      <c r="B23">
        <v>14.85</v>
      </c>
      <c r="C23">
        <v>14.85</v>
      </c>
      <c r="D23">
        <v>14.85</v>
      </c>
    </row>
    <row r="24" spans="1:23" x14ac:dyDescent="0.25">
      <c r="A24" t="s">
        <v>47</v>
      </c>
      <c r="B24">
        <v>73.92</v>
      </c>
      <c r="C24">
        <v>73.92</v>
      </c>
      <c r="D24">
        <v>73.92</v>
      </c>
    </row>
    <row r="25" spans="1:23" x14ac:dyDescent="0.25">
      <c r="A25" t="s">
        <v>48</v>
      </c>
      <c r="B25">
        <v>14.85</v>
      </c>
      <c r="C25">
        <v>14.85</v>
      </c>
      <c r="D25">
        <v>14.85</v>
      </c>
    </row>
    <row r="26" spans="1:23" x14ac:dyDescent="0.25">
      <c r="A26" t="s">
        <v>49</v>
      </c>
      <c r="B26">
        <v>73.92</v>
      </c>
      <c r="C26">
        <v>73.92</v>
      </c>
      <c r="D26">
        <v>73.92</v>
      </c>
    </row>
    <row r="27" spans="1:23" x14ac:dyDescent="0.25">
      <c r="A27" t="s">
        <v>50</v>
      </c>
      <c r="B27">
        <v>1.3</v>
      </c>
      <c r="C27">
        <v>1.3</v>
      </c>
      <c r="D27">
        <v>1.3</v>
      </c>
    </row>
    <row r="28" spans="1:23" x14ac:dyDescent="0.25">
      <c r="A28" t="s">
        <v>51</v>
      </c>
      <c r="B28">
        <v>12</v>
      </c>
      <c r="C28">
        <v>12</v>
      </c>
      <c r="D28">
        <v>12</v>
      </c>
    </row>
    <row r="29" spans="1:23" x14ac:dyDescent="0.25">
      <c r="A29" t="s">
        <v>52</v>
      </c>
      <c r="B29" t="s">
        <v>205</v>
      </c>
      <c r="C29" t="s">
        <v>205</v>
      </c>
      <c r="D29" t="s">
        <v>205</v>
      </c>
    </row>
    <row r="30" spans="1:23" x14ac:dyDescent="0.25">
      <c r="A30" t="s">
        <v>53</v>
      </c>
      <c r="B30">
        <v>8.92</v>
      </c>
      <c r="C30">
        <v>8.92</v>
      </c>
      <c r="D30">
        <v>8.92</v>
      </c>
    </row>
    <row r="31" spans="1:23" x14ac:dyDescent="0.25">
      <c r="A31" t="s">
        <v>54</v>
      </c>
      <c r="B31" s="3">
        <v>0</v>
      </c>
      <c r="C31" s="3">
        <v>0</v>
      </c>
      <c r="D31" s="3">
        <v>0</v>
      </c>
    </row>
    <row r="32" spans="1:23" x14ac:dyDescent="0.25">
      <c r="A32" t="s">
        <v>55</v>
      </c>
      <c r="B32" s="3">
        <v>0.63</v>
      </c>
      <c r="C32" s="3">
        <v>0.63</v>
      </c>
      <c r="D32" s="3">
        <v>0.63</v>
      </c>
    </row>
    <row r="33" spans="1:4" x14ac:dyDescent="0.25">
      <c r="A33" t="s">
        <v>56</v>
      </c>
      <c r="B33" s="3" t="s">
        <v>206</v>
      </c>
      <c r="C33" s="3" t="s">
        <v>206</v>
      </c>
      <c r="D33" s="3" t="s">
        <v>206</v>
      </c>
    </row>
    <row r="34" spans="1:4" x14ac:dyDescent="0.25">
      <c r="A34" t="s">
        <v>57</v>
      </c>
      <c r="B34" s="3"/>
    </row>
    <row r="36" spans="1:4" x14ac:dyDescent="0.25">
      <c r="A36" s="1" t="s">
        <v>58</v>
      </c>
    </row>
    <row r="37" spans="1:4" x14ac:dyDescent="0.25">
      <c r="A37" t="s">
        <v>59</v>
      </c>
      <c r="B37" s="3" t="s">
        <v>66</v>
      </c>
      <c r="C37" s="3" t="s">
        <v>66</v>
      </c>
      <c r="D37" s="3" t="s">
        <v>66</v>
      </c>
    </row>
    <row r="38" spans="1:4" x14ac:dyDescent="0.25">
      <c r="A38" t="s">
        <v>60</v>
      </c>
      <c r="B38" s="3" t="s">
        <v>67</v>
      </c>
      <c r="C38" s="3" t="s">
        <v>67</v>
      </c>
      <c r="D38" s="3" t="s">
        <v>67</v>
      </c>
    </row>
    <row r="39" spans="1:4" x14ac:dyDescent="0.25">
      <c r="A39" t="s">
        <v>61</v>
      </c>
      <c r="B39" s="3">
        <v>16</v>
      </c>
      <c r="C39" s="3">
        <v>16</v>
      </c>
      <c r="D39" s="3">
        <v>16</v>
      </c>
    </row>
    <row r="40" spans="1:4" x14ac:dyDescent="0.25">
      <c r="A40" t="s">
        <v>62</v>
      </c>
      <c r="B40" s="3">
        <v>6</v>
      </c>
      <c r="C40" s="3">
        <v>6</v>
      </c>
      <c r="D40" s="3">
        <v>6</v>
      </c>
    </row>
    <row r="41" spans="1:4" x14ac:dyDescent="0.25">
      <c r="A41" t="s">
        <v>63</v>
      </c>
      <c r="B41" s="5">
        <v>5032</v>
      </c>
      <c r="C41" s="5">
        <v>5032</v>
      </c>
      <c r="D41" s="5">
        <v>5032</v>
      </c>
    </row>
    <row r="42" spans="1:4" x14ac:dyDescent="0.25">
      <c r="A42" t="s">
        <v>64</v>
      </c>
      <c r="B42" s="3">
        <v>0</v>
      </c>
      <c r="C42" s="3">
        <v>0</v>
      </c>
      <c r="D42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54"/>
  <sheetViews>
    <sheetView topLeftCell="A25" workbookViewId="0">
      <pane xSplit="1" topLeftCell="U1" activePane="topRight" state="frozen"/>
      <selection pane="topRight" activeCell="V24" sqref="V24"/>
    </sheetView>
  </sheetViews>
  <sheetFormatPr defaultRowHeight="15" x14ac:dyDescent="0.25"/>
  <cols>
    <col min="1" max="1" width="30.7109375" customWidth="1"/>
  </cols>
  <sheetData>
    <row r="2" spans="1:23" x14ac:dyDescent="0.25">
      <c r="A2" t="s">
        <v>68</v>
      </c>
      <c r="B2" t="s">
        <v>251</v>
      </c>
      <c r="C2" t="s">
        <v>252</v>
      </c>
      <c r="D2" t="s">
        <v>253</v>
      </c>
      <c r="E2" t="s">
        <v>254</v>
      </c>
      <c r="F2" t="s">
        <v>255</v>
      </c>
      <c r="G2" t="s">
        <v>272</v>
      </c>
      <c r="H2" t="s">
        <v>256</v>
      </c>
      <c r="I2" t="s">
        <v>257</v>
      </c>
      <c r="J2" t="s">
        <v>258</v>
      </c>
      <c r="K2" t="s">
        <v>259</v>
      </c>
      <c r="L2" t="s">
        <v>260</v>
      </c>
      <c r="M2" t="s">
        <v>261</v>
      </c>
      <c r="N2" t="s">
        <v>262</v>
      </c>
      <c r="O2" t="s">
        <v>263</v>
      </c>
      <c r="P2" t="s">
        <v>264</v>
      </c>
      <c r="Q2" t="s">
        <v>265</v>
      </c>
      <c r="R2" t="s">
        <v>266</v>
      </c>
      <c r="S2" t="s">
        <v>267</v>
      </c>
      <c r="T2" t="s">
        <v>268</v>
      </c>
      <c r="U2" t="s">
        <v>269</v>
      </c>
      <c r="V2" t="s">
        <v>270</v>
      </c>
      <c r="W2" t="s">
        <v>271</v>
      </c>
    </row>
    <row r="3" spans="1:23" x14ac:dyDescent="0.25">
      <c r="A3" s="1" t="s">
        <v>69</v>
      </c>
      <c r="B3">
        <v>12.8706640312032</v>
      </c>
      <c r="C3">
        <v>9.1254072438596729</v>
      </c>
      <c r="D3">
        <v>10.914550397640022</v>
      </c>
      <c r="E3">
        <v>9.6745838375820945</v>
      </c>
      <c r="F3">
        <v>10.639439233980434</v>
      </c>
      <c r="G3">
        <v>10.420085141242415</v>
      </c>
      <c r="H3">
        <v>11.763473467401699</v>
      </c>
      <c r="I3">
        <v>8.6994537043520506</v>
      </c>
      <c r="J3">
        <v>9.6656960165541754</v>
      </c>
      <c r="K3">
        <v>12.270082982141293</v>
      </c>
      <c r="L3">
        <v>7.9321874930626368</v>
      </c>
      <c r="M3">
        <v>10.315811097541065</v>
      </c>
      <c r="N3">
        <v>8.0710522327402998</v>
      </c>
      <c r="O3">
        <v>8.6819063166448771</v>
      </c>
      <c r="P3">
        <v>8.2556860056097907</v>
      </c>
      <c r="Q3">
        <v>8.9263504574136014</v>
      </c>
      <c r="R3">
        <v>9.0276037516498864</v>
      </c>
      <c r="S3">
        <v>8.0520273026915739</v>
      </c>
      <c r="T3">
        <v>8.5286327385373273</v>
      </c>
      <c r="U3">
        <v>8.0829362185824998</v>
      </c>
    </row>
    <row r="4" spans="1:23" x14ac:dyDescent="0.25">
      <c r="A4" t="s">
        <v>1</v>
      </c>
      <c r="B4" t="s">
        <v>27</v>
      </c>
      <c r="C4" t="s">
        <v>27</v>
      </c>
      <c r="D4" t="s">
        <v>27</v>
      </c>
    </row>
    <row r="5" spans="1:23" x14ac:dyDescent="0.25">
      <c r="A5" t="s">
        <v>19</v>
      </c>
      <c r="B5">
        <v>14.85</v>
      </c>
      <c r="C5">
        <v>14.85</v>
      </c>
      <c r="D5">
        <v>14.85</v>
      </c>
      <c r="H5">
        <v>14.85</v>
      </c>
    </row>
    <row r="6" spans="1:23" x14ac:dyDescent="0.25">
      <c r="A6" t="s">
        <v>70</v>
      </c>
      <c r="B6">
        <v>14.85</v>
      </c>
      <c r="C6">
        <v>14.85</v>
      </c>
      <c r="D6">
        <v>14.85</v>
      </c>
      <c r="H6">
        <v>14.85</v>
      </c>
    </row>
    <row r="7" spans="1:23" x14ac:dyDescent="0.25">
      <c r="A7" t="s">
        <v>71</v>
      </c>
      <c r="B7">
        <v>73.92</v>
      </c>
      <c r="C7">
        <v>73.92</v>
      </c>
      <c r="D7">
        <v>73.92</v>
      </c>
      <c r="H7">
        <v>73.92</v>
      </c>
    </row>
    <row r="8" spans="1:23" x14ac:dyDescent="0.25">
      <c r="A8" t="s">
        <v>72</v>
      </c>
      <c r="B8">
        <v>73.92</v>
      </c>
      <c r="C8">
        <v>73.92</v>
      </c>
      <c r="D8">
        <v>73.92</v>
      </c>
      <c r="H8">
        <v>73.92</v>
      </c>
    </row>
    <row r="9" spans="1:23" x14ac:dyDescent="0.25">
      <c r="A9" t="s">
        <v>73</v>
      </c>
      <c r="B9">
        <v>1.3</v>
      </c>
      <c r="C9">
        <v>1.3</v>
      </c>
      <c r="D9">
        <v>1.3</v>
      </c>
      <c r="H9">
        <v>1.3</v>
      </c>
    </row>
    <row r="10" spans="1:23" x14ac:dyDescent="0.25">
      <c r="A10" t="s">
        <v>74</v>
      </c>
      <c r="B10">
        <v>1.3</v>
      </c>
      <c r="C10">
        <v>1.3</v>
      </c>
      <c r="D10">
        <v>1.3</v>
      </c>
      <c r="H10">
        <v>1.3</v>
      </c>
    </row>
    <row r="11" spans="1:23" x14ac:dyDescent="0.25">
      <c r="A11" t="s">
        <v>75</v>
      </c>
      <c r="B11" s="3">
        <v>12</v>
      </c>
      <c r="C11" s="3">
        <v>12</v>
      </c>
      <c r="D11" s="3">
        <v>12</v>
      </c>
      <c r="H11">
        <v>12</v>
      </c>
    </row>
    <row r="12" spans="1:23" x14ac:dyDescent="0.25">
      <c r="A12" t="s">
        <v>76</v>
      </c>
      <c r="B12" s="3">
        <v>12</v>
      </c>
      <c r="C12" s="3">
        <v>12</v>
      </c>
      <c r="D12" s="3">
        <v>12</v>
      </c>
      <c r="H12">
        <v>12</v>
      </c>
    </row>
    <row r="13" spans="1:23" x14ac:dyDescent="0.25">
      <c r="A13" t="s">
        <v>77</v>
      </c>
      <c r="B13" s="3" t="s">
        <v>65</v>
      </c>
      <c r="C13" s="3" t="s">
        <v>65</v>
      </c>
      <c r="D13" s="3" t="s">
        <v>65</v>
      </c>
      <c r="H13" t="s">
        <v>205</v>
      </c>
    </row>
    <row r="14" spans="1:23" x14ac:dyDescent="0.25">
      <c r="A14" t="s">
        <v>78</v>
      </c>
      <c r="B14" s="3" t="s">
        <v>65</v>
      </c>
      <c r="C14" s="3" t="s">
        <v>65</v>
      </c>
      <c r="D14" s="3" t="s">
        <v>65</v>
      </c>
      <c r="H14" t="s">
        <v>205</v>
      </c>
    </row>
    <row r="15" spans="1:23" x14ac:dyDescent="0.25">
      <c r="A15" s="4" t="s">
        <v>79</v>
      </c>
      <c r="B15" s="5">
        <v>13</v>
      </c>
      <c r="C15" s="5">
        <v>14</v>
      </c>
      <c r="D15" s="5">
        <v>14</v>
      </c>
    </row>
    <row r="16" spans="1:23" x14ac:dyDescent="0.25">
      <c r="A16" s="4" t="s">
        <v>80</v>
      </c>
      <c r="B16" s="5">
        <v>6</v>
      </c>
      <c r="C16" s="5">
        <v>6</v>
      </c>
      <c r="D16" s="5">
        <v>6</v>
      </c>
    </row>
    <row r="17" spans="1:23" x14ac:dyDescent="0.25">
      <c r="A17" s="4" t="s">
        <v>81</v>
      </c>
      <c r="B17" s="5">
        <v>5498</v>
      </c>
      <c r="C17" s="5"/>
      <c r="D17" s="5"/>
    </row>
    <row r="18" spans="1:23" x14ac:dyDescent="0.25">
      <c r="A18" t="s">
        <v>82</v>
      </c>
      <c r="B18" s="3">
        <v>0</v>
      </c>
      <c r="C18" s="3">
        <v>0</v>
      </c>
      <c r="D18" s="3">
        <v>0</v>
      </c>
    </row>
    <row r="19" spans="1:23" x14ac:dyDescent="0.25">
      <c r="A19" t="s">
        <v>83</v>
      </c>
      <c r="B19" s="3">
        <v>0</v>
      </c>
      <c r="C19" s="3">
        <v>0</v>
      </c>
      <c r="D19" s="3">
        <v>0</v>
      </c>
    </row>
    <row r="20" spans="1:23" x14ac:dyDescent="0.25">
      <c r="A20" t="s">
        <v>84</v>
      </c>
      <c r="B20" s="3">
        <v>0</v>
      </c>
      <c r="C20" s="5">
        <v>0</v>
      </c>
      <c r="D20" s="5">
        <v>0</v>
      </c>
      <c r="H20">
        <v>4.4800000000000004</v>
      </c>
    </row>
    <row r="22" spans="1:23" x14ac:dyDescent="0.25">
      <c r="A22" s="1" t="s">
        <v>85</v>
      </c>
    </row>
    <row r="23" spans="1:23" x14ac:dyDescent="0.25">
      <c r="A23" t="s">
        <v>86</v>
      </c>
      <c r="B23" t="s">
        <v>27</v>
      </c>
      <c r="C23" t="s">
        <v>27</v>
      </c>
      <c r="D23" t="s">
        <v>27</v>
      </c>
    </row>
    <row r="24" spans="1:23" x14ac:dyDescent="0.25">
      <c r="A24" t="s">
        <v>87</v>
      </c>
      <c r="B24" t="s">
        <v>251</v>
      </c>
      <c r="C24" t="s">
        <v>252</v>
      </c>
      <c r="D24" t="s">
        <v>253</v>
      </c>
      <c r="E24" t="s">
        <v>254</v>
      </c>
      <c r="F24" t="s">
        <v>255</v>
      </c>
      <c r="G24" t="s">
        <v>272</v>
      </c>
      <c r="H24" t="s">
        <v>256</v>
      </c>
      <c r="I24" t="s">
        <v>257</v>
      </c>
      <c r="J24" t="s">
        <v>258</v>
      </c>
      <c r="K24" t="s">
        <v>259</v>
      </c>
      <c r="L24" t="s">
        <v>260</v>
      </c>
      <c r="M24" t="s">
        <v>261</v>
      </c>
      <c r="N24" t="s">
        <v>262</v>
      </c>
      <c r="O24" t="s">
        <v>263</v>
      </c>
      <c r="P24" t="s">
        <v>264</v>
      </c>
      <c r="Q24" t="s">
        <v>265</v>
      </c>
      <c r="R24" t="s">
        <v>266</v>
      </c>
      <c r="S24" t="s">
        <v>267</v>
      </c>
      <c r="T24" t="s">
        <v>268</v>
      </c>
      <c r="U24" t="s">
        <v>269</v>
      </c>
      <c r="V24" t="s">
        <v>270</v>
      </c>
      <c r="W24" t="s">
        <v>271</v>
      </c>
    </row>
    <row r="25" spans="1:23" x14ac:dyDescent="0.25">
      <c r="A25" t="s">
        <v>88</v>
      </c>
    </row>
    <row r="26" spans="1:23" x14ac:dyDescent="0.25">
      <c r="A26" t="s">
        <v>89</v>
      </c>
      <c r="B26">
        <f>((((B30-1)*370)+B28)/30)+24</f>
        <v>83.1</v>
      </c>
      <c r="C26">
        <f t="shared" ref="C26:W26" si="0">((((C30-1)*370)+C28)/30)+24</f>
        <v>75.400000000000006</v>
      </c>
      <c r="D26">
        <f t="shared" si="0"/>
        <v>75.099999999999994</v>
      </c>
      <c r="E26">
        <f t="shared" si="0"/>
        <v>74.400000000000006</v>
      </c>
      <c r="F26">
        <f t="shared" si="0"/>
        <v>65.666666666666657</v>
      </c>
      <c r="G26">
        <f t="shared" si="0"/>
        <v>68.066666666666663</v>
      </c>
      <c r="H26">
        <f t="shared" si="0"/>
        <v>48.333333333333329</v>
      </c>
      <c r="I26">
        <f t="shared" si="0"/>
        <v>62.93333333333333</v>
      </c>
      <c r="J26">
        <f t="shared" si="0"/>
        <v>65.3</v>
      </c>
      <c r="K26">
        <f t="shared" si="0"/>
        <v>54.9</v>
      </c>
      <c r="L26">
        <f t="shared" si="0"/>
        <v>57</v>
      </c>
      <c r="M26">
        <f t="shared" si="0"/>
        <v>55.5</v>
      </c>
      <c r="N26">
        <f t="shared" si="0"/>
        <v>50.066666666666663</v>
      </c>
      <c r="O26">
        <f t="shared" si="0"/>
        <v>50.733333333333334</v>
      </c>
      <c r="P26">
        <f t="shared" si="0"/>
        <v>42.5</v>
      </c>
      <c r="Q26">
        <f t="shared" si="0"/>
        <v>39.299999999999997</v>
      </c>
      <c r="R26">
        <f t="shared" si="0"/>
        <v>34.566666666666663</v>
      </c>
      <c r="S26">
        <f t="shared" si="0"/>
        <v>33.200000000000003</v>
      </c>
      <c r="T26">
        <f t="shared" si="0"/>
        <v>29.733333333333334</v>
      </c>
      <c r="U26">
        <f t="shared" si="0"/>
        <v>65.966666666666669</v>
      </c>
      <c r="V26">
        <f t="shared" si="0"/>
        <v>38.066666666666663</v>
      </c>
      <c r="W26">
        <f t="shared" si="0"/>
        <v>38</v>
      </c>
    </row>
    <row r="27" spans="1:23" x14ac:dyDescent="0.25">
      <c r="A27" t="s">
        <v>90</v>
      </c>
      <c r="B27">
        <v>202</v>
      </c>
      <c r="C27">
        <v>0</v>
      </c>
      <c r="D27">
        <v>0</v>
      </c>
      <c r="E27">
        <v>0</v>
      </c>
      <c r="F27">
        <v>49</v>
      </c>
      <c r="G27">
        <v>121</v>
      </c>
      <c r="H27">
        <v>269</v>
      </c>
      <c r="I27">
        <v>0</v>
      </c>
      <c r="J27">
        <v>38</v>
      </c>
      <c r="K27">
        <v>96</v>
      </c>
      <c r="L27">
        <v>159</v>
      </c>
      <c r="M27">
        <v>114</v>
      </c>
      <c r="N27">
        <v>0</v>
      </c>
      <c r="O27">
        <v>0</v>
      </c>
      <c r="P27">
        <v>94</v>
      </c>
      <c r="Q27">
        <v>0</v>
      </c>
      <c r="R27">
        <v>226</v>
      </c>
      <c r="S27">
        <v>185</v>
      </c>
      <c r="T27">
        <v>81</v>
      </c>
      <c r="U27">
        <v>58</v>
      </c>
      <c r="V27">
        <v>0</v>
      </c>
      <c r="W27">
        <v>0</v>
      </c>
    </row>
    <row r="28" spans="1:23" x14ac:dyDescent="0.25">
      <c r="A28" t="s">
        <v>91</v>
      </c>
      <c r="B28">
        <v>293</v>
      </c>
      <c r="C28">
        <v>62</v>
      </c>
      <c r="D28">
        <v>53</v>
      </c>
      <c r="E28">
        <v>32</v>
      </c>
      <c r="F28">
        <v>140</v>
      </c>
      <c r="G28">
        <v>212</v>
      </c>
      <c r="H28">
        <v>360</v>
      </c>
      <c r="I28">
        <v>58</v>
      </c>
      <c r="J28">
        <v>129</v>
      </c>
      <c r="K28">
        <v>187</v>
      </c>
      <c r="L28">
        <v>250</v>
      </c>
      <c r="M28">
        <v>205</v>
      </c>
      <c r="N28">
        <v>42</v>
      </c>
      <c r="O28">
        <v>62</v>
      </c>
      <c r="P28">
        <v>185</v>
      </c>
      <c r="Q28">
        <v>89</v>
      </c>
      <c r="R28">
        <v>317</v>
      </c>
      <c r="S28">
        <v>276</v>
      </c>
      <c r="T28">
        <v>172</v>
      </c>
      <c r="U28">
        <v>149</v>
      </c>
      <c r="V28">
        <v>52</v>
      </c>
      <c r="W28">
        <v>50</v>
      </c>
    </row>
    <row r="29" spans="1:23" x14ac:dyDescent="0.25">
      <c r="A29" t="s">
        <v>92</v>
      </c>
      <c r="B29">
        <v>13</v>
      </c>
    </row>
    <row r="30" spans="1:23" x14ac:dyDescent="0.25">
      <c r="A30" t="s">
        <v>7</v>
      </c>
      <c r="B30">
        <v>5</v>
      </c>
      <c r="C30">
        <v>5</v>
      </c>
      <c r="D30">
        <v>5</v>
      </c>
      <c r="E30">
        <v>5</v>
      </c>
      <c r="F30">
        <v>4</v>
      </c>
      <c r="G30">
        <v>4</v>
      </c>
      <c r="H30">
        <v>2</v>
      </c>
      <c r="I30">
        <v>4</v>
      </c>
      <c r="J30">
        <v>4</v>
      </c>
      <c r="K30">
        <v>3</v>
      </c>
      <c r="L30">
        <v>3</v>
      </c>
      <c r="M30">
        <v>3</v>
      </c>
      <c r="N30">
        <v>3</v>
      </c>
      <c r="O30">
        <v>3</v>
      </c>
      <c r="P30">
        <v>2</v>
      </c>
      <c r="Q30">
        <v>2</v>
      </c>
      <c r="R30">
        <v>1</v>
      </c>
      <c r="S30">
        <v>1</v>
      </c>
      <c r="T30">
        <v>1</v>
      </c>
      <c r="U30">
        <v>4</v>
      </c>
      <c r="V30">
        <v>2</v>
      </c>
      <c r="W30">
        <v>2</v>
      </c>
    </row>
    <row r="31" spans="1:23" x14ac:dyDescent="0.25">
      <c r="A31" t="s">
        <v>93</v>
      </c>
      <c r="B31">
        <v>23</v>
      </c>
    </row>
    <row r="32" spans="1:23" x14ac:dyDescent="0.25">
      <c r="A32" t="s">
        <v>35</v>
      </c>
      <c r="B32">
        <v>24</v>
      </c>
    </row>
    <row r="33" spans="1:23" x14ac:dyDescent="0.25">
      <c r="A33" t="s">
        <v>94</v>
      </c>
      <c r="B33">
        <v>18.649999999999999</v>
      </c>
      <c r="C33">
        <v>23.53</v>
      </c>
      <c r="D33">
        <v>22.91</v>
      </c>
      <c r="E33">
        <v>21.9</v>
      </c>
      <c r="F33">
        <v>20.75</v>
      </c>
      <c r="G33">
        <v>17.53</v>
      </c>
      <c r="H33">
        <v>16.95</v>
      </c>
      <c r="I33">
        <v>22.38</v>
      </c>
      <c r="J33">
        <v>21.87</v>
      </c>
      <c r="K33">
        <v>9.2200000000000006</v>
      </c>
      <c r="L33">
        <v>14.58</v>
      </c>
      <c r="M33">
        <v>16.149999999999999</v>
      </c>
      <c r="N33">
        <v>21.22</v>
      </c>
      <c r="O33">
        <v>19.93</v>
      </c>
      <c r="P33">
        <v>17.850000000000001</v>
      </c>
      <c r="Q33">
        <v>15.63</v>
      </c>
      <c r="R33">
        <v>12.89</v>
      </c>
      <c r="S33">
        <v>10.98</v>
      </c>
      <c r="T33">
        <v>14.48</v>
      </c>
      <c r="U33">
        <v>18.77</v>
      </c>
      <c r="V33">
        <v>20.5</v>
      </c>
      <c r="W33">
        <v>18.41</v>
      </c>
    </row>
    <row r="34" spans="1:23" x14ac:dyDescent="0.25">
      <c r="A34" t="s">
        <v>15</v>
      </c>
      <c r="B34">
        <v>4.5599999999999996</v>
      </c>
      <c r="C34">
        <v>5.34</v>
      </c>
      <c r="D34">
        <v>4.59</v>
      </c>
      <c r="E34">
        <v>4.26</v>
      </c>
      <c r="F34">
        <v>5.0949999999999998</v>
      </c>
      <c r="G34">
        <v>5.63</v>
      </c>
      <c r="H34">
        <v>4.9950000000000001</v>
      </c>
      <c r="I34">
        <v>4.76</v>
      </c>
      <c r="J34">
        <v>3.75</v>
      </c>
      <c r="K34">
        <v>4.8</v>
      </c>
      <c r="L34">
        <v>5.51</v>
      </c>
      <c r="M34">
        <v>4.83</v>
      </c>
      <c r="N34">
        <v>4.78</v>
      </c>
      <c r="O34">
        <v>4.6399999999999997</v>
      </c>
      <c r="P34">
        <v>5.92</v>
      </c>
      <c r="Q34">
        <v>5.77</v>
      </c>
      <c r="R34">
        <v>5.03</v>
      </c>
      <c r="S34">
        <v>5.85</v>
      </c>
      <c r="T34">
        <v>4.51</v>
      </c>
      <c r="U34">
        <v>5.01</v>
      </c>
      <c r="V34">
        <v>3.95</v>
      </c>
      <c r="W34">
        <v>5.04</v>
      </c>
    </row>
    <row r="35" spans="1:23" x14ac:dyDescent="0.25">
      <c r="A35" t="s">
        <v>95</v>
      </c>
    </row>
    <row r="36" spans="1:23" x14ac:dyDescent="0.25">
      <c r="A36" t="s">
        <v>96</v>
      </c>
      <c r="B36">
        <v>3.46</v>
      </c>
      <c r="C36">
        <v>3.78</v>
      </c>
      <c r="D36">
        <v>3.74</v>
      </c>
      <c r="E36">
        <v>3.55</v>
      </c>
      <c r="F36">
        <v>3.88</v>
      </c>
      <c r="G36">
        <v>3.98</v>
      </c>
      <c r="H36">
        <v>4.01</v>
      </c>
      <c r="I36">
        <v>3.55</v>
      </c>
      <c r="J36">
        <v>3.65</v>
      </c>
      <c r="K36">
        <v>3.69</v>
      </c>
      <c r="L36">
        <v>4.38</v>
      </c>
      <c r="M36">
        <v>4.0599999999999996</v>
      </c>
      <c r="N36">
        <v>3.87</v>
      </c>
      <c r="O36">
        <v>3.62</v>
      </c>
      <c r="P36">
        <v>3.96</v>
      </c>
      <c r="Q36">
        <v>4.1500000000000004</v>
      </c>
      <c r="R36">
        <v>4.8</v>
      </c>
      <c r="S36">
        <v>4.28</v>
      </c>
      <c r="T36">
        <v>3.7</v>
      </c>
      <c r="U36">
        <v>3.78</v>
      </c>
      <c r="V36">
        <v>3.63</v>
      </c>
      <c r="W36">
        <v>3.37</v>
      </c>
    </row>
    <row r="37" spans="1:23" x14ac:dyDescent="0.25">
      <c r="A37" t="s">
        <v>97</v>
      </c>
      <c r="B37">
        <v>4.72</v>
      </c>
      <c r="C37">
        <v>4.84</v>
      </c>
      <c r="D37">
        <v>4.46</v>
      </c>
      <c r="E37">
        <v>4.9800000000000004</v>
      </c>
      <c r="F37">
        <v>4.79</v>
      </c>
      <c r="G37">
        <v>4.4800000000000004</v>
      </c>
      <c r="H37">
        <v>4.62</v>
      </c>
      <c r="I37">
        <v>5.0199999999999996</v>
      </c>
      <c r="J37">
        <v>4.92</v>
      </c>
      <c r="K37">
        <v>4.55</v>
      </c>
      <c r="L37">
        <v>4.71</v>
      </c>
      <c r="M37">
        <v>4.62</v>
      </c>
      <c r="N37">
        <v>4.88</v>
      </c>
      <c r="O37">
        <v>5.0599999999999996</v>
      </c>
      <c r="P37">
        <v>4.7300000000000004</v>
      </c>
      <c r="Q37">
        <v>4.82</v>
      </c>
      <c r="R37">
        <v>4.5999999999999996</v>
      </c>
      <c r="S37">
        <v>4.5599999999999996</v>
      </c>
      <c r="T37">
        <v>4.6399999999999997</v>
      </c>
      <c r="U37">
        <v>4.7699999999999996</v>
      </c>
      <c r="V37">
        <v>5.05</v>
      </c>
      <c r="W37">
        <v>5.07</v>
      </c>
    </row>
    <row r="38" spans="1:23" x14ac:dyDescent="0.25">
      <c r="A38" t="s">
        <v>98</v>
      </c>
      <c r="B38" s="3" t="s">
        <v>114</v>
      </c>
    </row>
    <row r="39" spans="1:23" x14ac:dyDescent="0.25">
      <c r="A39" t="s">
        <v>99</v>
      </c>
      <c r="B39">
        <v>2.25</v>
      </c>
      <c r="C39">
        <v>2.25</v>
      </c>
      <c r="D39">
        <v>2.25</v>
      </c>
      <c r="E39">
        <v>2.5</v>
      </c>
      <c r="F39">
        <v>2.25</v>
      </c>
      <c r="G39">
        <v>2.25</v>
      </c>
      <c r="H39">
        <v>2.75</v>
      </c>
      <c r="I39">
        <v>2.25</v>
      </c>
      <c r="J39">
        <v>2.25</v>
      </c>
      <c r="K39">
        <v>4</v>
      </c>
      <c r="L39">
        <v>2.25</v>
      </c>
      <c r="M39">
        <v>2.25</v>
      </c>
      <c r="N39">
        <v>2.25</v>
      </c>
      <c r="O39">
        <v>2.25</v>
      </c>
      <c r="P39">
        <v>2.25</v>
      </c>
      <c r="Q39">
        <v>2.25</v>
      </c>
      <c r="R39">
        <v>2.5</v>
      </c>
      <c r="S39">
        <v>2.5</v>
      </c>
      <c r="T39">
        <v>2.25</v>
      </c>
      <c r="U39" t="s">
        <v>273</v>
      </c>
      <c r="V39" t="s">
        <v>273</v>
      </c>
      <c r="W39" t="s">
        <v>273</v>
      </c>
    </row>
    <row r="40" spans="1:23" x14ac:dyDescent="0.25">
      <c r="A40" t="s">
        <v>100</v>
      </c>
      <c r="B40">
        <v>2.15</v>
      </c>
      <c r="C40">
        <v>2.25</v>
      </c>
      <c r="D40">
        <v>2.15</v>
      </c>
    </row>
    <row r="41" spans="1:23" x14ac:dyDescent="0.25">
      <c r="A41" t="s">
        <v>101</v>
      </c>
      <c r="B41" s="3">
        <v>100</v>
      </c>
      <c r="C41">
        <v>100</v>
      </c>
      <c r="D41">
        <v>100</v>
      </c>
    </row>
    <row r="42" spans="1:23" x14ac:dyDescent="0.25">
      <c r="A42" t="s">
        <v>102</v>
      </c>
      <c r="B42" s="3" t="s">
        <v>115</v>
      </c>
      <c r="C42" s="3" t="s">
        <v>115</v>
      </c>
      <c r="D42" s="3" t="s">
        <v>115</v>
      </c>
    </row>
    <row r="43" spans="1:23" x14ac:dyDescent="0.25">
      <c r="A43" t="s">
        <v>103</v>
      </c>
      <c r="B43" s="3" t="s">
        <v>116</v>
      </c>
      <c r="C43" s="3" t="s">
        <v>116</v>
      </c>
      <c r="D43" s="3" t="s">
        <v>116</v>
      </c>
    </row>
    <row r="44" spans="1:23" x14ac:dyDescent="0.25">
      <c r="A44" t="s">
        <v>104</v>
      </c>
      <c r="B44" s="3" t="s">
        <v>117</v>
      </c>
      <c r="C44" s="3" t="s">
        <v>117</v>
      </c>
      <c r="D44" s="3" t="s">
        <v>117</v>
      </c>
    </row>
    <row r="45" spans="1:23" x14ac:dyDescent="0.25">
      <c r="A45" t="s">
        <v>105</v>
      </c>
      <c r="B45" s="3" t="s">
        <v>28</v>
      </c>
      <c r="C45" s="3" t="s">
        <v>28</v>
      </c>
      <c r="D45" s="3" t="s">
        <v>28</v>
      </c>
    </row>
    <row r="46" spans="1:23" x14ac:dyDescent="0.25">
      <c r="A46" t="s">
        <v>106</v>
      </c>
      <c r="B46" s="3">
        <v>0.6</v>
      </c>
      <c r="C46" s="3">
        <v>1.6</v>
      </c>
      <c r="D46" s="3">
        <v>2.6</v>
      </c>
    </row>
    <row r="47" spans="1:23" x14ac:dyDescent="0.25">
      <c r="A47" t="s">
        <v>24</v>
      </c>
      <c r="B47" s="3" t="s">
        <v>118</v>
      </c>
      <c r="C47" s="3" t="s">
        <v>118</v>
      </c>
      <c r="D47" s="3" t="s">
        <v>118</v>
      </c>
    </row>
    <row r="48" spans="1:23" x14ac:dyDescent="0.25">
      <c r="A48" t="s">
        <v>107</v>
      </c>
      <c r="B48" s="3" t="s">
        <v>28</v>
      </c>
      <c r="C48" s="3" t="s">
        <v>28</v>
      </c>
      <c r="D48" s="3" t="s">
        <v>28</v>
      </c>
    </row>
    <row r="49" spans="1:23" x14ac:dyDescent="0.25">
      <c r="A49" t="s">
        <v>108</v>
      </c>
      <c r="B49" s="3" t="b">
        <v>1</v>
      </c>
      <c r="C49" s="3" t="b">
        <v>1</v>
      </c>
      <c r="D49" s="3" t="b">
        <v>1</v>
      </c>
    </row>
    <row r="50" spans="1:23" x14ac:dyDescent="0.25">
      <c r="A50" t="s">
        <v>109</v>
      </c>
      <c r="B50" s="3" t="s">
        <v>119</v>
      </c>
      <c r="C50" s="3" t="s">
        <v>119</v>
      </c>
      <c r="D50" s="3" t="s">
        <v>119</v>
      </c>
    </row>
    <row r="51" spans="1:23" x14ac:dyDescent="0.25">
      <c r="A51" t="s">
        <v>110</v>
      </c>
      <c r="B51">
        <v>400.5</v>
      </c>
      <c r="C51">
        <v>386.5</v>
      </c>
      <c r="D51">
        <v>403.5</v>
      </c>
      <c r="E51">
        <v>410.5</v>
      </c>
      <c r="F51">
        <v>423.5</v>
      </c>
      <c r="G51">
        <v>421.5</v>
      </c>
      <c r="H51">
        <v>521</v>
      </c>
      <c r="I51">
        <v>402.5</v>
      </c>
      <c r="J51" s="6">
        <v>383.5</v>
      </c>
      <c r="K51">
        <v>475</v>
      </c>
      <c r="L51">
        <v>422.5</v>
      </c>
      <c r="M51">
        <v>401</v>
      </c>
      <c r="N51">
        <v>405</v>
      </c>
      <c r="O51" s="6">
        <v>316.5</v>
      </c>
      <c r="P51">
        <v>447</v>
      </c>
      <c r="Q51">
        <v>341.5</v>
      </c>
      <c r="R51">
        <v>392</v>
      </c>
      <c r="S51">
        <v>400</v>
      </c>
      <c r="T51">
        <v>338.5</v>
      </c>
      <c r="U51">
        <v>405</v>
      </c>
      <c r="V51">
        <v>379</v>
      </c>
      <c r="W51">
        <v>368</v>
      </c>
    </row>
    <row r="52" spans="1:23" x14ac:dyDescent="0.25">
      <c r="A52" t="s">
        <v>111</v>
      </c>
      <c r="B52">
        <v>400.5</v>
      </c>
      <c r="C52">
        <v>386.5</v>
      </c>
      <c r="D52">
        <v>403.5</v>
      </c>
      <c r="E52">
        <v>410.5</v>
      </c>
      <c r="F52">
        <v>423.5</v>
      </c>
      <c r="G52">
        <v>421.5</v>
      </c>
      <c r="H52">
        <v>550</v>
      </c>
      <c r="I52">
        <v>402.5</v>
      </c>
      <c r="J52" s="6">
        <v>383.5</v>
      </c>
      <c r="K52">
        <v>475</v>
      </c>
      <c r="L52">
        <v>422.5</v>
      </c>
      <c r="M52">
        <v>401</v>
      </c>
      <c r="N52">
        <v>405</v>
      </c>
      <c r="O52" s="6">
        <v>316.5</v>
      </c>
      <c r="P52" s="2">
        <v>480</v>
      </c>
      <c r="Q52" s="2">
        <v>370</v>
      </c>
      <c r="R52" s="2">
        <v>440</v>
      </c>
      <c r="S52" s="2">
        <v>450</v>
      </c>
      <c r="T52" s="2">
        <v>380</v>
      </c>
      <c r="U52">
        <v>405</v>
      </c>
      <c r="V52" s="2">
        <v>400</v>
      </c>
      <c r="W52" s="2">
        <v>400</v>
      </c>
    </row>
    <row r="53" spans="1:23" x14ac:dyDescent="0.25">
      <c r="A53" t="s">
        <v>112</v>
      </c>
    </row>
    <row r="54" spans="1:23" x14ac:dyDescent="0.25">
      <c r="A54" t="s">
        <v>113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abSelected="1" topLeftCell="A6" workbookViewId="0">
      <pane xSplit="1" topLeftCell="B1" activePane="topRight" state="frozen"/>
      <selection pane="topRight" activeCell="I11" sqref="I11"/>
    </sheetView>
  </sheetViews>
  <sheetFormatPr defaultRowHeight="15" x14ac:dyDescent="0.25"/>
  <cols>
    <col min="1" max="1" width="45.7109375" bestFit="1" customWidth="1"/>
  </cols>
  <sheetData>
    <row r="1" spans="1:23" x14ac:dyDescent="0.25">
      <c r="B1" t="s">
        <v>251</v>
      </c>
      <c r="C1" t="s">
        <v>252</v>
      </c>
      <c r="D1" t="s">
        <v>253</v>
      </c>
      <c r="E1" t="s">
        <v>254</v>
      </c>
      <c r="F1" t="s">
        <v>255</v>
      </c>
      <c r="G1" t="s">
        <v>272</v>
      </c>
      <c r="H1" t="s">
        <v>256</v>
      </c>
      <c r="I1" t="s">
        <v>257</v>
      </c>
      <c r="J1" t="s">
        <v>258</v>
      </c>
      <c r="K1" t="s">
        <v>259</v>
      </c>
      <c r="L1" t="s">
        <v>260</v>
      </c>
      <c r="M1" t="s">
        <v>261</v>
      </c>
      <c r="N1" t="s">
        <v>262</v>
      </c>
      <c r="O1" t="s">
        <v>263</v>
      </c>
      <c r="P1" t="s">
        <v>264</v>
      </c>
      <c r="Q1" t="s">
        <v>265</v>
      </c>
      <c r="R1" t="s">
        <v>266</v>
      </c>
      <c r="S1" t="s">
        <v>267</v>
      </c>
      <c r="T1" t="s">
        <v>268</v>
      </c>
      <c r="U1" t="s">
        <v>269</v>
      </c>
      <c r="V1" t="s">
        <v>270</v>
      </c>
      <c r="W1" t="s">
        <v>271</v>
      </c>
    </row>
    <row r="2" spans="1:23" x14ac:dyDescent="0.25">
      <c r="A2" t="s">
        <v>120</v>
      </c>
    </row>
    <row r="3" spans="1:23" x14ac:dyDescent="0.25">
      <c r="A3" t="s">
        <v>121</v>
      </c>
      <c r="B3" t="s">
        <v>27</v>
      </c>
      <c r="C3" t="s">
        <v>27</v>
      </c>
      <c r="D3" t="s">
        <v>27</v>
      </c>
    </row>
    <row r="4" spans="1:23" x14ac:dyDescent="0.25">
      <c r="A4" t="s">
        <v>122</v>
      </c>
      <c r="B4" t="s">
        <v>117</v>
      </c>
      <c r="C4" t="s">
        <v>117</v>
      </c>
      <c r="D4" t="s">
        <v>117</v>
      </c>
    </row>
    <row r="5" spans="1:23" x14ac:dyDescent="0.25">
      <c r="A5" t="s">
        <v>11</v>
      </c>
      <c r="B5">
        <v>400.5</v>
      </c>
      <c r="C5">
        <v>386.5</v>
      </c>
      <c r="D5">
        <v>403.5</v>
      </c>
      <c r="E5">
        <v>410.5</v>
      </c>
      <c r="F5">
        <v>423.5</v>
      </c>
      <c r="G5">
        <v>421.5</v>
      </c>
      <c r="H5">
        <v>550</v>
      </c>
      <c r="I5">
        <v>402.5</v>
      </c>
      <c r="J5" s="6">
        <v>383.5</v>
      </c>
      <c r="K5">
        <v>475</v>
      </c>
      <c r="L5">
        <v>422.5</v>
      </c>
      <c r="M5">
        <v>401</v>
      </c>
      <c r="N5">
        <v>405</v>
      </c>
      <c r="O5" s="6">
        <v>316.5</v>
      </c>
      <c r="P5" s="2">
        <v>480</v>
      </c>
      <c r="Q5" s="2">
        <v>370</v>
      </c>
      <c r="R5" s="2">
        <v>440</v>
      </c>
      <c r="S5" s="2">
        <v>450</v>
      </c>
      <c r="T5" s="2">
        <v>380</v>
      </c>
      <c r="U5">
        <v>405</v>
      </c>
      <c r="V5" s="2">
        <v>400</v>
      </c>
      <c r="W5" s="2">
        <v>400</v>
      </c>
    </row>
    <row r="6" spans="1:23" x14ac:dyDescent="0.25">
      <c r="A6" t="s">
        <v>123</v>
      </c>
      <c r="B6" t="s">
        <v>196</v>
      </c>
      <c r="C6" t="s">
        <v>196</v>
      </c>
      <c r="D6" t="s">
        <v>196</v>
      </c>
    </row>
    <row r="7" spans="1:23" x14ac:dyDescent="0.25">
      <c r="A7" t="s">
        <v>89</v>
      </c>
      <c r="B7">
        <v>83.1</v>
      </c>
      <c r="C7">
        <v>75.400000000000006</v>
      </c>
      <c r="D7">
        <v>75.099999999999994</v>
      </c>
      <c r="E7">
        <v>74.400000000000006</v>
      </c>
      <c r="F7">
        <v>65.666666666666657</v>
      </c>
      <c r="G7">
        <v>68.066666666666663</v>
      </c>
      <c r="H7">
        <v>48.333333333333329</v>
      </c>
      <c r="I7">
        <v>62.93333333333333</v>
      </c>
      <c r="J7">
        <v>65.3</v>
      </c>
      <c r="K7">
        <v>54.9</v>
      </c>
      <c r="L7">
        <v>57</v>
      </c>
      <c r="M7">
        <v>55.5</v>
      </c>
      <c r="N7">
        <v>53.4</v>
      </c>
      <c r="O7">
        <v>50.733333333333334</v>
      </c>
      <c r="P7">
        <v>42.5</v>
      </c>
      <c r="Q7">
        <v>39.299999999999997</v>
      </c>
      <c r="R7">
        <v>34.566666666666663</v>
      </c>
      <c r="S7">
        <v>33.200000000000003</v>
      </c>
      <c r="T7">
        <v>29.733333333333334</v>
      </c>
      <c r="U7">
        <v>65.966666666666669</v>
      </c>
      <c r="V7">
        <v>38.066666666666663</v>
      </c>
      <c r="W7">
        <v>38</v>
      </c>
    </row>
    <row r="8" spans="1:23" x14ac:dyDescent="0.25">
      <c r="A8" t="s">
        <v>124</v>
      </c>
      <c r="B8">
        <v>400.5</v>
      </c>
      <c r="C8">
        <v>386.5</v>
      </c>
      <c r="D8">
        <v>403.5</v>
      </c>
      <c r="E8">
        <v>410.5</v>
      </c>
      <c r="F8">
        <v>423.5</v>
      </c>
      <c r="G8">
        <v>421.5</v>
      </c>
      <c r="H8">
        <v>521</v>
      </c>
      <c r="I8">
        <v>402.5</v>
      </c>
      <c r="J8" s="6">
        <v>383.5</v>
      </c>
      <c r="K8">
        <v>475</v>
      </c>
      <c r="L8">
        <v>422.5</v>
      </c>
      <c r="M8">
        <v>401</v>
      </c>
      <c r="N8">
        <v>405</v>
      </c>
      <c r="O8" s="6">
        <v>316.5</v>
      </c>
      <c r="P8">
        <v>447</v>
      </c>
      <c r="Q8">
        <v>341.5</v>
      </c>
      <c r="R8">
        <v>392</v>
      </c>
      <c r="S8">
        <v>400</v>
      </c>
      <c r="T8">
        <v>338.5</v>
      </c>
      <c r="U8">
        <v>405</v>
      </c>
      <c r="V8">
        <v>379</v>
      </c>
      <c r="W8">
        <v>368</v>
      </c>
    </row>
    <row r="9" spans="1:23" x14ac:dyDescent="0.25">
      <c r="A9" t="s">
        <v>125</v>
      </c>
      <c r="B9">
        <v>2.25</v>
      </c>
      <c r="C9">
        <v>2.25</v>
      </c>
      <c r="D9">
        <v>2.25</v>
      </c>
      <c r="E9">
        <v>2.5</v>
      </c>
      <c r="F9">
        <v>2.25</v>
      </c>
      <c r="G9">
        <v>2.25</v>
      </c>
      <c r="H9">
        <v>2.75</v>
      </c>
      <c r="I9">
        <v>2.25</v>
      </c>
      <c r="J9">
        <v>2.25</v>
      </c>
      <c r="K9">
        <v>4</v>
      </c>
      <c r="L9">
        <v>2.25</v>
      </c>
      <c r="M9">
        <v>2.25</v>
      </c>
      <c r="N9">
        <v>2.25</v>
      </c>
      <c r="O9">
        <v>2.25</v>
      </c>
      <c r="P9">
        <v>2.25</v>
      </c>
      <c r="Q9">
        <v>2.25</v>
      </c>
      <c r="R9">
        <v>2.5</v>
      </c>
      <c r="S9">
        <v>2.5</v>
      </c>
      <c r="T9">
        <v>2.25</v>
      </c>
      <c r="U9" t="s">
        <v>273</v>
      </c>
      <c r="V9" t="s">
        <v>273</v>
      </c>
      <c r="W9" t="s">
        <v>273</v>
      </c>
    </row>
    <row r="10" spans="1:23" x14ac:dyDescent="0.25">
      <c r="A10" t="s">
        <v>126</v>
      </c>
      <c r="B10">
        <v>0</v>
      </c>
      <c r="C10">
        <v>0</v>
      </c>
      <c r="D10">
        <v>0</v>
      </c>
      <c r="R10">
        <v>100</v>
      </c>
      <c r="S10">
        <v>100</v>
      </c>
      <c r="T10">
        <v>100</v>
      </c>
    </row>
    <row r="11" spans="1:23" x14ac:dyDescent="0.25">
      <c r="A11" t="s">
        <v>127</v>
      </c>
      <c r="B11">
        <v>293</v>
      </c>
      <c r="C11">
        <v>62</v>
      </c>
      <c r="D11">
        <v>53</v>
      </c>
      <c r="E11">
        <v>32</v>
      </c>
      <c r="F11">
        <v>140</v>
      </c>
      <c r="G11">
        <v>212</v>
      </c>
      <c r="H11">
        <v>360</v>
      </c>
      <c r="I11">
        <v>58</v>
      </c>
      <c r="J11">
        <v>129</v>
      </c>
      <c r="K11">
        <v>187</v>
      </c>
      <c r="L11">
        <v>250</v>
      </c>
      <c r="M11">
        <v>205</v>
      </c>
      <c r="N11">
        <v>42</v>
      </c>
      <c r="O11">
        <v>62</v>
      </c>
      <c r="P11">
        <v>185</v>
      </c>
      <c r="Q11">
        <v>89</v>
      </c>
      <c r="R11">
        <v>317</v>
      </c>
      <c r="S11">
        <v>276</v>
      </c>
      <c r="T11">
        <v>172</v>
      </c>
      <c r="U11">
        <v>149</v>
      </c>
      <c r="V11">
        <v>52</v>
      </c>
      <c r="W11">
        <v>50</v>
      </c>
    </row>
    <row r="12" spans="1:23" x14ac:dyDescent="0.25">
      <c r="A12" t="s">
        <v>128</v>
      </c>
      <c r="B12">
        <v>24</v>
      </c>
      <c r="C12">
        <v>24</v>
      </c>
      <c r="D12">
        <v>24</v>
      </c>
    </row>
    <row r="13" spans="1:23" x14ac:dyDescent="0.25">
      <c r="A13" t="s">
        <v>129</v>
      </c>
      <c r="B13">
        <v>202</v>
      </c>
      <c r="C13">
        <v>0</v>
      </c>
      <c r="D13">
        <v>0</v>
      </c>
      <c r="E13">
        <v>0</v>
      </c>
      <c r="F13">
        <v>49</v>
      </c>
      <c r="G13">
        <v>121</v>
      </c>
      <c r="H13">
        <v>269</v>
      </c>
      <c r="I13">
        <v>0</v>
      </c>
      <c r="J13">
        <v>38</v>
      </c>
      <c r="K13">
        <v>96</v>
      </c>
      <c r="L13">
        <v>159</v>
      </c>
      <c r="M13">
        <v>114</v>
      </c>
      <c r="N13">
        <v>0</v>
      </c>
      <c r="O13">
        <v>0</v>
      </c>
      <c r="P13">
        <v>94</v>
      </c>
      <c r="Q13">
        <v>0</v>
      </c>
      <c r="R13">
        <v>226</v>
      </c>
      <c r="S13">
        <v>185</v>
      </c>
      <c r="T13">
        <v>81</v>
      </c>
      <c r="U13">
        <v>58</v>
      </c>
      <c r="V13">
        <v>0</v>
      </c>
      <c r="W13">
        <v>0</v>
      </c>
    </row>
    <row r="14" spans="1:23" x14ac:dyDescent="0.25">
      <c r="A14" t="s">
        <v>19</v>
      </c>
      <c r="B14">
        <v>14.84</v>
      </c>
      <c r="C14">
        <v>14.84</v>
      </c>
      <c r="D14">
        <v>14.84</v>
      </c>
    </row>
    <row r="16" spans="1:23" x14ac:dyDescent="0.25">
      <c r="A16" t="s">
        <v>133</v>
      </c>
      <c r="B16">
        <v>23</v>
      </c>
      <c r="C16">
        <v>23</v>
      </c>
      <c r="D16">
        <v>23</v>
      </c>
    </row>
    <row r="17" spans="1:23" x14ac:dyDescent="0.25">
      <c r="A17" t="s">
        <v>134</v>
      </c>
      <c r="B17" t="s">
        <v>209</v>
      </c>
      <c r="C17" t="s">
        <v>209</v>
      </c>
      <c r="D17" t="s">
        <v>209</v>
      </c>
    </row>
    <row r="18" spans="1:23" x14ac:dyDescent="0.25">
      <c r="A18" t="s">
        <v>135</v>
      </c>
    </row>
    <row r="19" spans="1:23" x14ac:dyDescent="0.25">
      <c r="A19" t="s">
        <v>136</v>
      </c>
    </row>
    <row r="20" spans="1:23" x14ac:dyDescent="0.25">
      <c r="A20" t="s">
        <v>137</v>
      </c>
      <c r="B20">
        <v>18.649999999999999</v>
      </c>
      <c r="C20">
        <v>23.53</v>
      </c>
      <c r="D20">
        <v>22.91</v>
      </c>
      <c r="E20">
        <v>21.9</v>
      </c>
      <c r="F20">
        <v>20.75</v>
      </c>
      <c r="G20">
        <v>17.53</v>
      </c>
      <c r="H20">
        <v>16.95</v>
      </c>
      <c r="I20">
        <v>22.38</v>
      </c>
      <c r="J20">
        <v>21.87</v>
      </c>
      <c r="K20">
        <v>9.2200000000000006</v>
      </c>
      <c r="L20">
        <v>14.58</v>
      </c>
      <c r="M20">
        <v>16.149999999999999</v>
      </c>
      <c r="N20">
        <v>21.22</v>
      </c>
      <c r="O20">
        <v>19.93</v>
      </c>
      <c r="P20">
        <v>17.850000000000001</v>
      </c>
      <c r="Q20">
        <v>15.63</v>
      </c>
      <c r="R20">
        <v>12.89</v>
      </c>
      <c r="S20">
        <v>10.98</v>
      </c>
      <c r="T20">
        <v>14.48</v>
      </c>
      <c r="U20">
        <v>18.77</v>
      </c>
      <c r="V20">
        <v>20.5</v>
      </c>
      <c r="W20">
        <v>18.41</v>
      </c>
    </row>
    <row r="21" spans="1:23" x14ac:dyDescent="0.25">
      <c r="A21" t="s">
        <v>138</v>
      </c>
      <c r="B21">
        <v>2</v>
      </c>
      <c r="C21">
        <v>2</v>
      </c>
      <c r="D21">
        <v>2</v>
      </c>
    </row>
    <row r="22" spans="1:23" x14ac:dyDescent="0.25">
      <c r="A22" t="s">
        <v>139</v>
      </c>
      <c r="B22" t="s">
        <v>197</v>
      </c>
      <c r="C22" t="s">
        <v>197</v>
      </c>
      <c r="D22" t="s">
        <v>197</v>
      </c>
    </row>
    <row r="23" spans="1:23" x14ac:dyDescent="0.25">
      <c r="A23" t="s">
        <v>140</v>
      </c>
      <c r="B23">
        <v>4.5599999999999996</v>
      </c>
      <c r="C23">
        <v>5.34</v>
      </c>
      <c r="D23">
        <v>4.59</v>
      </c>
      <c r="E23">
        <v>4.26</v>
      </c>
      <c r="F23">
        <v>5.0949999999999998</v>
      </c>
      <c r="G23">
        <v>5.63</v>
      </c>
      <c r="H23">
        <v>4.9950000000000001</v>
      </c>
      <c r="I23">
        <v>4.76</v>
      </c>
      <c r="J23">
        <v>3.75</v>
      </c>
      <c r="K23">
        <v>4.8</v>
      </c>
      <c r="L23">
        <v>5.51</v>
      </c>
      <c r="M23">
        <v>4.83</v>
      </c>
      <c r="N23">
        <v>4.78</v>
      </c>
      <c r="O23">
        <v>4.6399999999999997</v>
      </c>
      <c r="P23">
        <v>5.92</v>
      </c>
      <c r="Q23">
        <v>5.77</v>
      </c>
      <c r="R23">
        <v>5.03</v>
      </c>
      <c r="S23">
        <v>5.85</v>
      </c>
      <c r="T23">
        <v>4.51</v>
      </c>
      <c r="U23">
        <v>5.01</v>
      </c>
      <c r="V23">
        <v>3.95</v>
      </c>
      <c r="W23">
        <v>5.04</v>
      </c>
    </row>
    <row r="24" spans="1:23" x14ac:dyDescent="0.25">
      <c r="A24" t="s">
        <v>141</v>
      </c>
      <c r="B24">
        <v>3.46</v>
      </c>
      <c r="C24">
        <v>3.78</v>
      </c>
      <c r="D24">
        <v>3.74</v>
      </c>
      <c r="E24">
        <v>3.55</v>
      </c>
      <c r="F24">
        <v>3.88</v>
      </c>
      <c r="G24">
        <v>3.98</v>
      </c>
      <c r="H24">
        <v>4.01</v>
      </c>
      <c r="I24">
        <v>3.55</v>
      </c>
      <c r="J24">
        <v>3.65</v>
      </c>
      <c r="K24">
        <v>3.69</v>
      </c>
      <c r="L24">
        <v>4.38</v>
      </c>
      <c r="M24">
        <v>4.0599999999999996</v>
      </c>
      <c r="N24">
        <v>3.87</v>
      </c>
      <c r="O24">
        <v>3.62</v>
      </c>
      <c r="P24">
        <v>3.96</v>
      </c>
      <c r="Q24">
        <v>4.1500000000000004</v>
      </c>
      <c r="R24">
        <v>4.8</v>
      </c>
      <c r="S24">
        <v>4.28</v>
      </c>
      <c r="T24">
        <v>3.7</v>
      </c>
      <c r="U24">
        <v>3.78</v>
      </c>
      <c r="V24">
        <v>3.63</v>
      </c>
      <c r="W24">
        <v>3.37</v>
      </c>
    </row>
    <row r="25" spans="1:23" x14ac:dyDescent="0.25">
      <c r="A25" t="s">
        <v>97</v>
      </c>
      <c r="B25">
        <v>4.72</v>
      </c>
      <c r="C25">
        <v>4.84</v>
      </c>
      <c r="D25">
        <v>4.46</v>
      </c>
      <c r="E25">
        <v>4.9800000000000004</v>
      </c>
      <c r="F25">
        <v>4.79</v>
      </c>
      <c r="G25">
        <v>4.4800000000000004</v>
      </c>
      <c r="H25">
        <v>4.62</v>
      </c>
      <c r="I25">
        <v>5.0199999999999996</v>
      </c>
      <c r="J25">
        <v>4.92</v>
      </c>
      <c r="K25">
        <v>4.55</v>
      </c>
      <c r="L25">
        <v>4.71</v>
      </c>
      <c r="M25">
        <v>4.62</v>
      </c>
      <c r="N25">
        <v>4.88</v>
      </c>
      <c r="O25">
        <v>5.0599999999999996</v>
      </c>
      <c r="P25">
        <v>4.7300000000000004</v>
      </c>
      <c r="Q25">
        <v>4.82</v>
      </c>
      <c r="R25">
        <v>4.5999999999999996</v>
      </c>
      <c r="S25">
        <v>4.5599999999999996</v>
      </c>
      <c r="T25">
        <v>4.6399999999999997</v>
      </c>
      <c r="U25">
        <v>4.7699999999999996</v>
      </c>
      <c r="V25">
        <v>5.05</v>
      </c>
      <c r="W25">
        <v>5.07</v>
      </c>
    </row>
    <row r="26" spans="1:23" x14ac:dyDescent="0.25">
      <c r="A26" t="s">
        <v>142</v>
      </c>
    </row>
    <row r="27" spans="1:23" x14ac:dyDescent="0.25">
      <c r="A27" t="s">
        <v>143</v>
      </c>
    </row>
    <row r="28" spans="1:23" x14ac:dyDescent="0.25">
      <c r="A28" t="s">
        <v>220</v>
      </c>
      <c r="B28">
        <v>11.044315671072008</v>
      </c>
      <c r="C28">
        <v>13.285663022424815</v>
      </c>
      <c r="D28">
        <v>12.188077453601625</v>
      </c>
      <c r="E28">
        <v>11.389308144679338</v>
      </c>
      <c r="F28">
        <v>11.971699764192488</v>
      </c>
      <c r="G28">
        <v>10.895741583432917</v>
      </c>
      <c r="H28">
        <v>13.321323631069573</v>
      </c>
      <c r="I28" s="2">
        <v>12.144887749449563</v>
      </c>
      <c r="J28">
        <v>10.485429920819405</v>
      </c>
      <c r="K28">
        <v>6.6737242976240676</v>
      </c>
      <c r="L28">
        <v>9.2750422169750237</v>
      </c>
      <c r="M28">
        <v>9.2561635183115865</v>
      </c>
      <c r="N28" s="2">
        <v>11.646641212957118</v>
      </c>
      <c r="O28">
        <v>9.9786015604602589</v>
      </c>
      <c r="P28">
        <v>11.689317460646148</v>
      </c>
      <c r="Q28">
        <v>9.2821220760916336</v>
      </c>
      <c r="R28">
        <v>9.4829425553263267</v>
      </c>
      <c r="S28">
        <v>7.5967869381282656</v>
      </c>
      <c r="T28">
        <v>7.6404478288297275</v>
      </c>
      <c r="U28">
        <v>10.729170580900487</v>
      </c>
      <c r="V28">
        <v>10.119111996266723</v>
      </c>
      <c r="W28">
        <v>10.277062373673814</v>
      </c>
    </row>
    <row r="30" spans="1:23" x14ac:dyDescent="0.25">
      <c r="A30" t="s">
        <v>20</v>
      </c>
      <c r="B30" t="s">
        <v>65</v>
      </c>
      <c r="C30" t="s">
        <v>65</v>
      </c>
      <c r="D30" t="s">
        <v>65</v>
      </c>
    </row>
    <row r="31" spans="1:23" x14ac:dyDescent="0.25">
      <c r="A31" t="s">
        <v>130</v>
      </c>
    </row>
    <row r="32" spans="1:23" x14ac:dyDescent="0.25">
      <c r="A32" t="s">
        <v>21</v>
      </c>
      <c r="B32" t="s">
        <v>208</v>
      </c>
      <c r="C32" t="s">
        <v>208</v>
      </c>
      <c r="D32" t="s">
        <v>208</v>
      </c>
    </row>
    <row r="33" spans="1:4" x14ac:dyDescent="0.25">
      <c r="A33" t="s">
        <v>131</v>
      </c>
      <c r="B33">
        <v>0.94</v>
      </c>
      <c r="C33">
        <v>0.94</v>
      </c>
      <c r="D33">
        <v>0.94</v>
      </c>
    </row>
    <row r="34" spans="1:4" x14ac:dyDescent="0.25">
      <c r="A34" t="s">
        <v>132</v>
      </c>
      <c r="B34">
        <v>4</v>
      </c>
      <c r="C34">
        <v>4</v>
      </c>
      <c r="D34">
        <v>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workbookViewId="0">
      <selection activeCell="C7" sqref="C7"/>
    </sheetView>
  </sheetViews>
  <sheetFormatPr defaultRowHeight="15" x14ac:dyDescent="0.25"/>
  <sheetData>
    <row r="2" spans="1:9" x14ac:dyDescent="0.25">
      <c r="A2" s="10">
        <v>2021</v>
      </c>
      <c r="B2" s="11"/>
      <c r="C2" s="11"/>
      <c r="D2" s="11"/>
      <c r="E2" s="11"/>
      <c r="F2" s="11"/>
      <c r="G2" s="11"/>
      <c r="H2" s="11"/>
      <c r="I2" s="11"/>
    </row>
    <row r="3" spans="1:9" x14ac:dyDescent="0.25">
      <c r="B3" t="s">
        <v>223</v>
      </c>
      <c r="C3" t="s">
        <v>224</v>
      </c>
      <c r="D3" s="3" t="s">
        <v>225</v>
      </c>
      <c r="E3" t="s">
        <v>226</v>
      </c>
      <c r="F3" t="s">
        <v>227</v>
      </c>
      <c r="G3" t="s">
        <v>228</v>
      </c>
    </row>
    <row r="4" spans="1:9" x14ac:dyDescent="0.25">
      <c r="A4" t="s">
        <v>221</v>
      </c>
      <c r="B4">
        <v>19.95</v>
      </c>
      <c r="C4">
        <v>8.0500000000000007</v>
      </c>
      <c r="D4" s="3">
        <v>96.65</v>
      </c>
      <c r="E4">
        <v>51.69</v>
      </c>
      <c r="F4">
        <v>1.18</v>
      </c>
      <c r="G4">
        <v>1.73</v>
      </c>
    </row>
    <row r="5" spans="1:9" x14ac:dyDescent="0.25">
      <c r="A5" t="s">
        <v>222</v>
      </c>
      <c r="B5">
        <v>21.59</v>
      </c>
      <c r="C5">
        <v>9.7899999999999991</v>
      </c>
      <c r="D5" s="3">
        <v>96.75</v>
      </c>
      <c r="E5">
        <v>50.59</v>
      </c>
      <c r="F5">
        <v>1.42</v>
      </c>
      <c r="G5">
        <v>2.75</v>
      </c>
    </row>
    <row r="6" spans="1:9" x14ac:dyDescent="0.25">
      <c r="B6">
        <f>AVERAGE(B4:B5)</f>
        <v>20.77</v>
      </c>
      <c r="C6">
        <f t="shared" ref="C6:F6" si="0">AVERAGE(C4:C5)</f>
        <v>8.92</v>
      </c>
      <c r="D6">
        <f t="shared" si="0"/>
        <v>96.7</v>
      </c>
      <c r="E6">
        <f t="shared" si="0"/>
        <v>51.14</v>
      </c>
      <c r="F6">
        <f t="shared" si="0"/>
        <v>1.2999999999999998</v>
      </c>
      <c r="G6">
        <f>SUM(G4:G5)</f>
        <v>4.4800000000000004</v>
      </c>
    </row>
    <row r="7" spans="1:9" x14ac:dyDescent="0.25">
      <c r="B7">
        <f>AVERAGE(B6:C6)</f>
        <v>14.844999999999999</v>
      </c>
      <c r="D7" s="3">
        <f>AVERAGE(D6:E6)</f>
        <v>73.92</v>
      </c>
    </row>
  </sheetData>
  <mergeCells count="1">
    <mergeCell ref="A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topLeftCell="A10" zoomScale="85" zoomScaleNormal="85" workbookViewId="0">
      <selection activeCell="C31" sqref="C31:X31"/>
    </sheetView>
  </sheetViews>
  <sheetFormatPr defaultRowHeight="15" x14ac:dyDescent="0.25"/>
  <sheetData>
    <row r="1" spans="1:24" x14ac:dyDescent="0.25">
      <c r="C1" t="s">
        <v>251</v>
      </c>
      <c r="D1" t="s">
        <v>252</v>
      </c>
      <c r="E1" t="s">
        <v>253</v>
      </c>
      <c r="F1" t="s">
        <v>254</v>
      </c>
      <c r="G1" t="s">
        <v>255</v>
      </c>
      <c r="H1" t="s">
        <v>272</v>
      </c>
      <c r="I1" t="s">
        <v>256</v>
      </c>
      <c r="J1" t="s">
        <v>257</v>
      </c>
      <c r="K1" t="s">
        <v>258</v>
      </c>
      <c r="L1" t="s">
        <v>259</v>
      </c>
      <c r="M1" t="s">
        <v>260</v>
      </c>
      <c r="N1" t="s">
        <v>261</v>
      </c>
      <c r="O1" t="s">
        <v>262</v>
      </c>
      <c r="P1" t="s">
        <v>263</v>
      </c>
      <c r="Q1" t="s">
        <v>264</v>
      </c>
      <c r="R1" t="s">
        <v>265</v>
      </c>
      <c r="S1" t="s">
        <v>266</v>
      </c>
      <c r="T1" t="s">
        <v>267</v>
      </c>
      <c r="U1" t="s">
        <v>268</v>
      </c>
      <c r="V1" t="s">
        <v>269</v>
      </c>
      <c r="W1" t="s">
        <v>270</v>
      </c>
      <c r="X1" t="s">
        <v>271</v>
      </c>
    </row>
    <row r="2" spans="1:24" x14ac:dyDescent="0.25">
      <c r="A2" t="s">
        <v>144</v>
      </c>
      <c r="C2">
        <v>400.5</v>
      </c>
      <c r="D2">
        <v>386.5</v>
      </c>
      <c r="E2">
        <v>403.5</v>
      </c>
      <c r="F2">
        <v>410.5</v>
      </c>
      <c r="G2">
        <v>423.5</v>
      </c>
      <c r="H2">
        <v>421.5</v>
      </c>
      <c r="I2">
        <v>521</v>
      </c>
      <c r="J2">
        <v>402.5</v>
      </c>
      <c r="K2" s="6">
        <v>383.5</v>
      </c>
      <c r="L2">
        <v>475</v>
      </c>
      <c r="M2">
        <v>422.5</v>
      </c>
      <c r="N2">
        <v>401</v>
      </c>
      <c r="O2">
        <v>405</v>
      </c>
      <c r="P2" s="6">
        <v>316.5</v>
      </c>
      <c r="Q2">
        <v>447</v>
      </c>
      <c r="R2">
        <v>341.5</v>
      </c>
      <c r="S2">
        <v>392</v>
      </c>
      <c r="T2">
        <v>400</v>
      </c>
      <c r="U2">
        <v>338.5</v>
      </c>
      <c r="V2">
        <v>405</v>
      </c>
      <c r="W2">
        <v>379</v>
      </c>
      <c r="X2">
        <v>368</v>
      </c>
    </row>
    <row r="3" spans="1:24" x14ac:dyDescent="0.25">
      <c r="A3" t="s">
        <v>145</v>
      </c>
      <c r="C3">
        <v>18.649999999999999</v>
      </c>
      <c r="D3">
        <v>23.53</v>
      </c>
      <c r="E3">
        <v>22.91</v>
      </c>
      <c r="F3">
        <v>21.9</v>
      </c>
      <c r="G3">
        <v>20.75</v>
      </c>
      <c r="H3">
        <v>17.53</v>
      </c>
      <c r="I3">
        <v>16.95</v>
      </c>
      <c r="J3">
        <v>22.38</v>
      </c>
      <c r="K3">
        <v>21.87</v>
      </c>
      <c r="L3">
        <v>9.2200000000000006</v>
      </c>
      <c r="M3">
        <v>14.58</v>
      </c>
      <c r="N3">
        <v>16.149999999999999</v>
      </c>
      <c r="O3">
        <v>21.22</v>
      </c>
      <c r="P3">
        <v>19.93</v>
      </c>
      <c r="Q3">
        <v>17.850000000000001</v>
      </c>
      <c r="R3">
        <v>15.63</v>
      </c>
      <c r="S3">
        <v>12.89</v>
      </c>
      <c r="T3">
        <v>10.98</v>
      </c>
      <c r="U3">
        <v>14.48</v>
      </c>
      <c r="V3">
        <v>18.77</v>
      </c>
      <c r="W3">
        <v>20.5</v>
      </c>
      <c r="X3">
        <v>18.41</v>
      </c>
    </row>
    <row r="4" spans="1:24" x14ac:dyDescent="0.25">
      <c r="A4" t="s">
        <v>146</v>
      </c>
      <c r="C4">
        <v>4.5599999999999996</v>
      </c>
      <c r="D4">
        <v>5.34</v>
      </c>
      <c r="E4">
        <v>4.59</v>
      </c>
      <c r="F4">
        <v>4.26</v>
      </c>
      <c r="G4">
        <v>5.0949999999999998</v>
      </c>
      <c r="H4">
        <v>5.63</v>
      </c>
      <c r="I4">
        <v>4.9950000000000001</v>
      </c>
      <c r="J4">
        <v>4.76</v>
      </c>
      <c r="K4">
        <v>3.75</v>
      </c>
      <c r="L4">
        <v>4.8</v>
      </c>
      <c r="M4">
        <v>5.51</v>
      </c>
      <c r="N4">
        <v>4.83</v>
      </c>
      <c r="O4">
        <v>4.78</v>
      </c>
      <c r="P4">
        <v>4.6399999999999997</v>
      </c>
      <c r="Q4">
        <v>5.92</v>
      </c>
      <c r="R4">
        <v>5.77</v>
      </c>
      <c r="S4">
        <v>5.03</v>
      </c>
      <c r="T4">
        <v>5.85</v>
      </c>
      <c r="U4">
        <v>4.51</v>
      </c>
      <c r="V4">
        <v>5.01</v>
      </c>
      <c r="W4">
        <v>3.95</v>
      </c>
      <c r="X4">
        <v>5.04</v>
      </c>
    </row>
    <row r="5" spans="1:24" x14ac:dyDescent="0.25">
      <c r="A5" t="s">
        <v>147</v>
      </c>
      <c r="C5" t="s">
        <v>251</v>
      </c>
      <c r="D5" t="s">
        <v>252</v>
      </c>
      <c r="E5" t="s">
        <v>253</v>
      </c>
      <c r="F5" t="s">
        <v>254</v>
      </c>
      <c r="G5" t="s">
        <v>255</v>
      </c>
      <c r="H5" t="s">
        <v>272</v>
      </c>
      <c r="I5" t="s">
        <v>256</v>
      </c>
      <c r="J5" t="s">
        <v>257</v>
      </c>
      <c r="K5" t="s">
        <v>258</v>
      </c>
      <c r="L5" t="s">
        <v>259</v>
      </c>
      <c r="M5" t="s">
        <v>260</v>
      </c>
      <c r="N5" t="s">
        <v>261</v>
      </c>
      <c r="O5" t="s">
        <v>262</v>
      </c>
      <c r="P5" t="s">
        <v>263</v>
      </c>
      <c r="Q5" t="s">
        <v>264</v>
      </c>
      <c r="R5" t="s">
        <v>265</v>
      </c>
      <c r="S5" t="s">
        <v>266</v>
      </c>
      <c r="T5" t="s">
        <v>267</v>
      </c>
      <c r="U5" t="s">
        <v>268</v>
      </c>
      <c r="V5" t="s">
        <v>269</v>
      </c>
      <c r="W5" t="s">
        <v>270</v>
      </c>
      <c r="X5" t="s">
        <v>271</v>
      </c>
    </row>
    <row r="6" spans="1:24" x14ac:dyDescent="0.25">
      <c r="A6" t="s">
        <v>148</v>
      </c>
      <c r="C6">
        <f>(0.08*C2^0.75)</f>
        <v>7.1621246843204931</v>
      </c>
      <c r="D6">
        <f t="shared" ref="D6:F6" si="0">(0.08*D2^0.75)</f>
        <v>6.9735209616454474</v>
      </c>
      <c r="E6">
        <f t="shared" si="0"/>
        <v>7.2023237821729165</v>
      </c>
      <c r="F6">
        <f t="shared" si="0"/>
        <v>7.2958325557233676</v>
      </c>
      <c r="G6">
        <f t="shared" ref="G6:V6" si="1">(0.08*G2^0.75)</f>
        <v>7.4684426084771198</v>
      </c>
      <c r="H6">
        <f t="shared" si="1"/>
        <v>7.44197439099643</v>
      </c>
      <c r="I6">
        <f t="shared" si="1"/>
        <v>8.724052681493351</v>
      </c>
      <c r="J6">
        <f t="shared" si="1"/>
        <v>7.1889324117406606</v>
      </c>
      <c r="K6">
        <f t="shared" si="1"/>
        <v>6.9328852690678717</v>
      </c>
      <c r="L6">
        <f t="shared" si="1"/>
        <v>8.1397336530023061</v>
      </c>
      <c r="M6">
        <f t="shared" si="1"/>
        <v>7.4552124151575621</v>
      </c>
      <c r="N6">
        <f t="shared" si="1"/>
        <v>7.1688297475980578</v>
      </c>
      <c r="O6">
        <f t="shared" si="1"/>
        <v>7.2223952937453548</v>
      </c>
      <c r="P6">
        <f t="shared" si="1"/>
        <v>6.0030266690483431</v>
      </c>
      <c r="Q6">
        <f t="shared" si="1"/>
        <v>7.7771527568607146</v>
      </c>
      <c r="R6">
        <f t="shared" si="1"/>
        <v>6.3552555416479368</v>
      </c>
      <c r="S6">
        <f t="shared" si="1"/>
        <v>7.0478156753665671</v>
      </c>
      <c r="T6">
        <f t="shared" si="1"/>
        <v>7.1554175279993277</v>
      </c>
      <c r="U6">
        <f t="shared" si="1"/>
        <v>6.3133372846363169</v>
      </c>
      <c r="V6">
        <f t="shared" si="1"/>
        <v>7.2223952937453548</v>
      </c>
      <c r="W6">
        <f t="shared" ref="W6:X6" si="2">(0.08*W2^0.75)</f>
        <v>6.8717823316214632</v>
      </c>
      <c r="X6">
        <f t="shared" si="2"/>
        <v>6.7216493225118858</v>
      </c>
    </row>
    <row r="7" spans="1:24" x14ac:dyDescent="0.25">
      <c r="A7" t="s">
        <v>149</v>
      </c>
      <c r="C7">
        <f>(C6*4.184)</f>
        <v>29.966329679196946</v>
      </c>
      <c r="D7">
        <f t="shared" ref="D7:F7" si="3">(D6*4.184)</f>
        <v>29.177211703524552</v>
      </c>
      <c r="E7">
        <f t="shared" si="3"/>
        <v>30.134522704611484</v>
      </c>
      <c r="F7">
        <f t="shared" si="3"/>
        <v>30.525763413146571</v>
      </c>
      <c r="G7">
        <f t="shared" ref="G7:V7" si="4">(G6*4.184)</f>
        <v>31.247963873868272</v>
      </c>
      <c r="H7">
        <f t="shared" si="4"/>
        <v>31.137220851929065</v>
      </c>
      <c r="I7">
        <f t="shared" si="4"/>
        <v>36.501436419368183</v>
      </c>
      <c r="J7">
        <f t="shared" si="4"/>
        <v>30.078493210722925</v>
      </c>
      <c r="K7">
        <f t="shared" si="4"/>
        <v>29.007191965779977</v>
      </c>
      <c r="L7">
        <f t="shared" si="4"/>
        <v>34.056645604161652</v>
      </c>
      <c r="M7">
        <f t="shared" si="4"/>
        <v>31.192608745019243</v>
      </c>
      <c r="N7">
        <f t="shared" si="4"/>
        <v>29.994383663950273</v>
      </c>
      <c r="O7">
        <f t="shared" si="4"/>
        <v>30.218501909030564</v>
      </c>
      <c r="P7">
        <f t="shared" si="4"/>
        <v>25.116663583298269</v>
      </c>
      <c r="Q7">
        <f t="shared" si="4"/>
        <v>32.539607134705228</v>
      </c>
      <c r="R7">
        <f t="shared" si="4"/>
        <v>26.590389186254967</v>
      </c>
      <c r="S7">
        <f t="shared" si="4"/>
        <v>29.488060785733719</v>
      </c>
      <c r="T7">
        <f t="shared" si="4"/>
        <v>29.938266937149187</v>
      </c>
      <c r="U7">
        <f t="shared" si="4"/>
        <v>26.415003198918352</v>
      </c>
      <c r="V7">
        <f t="shared" si="4"/>
        <v>30.218501909030564</v>
      </c>
      <c r="W7">
        <f t="shared" ref="W7:X7" si="5">(W6*4.184)</f>
        <v>28.751537275504202</v>
      </c>
      <c r="X7">
        <f t="shared" si="5"/>
        <v>28.123380765389733</v>
      </c>
    </row>
    <row r="8" spans="1:24" x14ac:dyDescent="0.25">
      <c r="A8" t="s">
        <v>150</v>
      </c>
      <c r="C8">
        <f>(C7/0.62)</f>
        <v>48.332789805156366</v>
      </c>
      <c r="D8">
        <f t="shared" ref="D8:V8" si="6">(D7/0.62)</f>
        <v>47.060018876652506</v>
      </c>
      <c r="E8">
        <f t="shared" si="6"/>
        <v>48.60406887840562</v>
      </c>
      <c r="F8">
        <f t="shared" si="6"/>
        <v>49.235102279268666</v>
      </c>
      <c r="G8">
        <f t="shared" si="6"/>
        <v>50.399941732045598</v>
      </c>
      <c r="H8">
        <f t="shared" si="6"/>
        <v>50.221323954724298</v>
      </c>
      <c r="I8">
        <f t="shared" si="6"/>
        <v>58.873284547368037</v>
      </c>
      <c r="J8">
        <f t="shared" si="6"/>
        <v>48.513698726972457</v>
      </c>
      <c r="K8">
        <f t="shared" si="6"/>
        <v>46.785793493193509</v>
      </c>
      <c r="L8">
        <f t="shared" si="6"/>
        <v>54.93007355509944</v>
      </c>
      <c r="M8">
        <f t="shared" si="6"/>
        <v>50.310659266160066</v>
      </c>
      <c r="N8">
        <f t="shared" si="6"/>
        <v>48.378038167661735</v>
      </c>
      <c r="O8">
        <f t="shared" si="6"/>
        <v>48.739519208113812</v>
      </c>
      <c r="P8">
        <f t="shared" si="6"/>
        <v>40.510747714997208</v>
      </c>
      <c r="Q8">
        <f t="shared" si="6"/>
        <v>52.483237314040693</v>
      </c>
      <c r="R8">
        <f t="shared" si="6"/>
        <v>42.887724493959624</v>
      </c>
      <c r="S8">
        <f t="shared" si="6"/>
        <v>47.561388364086646</v>
      </c>
      <c r="T8">
        <f t="shared" si="6"/>
        <v>48.287527317982558</v>
      </c>
      <c r="U8">
        <f t="shared" si="6"/>
        <v>42.604843869223153</v>
      </c>
      <c r="V8">
        <f t="shared" si="6"/>
        <v>48.739519208113812</v>
      </c>
      <c r="W8">
        <f t="shared" ref="W8:X8" si="7">(W7/0.62)</f>
        <v>46.373447218555164</v>
      </c>
      <c r="X8">
        <f t="shared" si="7"/>
        <v>45.360291557080217</v>
      </c>
    </row>
    <row r="9" spans="1:24" x14ac:dyDescent="0.25">
      <c r="A9" t="s">
        <v>151</v>
      </c>
    </row>
    <row r="10" spans="1:24" x14ac:dyDescent="0.25">
      <c r="A10" t="s">
        <v>137</v>
      </c>
      <c r="C10">
        <v>18.649999999999999</v>
      </c>
      <c r="D10">
        <v>23.53</v>
      </c>
      <c r="E10">
        <v>22.91</v>
      </c>
      <c r="F10">
        <v>21.9</v>
      </c>
      <c r="G10">
        <v>20.75</v>
      </c>
      <c r="H10">
        <v>17.53</v>
      </c>
      <c r="I10">
        <v>16.95</v>
      </c>
      <c r="J10">
        <v>22.38</v>
      </c>
      <c r="K10">
        <v>21.87</v>
      </c>
      <c r="L10">
        <v>9.2200000000000006</v>
      </c>
      <c r="M10">
        <v>14.58</v>
      </c>
      <c r="N10">
        <v>16.149999999999999</v>
      </c>
      <c r="O10">
        <v>21.22</v>
      </c>
      <c r="P10">
        <v>19.93</v>
      </c>
      <c r="Q10">
        <v>17.850000000000001</v>
      </c>
      <c r="R10">
        <v>15.63</v>
      </c>
      <c r="S10">
        <v>12.89</v>
      </c>
      <c r="T10">
        <v>10.98</v>
      </c>
      <c r="U10">
        <v>14.48</v>
      </c>
      <c r="V10">
        <v>18.77</v>
      </c>
      <c r="W10">
        <v>20.5</v>
      </c>
      <c r="X10">
        <v>18.41</v>
      </c>
    </row>
    <row r="11" spans="1:24" x14ac:dyDescent="0.25">
      <c r="A11" t="s">
        <v>152</v>
      </c>
      <c r="C11">
        <f>(0.36+(0.0969*C4))*C10</f>
        <v>14.954763599999998</v>
      </c>
      <c r="D11">
        <f t="shared" ref="D11:F11" si="8">(0.36+(0.0969*D4))*D10</f>
        <v>20.64630438</v>
      </c>
      <c r="E11">
        <f t="shared" si="8"/>
        <v>18.437303609999997</v>
      </c>
      <c r="F11">
        <f t="shared" si="8"/>
        <v>16.924188599999997</v>
      </c>
      <c r="G11">
        <f t="shared" ref="G11:V11" si="9">(0.36+(0.0969*G4))*G10</f>
        <v>17.714389125</v>
      </c>
      <c r="H11">
        <f t="shared" si="9"/>
        <v>15.874238910000001</v>
      </c>
      <c r="I11">
        <f t="shared" si="9"/>
        <v>14.306062725</v>
      </c>
      <c r="J11">
        <f t="shared" si="9"/>
        <v>18.379440719999998</v>
      </c>
      <c r="K11">
        <f t="shared" si="9"/>
        <v>15.82021125</v>
      </c>
      <c r="L11">
        <f t="shared" si="9"/>
        <v>7.6076063999999999</v>
      </c>
      <c r="M11">
        <f t="shared" si="9"/>
        <v>13.03333902</v>
      </c>
      <c r="N11">
        <f t="shared" si="9"/>
        <v>13.372636050000001</v>
      </c>
      <c r="O11">
        <f t="shared" si="9"/>
        <v>17.467922040000001</v>
      </c>
      <c r="P11">
        <f t="shared" si="9"/>
        <v>16.135646879999996</v>
      </c>
      <c r="Q11">
        <f t="shared" si="9"/>
        <v>16.665616800000002</v>
      </c>
      <c r="R11">
        <f t="shared" si="9"/>
        <v>14.36573619</v>
      </c>
      <c r="S11">
        <f t="shared" si="9"/>
        <v>10.923076230000001</v>
      </c>
      <c r="T11">
        <f t="shared" si="9"/>
        <v>10.1769777</v>
      </c>
      <c r="U11">
        <f t="shared" si="9"/>
        <v>11.540835119999999</v>
      </c>
      <c r="V11">
        <f t="shared" si="9"/>
        <v>15.86945313</v>
      </c>
      <c r="W11">
        <f t="shared" ref="W11:X11" si="10">(0.36+(0.0969*W4))*W10</f>
        <v>15.226477500000001</v>
      </c>
      <c r="X11">
        <f t="shared" si="10"/>
        <v>15.61860216</v>
      </c>
    </row>
    <row r="12" spans="1:24" x14ac:dyDescent="0.25">
      <c r="A12" t="s">
        <v>153</v>
      </c>
      <c r="C12">
        <f>(C11*4.184)</f>
        <v>62.570730902399994</v>
      </c>
      <c r="D12">
        <f t="shared" ref="D12:F12" si="11">(D11*4.184)</f>
        <v>86.384137525920011</v>
      </c>
      <c r="E12">
        <f t="shared" si="11"/>
        <v>77.141678304239989</v>
      </c>
      <c r="F12">
        <f t="shared" si="11"/>
        <v>70.810805102399996</v>
      </c>
      <c r="G12">
        <f t="shared" ref="G12:V12" si="12">(G11*4.184)</f>
        <v>74.117004098999999</v>
      </c>
      <c r="H12">
        <f t="shared" si="12"/>
        <v>66.417815599440004</v>
      </c>
      <c r="I12">
        <f t="shared" si="12"/>
        <v>59.856566441400005</v>
      </c>
      <c r="J12">
        <f t="shared" si="12"/>
        <v>76.899579972479998</v>
      </c>
      <c r="K12">
        <f t="shared" si="12"/>
        <v>66.191763870000003</v>
      </c>
      <c r="L12">
        <f t="shared" si="12"/>
        <v>31.830225177599999</v>
      </c>
      <c r="M12">
        <f t="shared" si="12"/>
        <v>54.531490459680001</v>
      </c>
      <c r="N12">
        <f t="shared" si="12"/>
        <v>55.951109233200008</v>
      </c>
      <c r="O12">
        <f t="shared" si="12"/>
        <v>73.085785815360012</v>
      </c>
      <c r="P12">
        <f t="shared" si="12"/>
        <v>67.511546545919984</v>
      </c>
      <c r="Q12">
        <f t="shared" si="12"/>
        <v>69.728940691200009</v>
      </c>
      <c r="R12">
        <f t="shared" si="12"/>
        <v>60.106240218960004</v>
      </c>
      <c r="S12">
        <f t="shared" si="12"/>
        <v>45.70215094632001</v>
      </c>
      <c r="T12">
        <f t="shared" si="12"/>
        <v>42.580474696800003</v>
      </c>
      <c r="U12">
        <f t="shared" si="12"/>
        <v>48.286854142079996</v>
      </c>
      <c r="V12">
        <f t="shared" si="12"/>
        <v>66.397791895920008</v>
      </c>
      <c r="W12">
        <f t="shared" ref="W12:X12" si="13">(W11*4.184)</f>
        <v>63.707581860000012</v>
      </c>
      <c r="X12">
        <f t="shared" si="13"/>
        <v>65.348231437440006</v>
      </c>
    </row>
    <row r="13" spans="1:24" x14ac:dyDescent="0.25">
      <c r="A13" t="s">
        <v>154</v>
      </c>
      <c r="C13">
        <f>(C12/0.64)</f>
        <v>97.766767034999987</v>
      </c>
      <c r="D13">
        <f t="shared" ref="D13:F13" si="14">(D12/0.64)</f>
        <v>134.97521488425002</v>
      </c>
      <c r="E13">
        <f t="shared" si="14"/>
        <v>120.53387235037498</v>
      </c>
      <c r="F13">
        <f t="shared" si="14"/>
        <v>110.64188297249999</v>
      </c>
      <c r="G13">
        <f t="shared" ref="G13:V13" si="15">(G12/0.64)</f>
        <v>115.80781890468749</v>
      </c>
      <c r="H13">
        <f t="shared" si="15"/>
        <v>103.777836874125</v>
      </c>
      <c r="I13">
        <f t="shared" si="15"/>
        <v>93.5258850646875</v>
      </c>
      <c r="J13">
        <f t="shared" si="15"/>
        <v>120.15559370699999</v>
      </c>
      <c r="K13">
        <f t="shared" si="15"/>
        <v>103.42463104687501</v>
      </c>
      <c r="L13">
        <f t="shared" si="15"/>
        <v>49.73472684</v>
      </c>
      <c r="M13">
        <f t="shared" si="15"/>
        <v>85.205453843249998</v>
      </c>
      <c r="N13">
        <f t="shared" si="15"/>
        <v>87.423608176875007</v>
      </c>
      <c r="O13">
        <f t="shared" si="15"/>
        <v>114.19654033650002</v>
      </c>
      <c r="P13">
        <f t="shared" si="15"/>
        <v>105.48679147799997</v>
      </c>
      <c r="Q13">
        <f t="shared" si="15"/>
        <v>108.95146983000001</v>
      </c>
      <c r="R13">
        <f t="shared" si="15"/>
        <v>93.916000342125002</v>
      </c>
      <c r="S13">
        <f t="shared" si="15"/>
        <v>71.409610853625011</v>
      </c>
      <c r="T13">
        <f t="shared" si="15"/>
        <v>66.531991713750003</v>
      </c>
      <c r="U13">
        <f t="shared" si="15"/>
        <v>75.448209596999988</v>
      </c>
      <c r="V13">
        <f t="shared" si="15"/>
        <v>103.74654983737501</v>
      </c>
      <c r="W13">
        <f t="shared" ref="W13:X13" si="16">(W12/0.64)</f>
        <v>99.543096656250015</v>
      </c>
      <c r="X13">
        <f t="shared" si="16"/>
        <v>102.10661162100001</v>
      </c>
    </row>
    <row r="14" spans="1:24" x14ac:dyDescent="0.25">
      <c r="A14" t="s">
        <v>155</v>
      </c>
    </row>
    <row r="15" spans="1:24" x14ac:dyDescent="0.25">
      <c r="A15" t="s">
        <v>156</v>
      </c>
      <c r="C15">
        <f>((0.00045*C2*5)+(0.0012*C2))</f>
        <v>1.3817249999999999</v>
      </c>
      <c r="D15">
        <f t="shared" ref="D15:V15" si="17">((0.00045*D2*5)+(0.0012*D2))</f>
        <v>1.3334249999999999</v>
      </c>
      <c r="E15">
        <f t="shared" si="17"/>
        <v>1.392075</v>
      </c>
      <c r="F15">
        <f t="shared" si="17"/>
        <v>1.4162250000000001</v>
      </c>
      <c r="G15">
        <f t="shared" si="17"/>
        <v>1.4610749999999999</v>
      </c>
      <c r="H15">
        <f t="shared" si="17"/>
        <v>1.4541749999999998</v>
      </c>
      <c r="I15">
        <f t="shared" si="17"/>
        <v>1.79745</v>
      </c>
      <c r="J15">
        <f t="shared" si="17"/>
        <v>1.388625</v>
      </c>
      <c r="K15">
        <f t="shared" si="17"/>
        <v>1.323075</v>
      </c>
      <c r="L15">
        <f t="shared" si="17"/>
        <v>1.6387499999999999</v>
      </c>
      <c r="M15">
        <f t="shared" si="17"/>
        <v>1.4576249999999999</v>
      </c>
      <c r="N15">
        <f t="shared" si="17"/>
        <v>1.3834499999999998</v>
      </c>
      <c r="O15">
        <f t="shared" si="17"/>
        <v>1.3972499999999999</v>
      </c>
      <c r="P15">
        <f t="shared" si="17"/>
        <v>1.091925</v>
      </c>
      <c r="Q15">
        <f t="shared" si="17"/>
        <v>1.5421499999999999</v>
      </c>
      <c r="R15">
        <f t="shared" si="17"/>
        <v>1.178175</v>
      </c>
      <c r="S15">
        <f t="shared" si="17"/>
        <v>1.3524</v>
      </c>
      <c r="T15">
        <f t="shared" si="17"/>
        <v>1.38</v>
      </c>
      <c r="U15">
        <f t="shared" si="17"/>
        <v>1.1678249999999999</v>
      </c>
      <c r="V15">
        <f t="shared" si="17"/>
        <v>1.3972499999999999</v>
      </c>
      <c r="W15">
        <f t="shared" ref="W15:X15" si="18">((0.00045*W2*5)+(0.0012*W2))</f>
        <v>1.30755</v>
      </c>
      <c r="X15">
        <f t="shared" si="18"/>
        <v>1.2695999999999998</v>
      </c>
    </row>
    <row r="16" spans="1:24" x14ac:dyDescent="0.25">
      <c r="A16" t="s">
        <v>157</v>
      </c>
      <c r="C16">
        <f>(C15*4.184)</f>
        <v>5.7811373999999995</v>
      </c>
      <c r="D16">
        <f t="shared" ref="D16:F16" si="19">(D15*4.184)</f>
        <v>5.5790501999999993</v>
      </c>
      <c r="E16">
        <f t="shared" si="19"/>
        <v>5.8244417999999998</v>
      </c>
      <c r="F16">
        <f t="shared" si="19"/>
        <v>5.9254854000000003</v>
      </c>
      <c r="G16">
        <f t="shared" ref="G16:V16" si="20">(G15*4.184)</f>
        <v>6.1131377999999996</v>
      </c>
      <c r="H16">
        <f t="shared" si="20"/>
        <v>6.0842681999999995</v>
      </c>
      <c r="I16">
        <f t="shared" si="20"/>
        <v>7.5205308000000004</v>
      </c>
      <c r="J16">
        <f t="shared" si="20"/>
        <v>5.8100070000000006</v>
      </c>
      <c r="K16">
        <f t="shared" si="20"/>
        <v>5.5357457999999999</v>
      </c>
      <c r="L16">
        <f t="shared" si="20"/>
        <v>6.8565300000000002</v>
      </c>
      <c r="M16">
        <f t="shared" si="20"/>
        <v>6.0987030000000004</v>
      </c>
      <c r="N16">
        <f t="shared" si="20"/>
        <v>5.7883547999999996</v>
      </c>
      <c r="O16">
        <f t="shared" si="20"/>
        <v>5.8460939999999999</v>
      </c>
      <c r="P16">
        <f t="shared" si="20"/>
        <v>4.5686142000000007</v>
      </c>
      <c r="Q16">
        <f t="shared" si="20"/>
        <v>6.4523555999999997</v>
      </c>
      <c r="R16">
        <f t="shared" si="20"/>
        <v>4.9294842000000001</v>
      </c>
      <c r="S16">
        <f t="shared" si="20"/>
        <v>5.6584416000000006</v>
      </c>
      <c r="T16">
        <f t="shared" si="20"/>
        <v>5.7739199999999995</v>
      </c>
      <c r="U16">
        <f t="shared" si="20"/>
        <v>4.8861797999999999</v>
      </c>
      <c r="V16">
        <f t="shared" si="20"/>
        <v>5.8460939999999999</v>
      </c>
      <c r="W16">
        <f t="shared" ref="W16:X16" si="21">(W15*4.184)</f>
        <v>5.4707892000000005</v>
      </c>
      <c r="X16">
        <f t="shared" si="21"/>
        <v>5.3120063999999996</v>
      </c>
    </row>
    <row r="17" spans="1:24" x14ac:dyDescent="0.25">
      <c r="A17" t="s">
        <v>158</v>
      </c>
      <c r="C17">
        <f>(C16/0.62)</f>
        <v>9.3244151612903217</v>
      </c>
      <c r="D17">
        <f t="shared" ref="D17:F17" si="22">(D16/0.62)</f>
        <v>8.9984680645161284</v>
      </c>
      <c r="E17">
        <f t="shared" si="22"/>
        <v>9.3942609677419355</v>
      </c>
      <c r="F17">
        <f t="shared" si="22"/>
        <v>9.5572345161290322</v>
      </c>
      <c r="G17">
        <f t="shared" ref="G17:V17" si="23">(G16/0.62)</f>
        <v>9.8598996774193548</v>
      </c>
      <c r="H17">
        <f t="shared" si="23"/>
        <v>9.8133358064516116</v>
      </c>
      <c r="I17">
        <f t="shared" si="23"/>
        <v>12.129888387096775</v>
      </c>
      <c r="J17">
        <f t="shared" si="23"/>
        <v>9.3709790322580648</v>
      </c>
      <c r="K17">
        <f t="shared" si="23"/>
        <v>8.9286222580645163</v>
      </c>
      <c r="L17">
        <f t="shared" si="23"/>
        <v>11.058919354838711</v>
      </c>
      <c r="M17">
        <f t="shared" si="23"/>
        <v>9.8366177419354841</v>
      </c>
      <c r="N17">
        <f t="shared" si="23"/>
        <v>9.3360561290322579</v>
      </c>
      <c r="O17">
        <f t="shared" si="23"/>
        <v>9.4291838709677425</v>
      </c>
      <c r="P17">
        <f t="shared" si="23"/>
        <v>7.3687325806451627</v>
      </c>
      <c r="Q17">
        <f t="shared" si="23"/>
        <v>10.407025161290322</v>
      </c>
      <c r="R17">
        <f t="shared" si="23"/>
        <v>7.9507809677419354</v>
      </c>
      <c r="S17">
        <f t="shared" si="23"/>
        <v>9.1265187096774198</v>
      </c>
      <c r="T17">
        <f t="shared" si="23"/>
        <v>9.3127741935483872</v>
      </c>
      <c r="U17">
        <f t="shared" si="23"/>
        <v>7.8809351612903225</v>
      </c>
      <c r="V17">
        <f t="shared" si="23"/>
        <v>9.4291838709677425</v>
      </c>
      <c r="W17">
        <f t="shared" ref="W17:X17" si="24">(W16/0.62)</f>
        <v>8.8238535483870972</v>
      </c>
      <c r="X17">
        <f t="shared" si="24"/>
        <v>8.567752258064516</v>
      </c>
    </row>
    <row r="18" spans="1:24" x14ac:dyDescent="0.25">
      <c r="A18" t="s">
        <v>274</v>
      </c>
    </row>
    <row r="19" spans="1:24" x14ac:dyDescent="0.25">
      <c r="A19" t="s">
        <v>275</v>
      </c>
      <c r="C19">
        <f>((((0.00318*202)-0.0352)*(25/45))/0.14)</f>
        <v>2.4093650793650792</v>
      </c>
      <c r="I19">
        <f>((((0.00318*269)-0.0352)*(25/45))/0.14)</f>
        <v>3.2548412698412701</v>
      </c>
      <c r="S19">
        <f>(((0.00318*226)-0.0352)*(25/45))/0.14</f>
        <v>2.7122222222222221</v>
      </c>
    </row>
    <row r="20" spans="1:24" x14ac:dyDescent="0.25">
      <c r="A20" t="s">
        <v>276</v>
      </c>
      <c r="C20">
        <f>(C19*4.184)</f>
        <v>10.080783492063492</v>
      </c>
      <c r="I20">
        <f>(I19*4.184)</f>
        <v>13.618255873015874</v>
      </c>
      <c r="S20">
        <f>(S19*4.184)</f>
        <v>11.347937777777778</v>
      </c>
    </row>
    <row r="21" spans="1:24" x14ac:dyDescent="0.25">
      <c r="Q21" s="6"/>
      <c r="R21" s="6"/>
      <c r="S21" s="6"/>
      <c r="T21" s="6"/>
      <c r="U21" s="6"/>
    </row>
    <row r="22" spans="1:24" x14ac:dyDescent="0.25">
      <c r="A22" t="s">
        <v>159</v>
      </c>
      <c r="I22" s="2">
        <v>5.12</v>
      </c>
      <c r="Q22" s="2">
        <v>4.7</v>
      </c>
      <c r="R22" s="2">
        <v>4.7</v>
      </c>
      <c r="S22" s="2">
        <v>4.9000000000000004</v>
      </c>
      <c r="T22" s="2">
        <v>4.9000000000000004</v>
      </c>
      <c r="U22" s="2">
        <v>4.7</v>
      </c>
      <c r="W22" s="2">
        <v>4.7</v>
      </c>
      <c r="X22" s="2">
        <v>4.7</v>
      </c>
    </row>
    <row r="23" spans="1:24" x14ac:dyDescent="0.25">
      <c r="A23" t="s">
        <v>160</v>
      </c>
      <c r="I23">
        <f>(0.701*I22)</f>
        <v>3.5891199999999999</v>
      </c>
      <c r="Q23">
        <f>(0.058*Q22)</f>
        <v>0.27260000000000001</v>
      </c>
      <c r="R23">
        <f>(0.039*R22)</f>
        <v>0.18330000000000002</v>
      </c>
      <c r="S23">
        <f>(0.456*S22)</f>
        <v>2.2344000000000004</v>
      </c>
      <c r="T23">
        <f>(0.116*T22)</f>
        <v>0.56840000000000002</v>
      </c>
      <c r="U23">
        <f>(0.046*U22)</f>
        <v>0.2162</v>
      </c>
      <c r="W23">
        <f>(0.013*W22)</f>
        <v>6.1100000000000002E-2</v>
      </c>
      <c r="X23">
        <f>(0.042*X22)</f>
        <v>0.19740000000000002</v>
      </c>
    </row>
    <row r="24" spans="1:24" x14ac:dyDescent="0.25">
      <c r="A24" t="s">
        <v>161</v>
      </c>
      <c r="I24">
        <f>(I23*4.148)</f>
        <v>14.887669759999998</v>
      </c>
      <c r="Q24">
        <f t="shared" ref="J24:X24" si="25">(Q23*4.148)</f>
        <v>1.1307448</v>
      </c>
      <c r="R24">
        <f t="shared" si="25"/>
        <v>0.76032840000000002</v>
      </c>
      <c r="S24">
        <f t="shared" si="25"/>
        <v>9.2682912000000002</v>
      </c>
      <c r="T24">
        <f t="shared" si="25"/>
        <v>2.3577231999999997</v>
      </c>
      <c r="U24">
        <f t="shared" si="25"/>
        <v>0.89679759999999997</v>
      </c>
      <c r="W24">
        <f t="shared" si="25"/>
        <v>0.25344279999999997</v>
      </c>
      <c r="X24">
        <f t="shared" si="25"/>
        <v>0.81881519999999997</v>
      </c>
    </row>
    <row r="25" spans="1:24" x14ac:dyDescent="0.25">
      <c r="A25" t="s">
        <v>162</v>
      </c>
      <c r="I25">
        <f>(I24/1.12)</f>
        <v>13.292562285714283</v>
      </c>
      <c r="Q25">
        <f t="shared" ref="J25:X25" si="26">(Q24/1.12)</f>
        <v>1.0095935714285713</v>
      </c>
      <c r="R25">
        <f t="shared" si="26"/>
        <v>0.67886464285714276</v>
      </c>
      <c r="S25">
        <f t="shared" si="26"/>
        <v>8.2752599999999994</v>
      </c>
      <c r="T25">
        <f t="shared" si="26"/>
        <v>2.1051099999999994</v>
      </c>
      <c r="U25">
        <f t="shared" si="26"/>
        <v>0.80071214285714276</v>
      </c>
      <c r="W25">
        <f t="shared" si="26"/>
        <v>0.22628821428571425</v>
      </c>
      <c r="X25">
        <f t="shared" si="26"/>
        <v>0.73108499999999987</v>
      </c>
    </row>
    <row r="26" spans="1:24" x14ac:dyDescent="0.25">
      <c r="A26" t="s">
        <v>163</v>
      </c>
    </row>
    <row r="27" spans="1:24" x14ac:dyDescent="0.25">
      <c r="A27" t="s">
        <v>164</v>
      </c>
      <c r="C27">
        <f>SUM(C8+C13+C17+C20+C25)</f>
        <v>165.50475549351017</v>
      </c>
      <c r="D27">
        <f t="shared" ref="D27:W27" si="27">SUM(D8+D13+D17+D20+D25)</f>
        <v>191.03370182541866</v>
      </c>
      <c r="E27">
        <f t="shared" si="27"/>
        <v>178.53220219652252</v>
      </c>
      <c r="F27">
        <f t="shared" si="27"/>
        <v>169.43421976789767</v>
      </c>
      <c r="G27">
        <f t="shared" si="27"/>
        <v>176.06766031415245</v>
      </c>
      <c r="H27">
        <f t="shared" si="27"/>
        <v>163.81249663530093</v>
      </c>
      <c r="I27">
        <f t="shared" si="27"/>
        <v>191.43987615788245</v>
      </c>
      <c r="J27">
        <f t="shared" si="27"/>
        <v>178.04027146623054</v>
      </c>
      <c r="K27">
        <f t="shared" si="27"/>
        <v>159.13904679813302</v>
      </c>
      <c r="L27">
        <f t="shared" si="27"/>
        <v>115.72371974993814</v>
      </c>
      <c r="M27">
        <f t="shared" si="27"/>
        <v>145.35273085134554</v>
      </c>
      <c r="N27">
        <f t="shared" si="27"/>
        <v>145.13770247356899</v>
      </c>
      <c r="O27">
        <f t="shared" si="27"/>
        <v>172.36524341558157</v>
      </c>
      <c r="P27">
        <f t="shared" si="27"/>
        <v>153.36627177364235</v>
      </c>
      <c r="Q27">
        <f t="shared" si="27"/>
        <v>172.85132587675963</v>
      </c>
      <c r="R27">
        <f t="shared" si="27"/>
        <v>145.43337044668371</v>
      </c>
      <c r="S27">
        <f t="shared" si="27"/>
        <v>147.72071570516687</v>
      </c>
      <c r="T27">
        <f t="shared" si="27"/>
        <v>126.23740322528096</v>
      </c>
      <c r="U27">
        <f t="shared" si="27"/>
        <v>126.73470077037059</v>
      </c>
      <c r="V27">
        <f t="shared" si="27"/>
        <v>161.91525291645655</v>
      </c>
      <c r="W27">
        <f t="shared" si="27"/>
        <v>154.96668563747798</v>
      </c>
      <c r="X27">
        <f t="shared" ref="X27" si="28">SUM(X8+X13+X17+X20+X25)</f>
        <v>156.76574043614477</v>
      </c>
    </row>
    <row r="29" spans="1:24" x14ac:dyDescent="0.25">
      <c r="A29" t="s">
        <v>165</v>
      </c>
      <c r="C29">
        <f>(11*3.61)</f>
        <v>39.71</v>
      </c>
      <c r="D29">
        <f t="shared" ref="D29:X29" si="29">(11*3.61)</f>
        <v>39.71</v>
      </c>
      <c r="E29">
        <f t="shared" si="29"/>
        <v>39.71</v>
      </c>
      <c r="F29">
        <f t="shared" si="29"/>
        <v>39.71</v>
      </c>
      <c r="G29">
        <f t="shared" si="29"/>
        <v>39.71</v>
      </c>
      <c r="H29">
        <f t="shared" si="29"/>
        <v>39.71</v>
      </c>
      <c r="I29">
        <f t="shared" si="29"/>
        <v>39.71</v>
      </c>
      <c r="J29">
        <f t="shared" si="29"/>
        <v>39.71</v>
      </c>
      <c r="K29">
        <f t="shared" si="29"/>
        <v>39.71</v>
      </c>
      <c r="L29">
        <f t="shared" si="29"/>
        <v>39.71</v>
      </c>
      <c r="M29">
        <f t="shared" si="29"/>
        <v>39.71</v>
      </c>
      <c r="N29">
        <f t="shared" si="29"/>
        <v>39.71</v>
      </c>
      <c r="O29">
        <f t="shared" si="29"/>
        <v>39.71</v>
      </c>
      <c r="P29">
        <f t="shared" si="29"/>
        <v>39.71</v>
      </c>
      <c r="Q29">
        <f t="shared" si="29"/>
        <v>39.71</v>
      </c>
      <c r="R29">
        <f t="shared" si="29"/>
        <v>39.71</v>
      </c>
      <c r="S29">
        <f t="shared" si="29"/>
        <v>39.71</v>
      </c>
      <c r="T29">
        <f t="shared" si="29"/>
        <v>39.71</v>
      </c>
      <c r="U29">
        <f t="shared" si="29"/>
        <v>39.71</v>
      </c>
      <c r="V29">
        <f t="shared" si="29"/>
        <v>39.71</v>
      </c>
      <c r="W29">
        <f t="shared" si="29"/>
        <v>39.71</v>
      </c>
      <c r="X29">
        <f t="shared" si="29"/>
        <v>39.71</v>
      </c>
    </row>
    <row r="30" spans="1:24" x14ac:dyDescent="0.25">
      <c r="A30" t="s">
        <v>166</v>
      </c>
      <c r="C30">
        <f>(C27-C29)</f>
        <v>125.79475549351017</v>
      </c>
      <c r="D30">
        <f t="shared" ref="D30:W30" si="30">(D27-D29)</f>
        <v>151.32370182541865</v>
      </c>
      <c r="E30">
        <f t="shared" si="30"/>
        <v>138.82220219652251</v>
      </c>
      <c r="F30">
        <f t="shared" si="30"/>
        <v>129.72421976789767</v>
      </c>
      <c r="G30">
        <f t="shared" si="30"/>
        <v>136.35766031415244</v>
      </c>
      <c r="H30">
        <f t="shared" si="30"/>
        <v>124.10249663530092</v>
      </c>
      <c r="I30">
        <f t="shared" si="30"/>
        <v>151.72987615788244</v>
      </c>
      <c r="J30">
        <f t="shared" si="30"/>
        <v>138.33027146623053</v>
      </c>
      <c r="K30">
        <f t="shared" si="30"/>
        <v>119.42904679813302</v>
      </c>
      <c r="L30">
        <f t="shared" si="30"/>
        <v>76.013719749938133</v>
      </c>
      <c r="M30">
        <f t="shared" si="30"/>
        <v>105.64273085134553</v>
      </c>
      <c r="N30">
        <f t="shared" si="30"/>
        <v>105.42770247356898</v>
      </c>
      <c r="O30">
        <f t="shared" si="30"/>
        <v>132.65524341558157</v>
      </c>
      <c r="P30">
        <f t="shared" si="30"/>
        <v>113.65627177364235</v>
      </c>
      <c r="Q30">
        <f t="shared" si="30"/>
        <v>133.14132587675962</v>
      </c>
      <c r="R30">
        <f t="shared" si="30"/>
        <v>105.7233704466837</v>
      </c>
      <c r="S30">
        <f t="shared" si="30"/>
        <v>108.01071570516686</v>
      </c>
      <c r="T30">
        <f t="shared" si="30"/>
        <v>86.527403225280949</v>
      </c>
      <c r="U30">
        <f t="shared" si="30"/>
        <v>87.0247007703706</v>
      </c>
      <c r="V30">
        <f t="shared" si="30"/>
        <v>122.20525291645654</v>
      </c>
      <c r="W30">
        <f t="shared" si="30"/>
        <v>115.25668563747797</v>
      </c>
      <c r="X30">
        <f t="shared" ref="X30" si="31">(X27-X29)</f>
        <v>117.05574043614476</v>
      </c>
    </row>
    <row r="31" spans="1:24" x14ac:dyDescent="0.25">
      <c r="A31" t="s">
        <v>167</v>
      </c>
      <c r="C31">
        <f>(C30/11.39)</f>
        <v>11.044315671072008</v>
      </c>
      <c r="D31">
        <f t="shared" ref="D31:W31" si="32">(D30/11.39)</f>
        <v>13.285663022424815</v>
      </c>
      <c r="E31">
        <f t="shared" si="32"/>
        <v>12.188077453601625</v>
      </c>
      <c r="F31">
        <f t="shared" si="32"/>
        <v>11.389308144679338</v>
      </c>
      <c r="G31">
        <f t="shared" si="32"/>
        <v>11.971699764192488</v>
      </c>
      <c r="H31">
        <f t="shared" si="32"/>
        <v>10.895741583432917</v>
      </c>
      <c r="I31">
        <f t="shared" si="32"/>
        <v>13.321323631069573</v>
      </c>
      <c r="J31">
        <f t="shared" si="32"/>
        <v>12.144887749449563</v>
      </c>
      <c r="K31">
        <f t="shared" si="32"/>
        <v>10.485429920819405</v>
      </c>
      <c r="L31">
        <f t="shared" si="32"/>
        <v>6.6737242976240676</v>
      </c>
      <c r="M31">
        <f t="shared" si="32"/>
        <v>9.2750422169750237</v>
      </c>
      <c r="N31">
        <f t="shared" si="32"/>
        <v>9.2561635183115865</v>
      </c>
      <c r="O31">
        <f t="shared" si="32"/>
        <v>11.646641212957118</v>
      </c>
      <c r="P31">
        <f t="shared" si="32"/>
        <v>9.9786015604602589</v>
      </c>
      <c r="Q31">
        <f t="shared" si="32"/>
        <v>11.689317460646148</v>
      </c>
      <c r="R31">
        <f t="shared" si="32"/>
        <v>9.2821220760916336</v>
      </c>
      <c r="S31">
        <f t="shared" si="32"/>
        <v>9.4829425553263267</v>
      </c>
      <c r="T31">
        <f t="shared" si="32"/>
        <v>7.5967869381282656</v>
      </c>
      <c r="U31">
        <f t="shared" si="32"/>
        <v>7.6404478288297275</v>
      </c>
      <c r="V31">
        <f t="shared" si="32"/>
        <v>10.729170580900487</v>
      </c>
      <c r="W31">
        <f t="shared" si="32"/>
        <v>10.119111996266723</v>
      </c>
      <c r="X31">
        <f t="shared" ref="X31" si="33">(X30/11.39)</f>
        <v>10.277062373673814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E3" sqref="E3"/>
    </sheetView>
  </sheetViews>
  <sheetFormatPr defaultRowHeight="15" x14ac:dyDescent="0.25"/>
  <cols>
    <col min="1" max="1" width="24.42578125" bestFit="1" customWidth="1"/>
  </cols>
  <sheetData>
    <row r="1" spans="1:11" x14ac:dyDescent="0.25">
      <c r="A1" t="s">
        <v>236</v>
      </c>
      <c r="B1" s="9" t="s">
        <v>248</v>
      </c>
      <c r="D1" t="s">
        <v>282</v>
      </c>
      <c r="I1" t="s">
        <v>279</v>
      </c>
      <c r="J1" t="s">
        <v>278</v>
      </c>
      <c r="K1" t="s">
        <v>277</v>
      </c>
    </row>
    <row r="2" spans="1:11" x14ac:dyDescent="0.25">
      <c r="A2" t="s">
        <v>237</v>
      </c>
      <c r="B2">
        <v>30</v>
      </c>
      <c r="C2">
        <f>(B2/90.36)*100</f>
        <v>33.200531208499335</v>
      </c>
      <c r="D2">
        <f>(C2/100)*3.61</f>
        <v>1.1985391766268259</v>
      </c>
      <c r="E2">
        <v>1.1990000000000001</v>
      </c>
      <c r="J2">
        <v>120.8</v>
      </c>
      <c r="K2">
        <v>786.1</v>
      </c>
    </row>
    <row r="3" spans="1:11" x14ac:dyDescent="0.25">
      <c r="A3" t="s">
        <v>238</v>
      </c>
      <c r="B3">
        <v>25</v>
      </c>
      <c r="C3">
        <f t="shared" ref="C3:C15" si="0">(B3/90.36)*100</f>
        <v>27.667109340416111</v>
      </c>
      <c r="D3">
        <f t="shared" ref="D3:D15" si="1">(C3/100)*3.61</f>
        <v>0.99878264718902166</v>
      </c>
      <c r="E3">
        <v>0.999</v>
      </c>
      <c r="J3">
        <v>121.5</v>
      </c>
      <c r="K3">
        <v>835.1</v>
      </c>
    </row>
    <row r="4" spans="1:11" x14ac:dyDescent="0.25">
      <c r="A4" t="s">
        <v>239</v>
      </c>
      <c r="B4">
        <v>13</v>
      </c>
      <c r="C4">
        <f t="shared" si="0"/>
        <v>14.38689685701638</v>
      </c>
      <c r="D4">
        <f t="shared" si="1"/>
        <v>0.51936697653829123</v>
      </c>
      <c r="E4">
        <v>0.51900000000000002</v>
      </c>
      <c r="J4">
        <v>121.5</v>
      </c>
      <c r="K4">
        <v>810.7</v>
      </c>
    </row>
    <row r="5" spans="1:11" x14ac:dyDescent="0.25">
      <c r="A5" t="s">
        <v>240</v>
      </c>
      <c r="B5">
        <v>11.7</v>
      </c>
      <c r="C5">
        <f t="shared" si="0"/>
        <v>12.94820717131474</v>
      </c>
      <c r="D5">
        <f t="shared" si="1"/>
        <v>0.46743027888446215</v>
      </c>
      <c r="E5">
        <v>0.46700000000000003</v>
      </c>
      <c r="J5">
        <v>121.9</v>
      </c>
    </row>
    <row r="6" spans="1:11" x14ac:dyDescent="0.25">
      <c r="A6" t="s">
        <v>241</v>
      </c>
      <c r="B6">
        <v>2.5</v>
      </c>
      <c r="C6">
        <f t="shared" si="0"/>
        <v>2.7667109340416114</v>
      </c>
      <c r="D6">
        <f t="shared" si="1"/>
        <v>9.9878264718902168E-2</v>
      </c>
      <c r="E6">
        <v>0.1</v>
      </c>
      <c r="J6">
        <v>120.9</v>
      </c>
    </row>
    <row r="7" spans="1:11" x14ac:dyDescent="0.25">
      <c r="A7" t="s">
        <v>242</v>
      </c>
      <c r="B7">
        <v>8</v>
      </c>
      <c r="C7">
        <f t="shared" si="0"/>
        <v>8.8534749889331561</v>
      </c>
      <c r="D7">
        <f t="shared" si="1"/>
        <v>0.31961044710048692</v>
      </c>
      <c r="E7">
        <v>0.32</v>
      </c>
      <c r="J7">
        <v>121.8</v>
      </c>
    </row>
    <row r="8" spans="1:11" x14ac:dyDescent="0.25">
      <c r="A8" t="s">
        <v>243</v>
      </c>
      <c r="B8">
        <v>3</v>
      </c>
      <c r="C8">
        <f t="shared" si="0"/>
        <v>3.3200531208499333</v>
      </c>
      <c r="D8">
        <f t="shared" si="1"/>
        <v>0.11985391766268259</v>
      </c>
      <c r="E8">
        <v>0.12</v>
      </c>
      <c r="J8">
        <v>97</v>
      </c>
    </row>
    <row r="9" spans="1:11" x14ac:dyDescent="0.25">
      <c r="A9" t="s">
        <v>244</v>
      </c>
      <c r="B9">
        <v>2.76</v>
      </c>
      <c r="C9">
        <f t="shared" si="0"/>
        <v>3.0544488711819384</v>
      </c>
      <c r="D9">
        <f t="shared" si="1"/>
        <v>0.11026560424966797</v>
      </c>
      <c r="E9">
        <v>0.11</v>
      </c>
      <c r="J9">
        <v>65.73</v>
      </c>
    </row>
    <row r="10" spans="1:11" x14ac:dyDescent="0.25">
      <c r="A10" t="s">
        <v>245</v>
      </c>
      <c r="B10">
        <v>2</v>
      </c>
      <c r="C10">
        <f t="shared" si="0"/>
        <v>2.213368747233289</v>
      </c>
      <c r="D10">
        <f t="shared" si="1"/>
        <v>7.9902611775121729E-2</v>
      </c>
      <c r="E10">
        <v>0.08</v>
      </c>
      <c r="J10">
        <v>91</v>
      </c>
    </row>
    <row r="11" spans="1:11" x14ac:dyDescent="0.25">
      <c r="A11" t="s">
        <v>199</v>
      </c>
      <c r="B11">
        <v>0.5</v>
      </c>
      <c r="C11">
        <f t="shared" si="0"/>
        <v>0.55334218680832226</v>
      </c>
      <c r="D11">
        <f t="shared" si="1"/>
        <v>1.9975652943780432E-2</v>
      </c>
      <c r="E11">
        <v>0.02</v>
      </c>
      <c r="J11">
        <v>115.46</v>
      </c>
    </row>
    <row r="12" spans="1:11" x14ac:dyDescent="0.25">
      <c r="A12" t="s">
        <v>200</v>
      </c>
      <c r="B12">
        <v>0.5</v>
      </c>
      <c r="C12">
        <f t="shared" si="0"/>
        <v>0.55334218680832226</v>
      </c>
      <c r="D12">
        <f t="shared" si="1"/>
        <v>1.9975652943780432E-2</v>
      </c>
      <c r="E12">
        <v>0.02</v>
      </c>
      <c r="J12">
        <v>137.9</v>
      </c>
    </row>
    <row r="13" spans="1:11" x14ac:dyDescent="0.25">
      <c r="A13" t="s">
        <v>246</v>
      </c>
      <c r="B13">
        <v>0.44</v>
      </c>
      <c r="C13">
        <f t="shared" si="0"/>
        <v>0.48694112439132359</v>
      </c>
      <c r="D13">
        <f t="shared" si="1"/>
        <v>1.757857459052678E-2</v>
      </c>
      <c r="E13">
        <v>1.7600000000000001E-2</v>
      </c>
      <c r="I13" t="s">
        <v>280</v>
      </c>
      <c r="J13" s="2">
        <f>AVERAGE(J2:J12)</f>
        <v>112.31727272727272</v>
      </c>
      <c r="K13" s="2">
        <f>AVERAGE(K2:K4)</f>
        <v>810.63333333333333</v>
      </c>
    </row>
    <row r="14" spans="1:11" x14ac:dyDescent="0.25">
      <c r="A14" t="s">
        <v>247</v>
      </c>
      <c r="B14">
        <v>0.1</v>
      </c>
      <c r="C14">
        <f t="shared" si="0"/>
        <v>0.11066843736166447</v>
      </c>
      <c r="D14">
        <f t="shared" si="1"/>
        <v>3.9951305887560877E-3</v>
      </c>
      <c r="E14">
        <v>4.0000000000000001E-3</v>
      </c>
    </row>
    <row r="15" spans="1:11" x14ac:dyDescent="0.25">
      <c r="A15" t="s">
        <v>249</v>
      </c>
      <c r="B15">
        <v>0</v>
      </c>
      <c r="C15">
        <f t="shared" si="0"/>
        <v>0</v>
      </c>
      <c r="D15">
        <f t="shared" si="1"/>
        <v>0</v>
      </c>
    </row>
    <row r="17" spans="1:2" x14ac:dyDescent="0.25">
      <c r="A17" t="s">
        <v>250</v>
      </c>
    </row>
    <row r="18" spans="1:2" x14ac:dyDescent="0.25">
      <c r="A18" t="s">
        <v>168</v>
      </c>
      <c r="B18">
        <v>18.89</v>
      </c>
    </row>
    <row r="19" spans="1:2" x14ac:dyDescent="0.25">
      <c r="A19" t="s">
        <v>229</v>
      </c>
      <c r="B19">
        <v>8.9250000000000007</v>
      </c>
    </row>
    <row r="20" spans="1:2" x14ac:dyDescent="0.25">
      <c r="A20" t="s">
        <v>230</v>
      </c>
      <c r="B20">
        <v>3.3</v>
      </c>
    </row>
    <row r="21" spans="1:2" x14ac:dyDescent="0.25">
      <c r="A21" t="s">
        <v>231</v>
      </c>
      <c r="B21">
        <v>16.155000000000001</v>
      </c>
    </row>
    <row r="22" spans="1:2" x14ac:dyDescent="0.25">
      <c r="A22" t="s">
        <v>232</v>
      </c>
      <c r="B22">
        <v>1.17</v>
      </c>
    </row>
    <row r="23" spans="1:2" x14ac:dyDescent="0.25">
      <c r="A23" t="s">
        <v>215</v>
      </c>
      <c r="B23">
        <v>27.855</v>
      </c>
    </row>
    <row r="24" spans="1:2" x14ac:dyDescent="0.25">
      <c r="A24" t="s">
        <v>233</v>
      </c>
      <c r="B24">
        <v>0.63</v>
      </c>
    </row>
    <row r="25" spans="1:2" x14ac:dyDescent="0.25">
      <c r="A25" t="s">
        <v>169</v>
      </c>
      <c r="B25">
        <v>43.99</v>
      </c>
    </row>
    <row r="26" spans="1:2" x14ac:dyDescent="0.25">
      <c r="A26" t="s">
        <v>234</v>
      </c>
      <c r="B26">
        <v>4.6900000000000004</v>
      </c>
    </row>
    <row r="27" spans="1:2" x14ac:dyDescent="0.25">
      <c r="A27" t="s">
        <v>235</v>
      </c>
      <c r="B27">
        <v>1.0900000000000001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L31" sqref="L31"/>
    </sheetView>
  </sheetViews>
  <sheetFormatPr defaultRowHeight="15" x14ac:dyDescent="0.25"/>
  <cols>
    <col min="1" max="1" width="42.28515625" bestFit="1" customWidth="1"/>
  </cols>
  <sheetData>
    <row r="1" spans="1:10" x14ac:dyDescent="0.25">
      <c r="A1" t="s">
        <v>170</v>
      </c>
      <c r="B1" t="s">
        <v>26</v>
      </c>
      <c r="C1" t="s">
        <v>198</v>
      </c>
      <c r="D1" t="s">
        <v>207</v>
      </c>
    </row>
    <row r="2" spans="1:10" x14ac:dyDescent="0.25">
      <c r="A2" t="s">
        <v>171</v>
      </c>
      <c r="B2">
        <v>22.26</v>
      </c>
      <c r="C2">
        <v>22.27</v>
      </c>
      <c r="D2">
        <v>22.33</v>
      </c>
    </row>
    <row r="3" spans="1:10" x14ac:dyDescent="0.25">
      <c r="A3" t="s">
        <v>172</v>
      </c>
      <c r="B3">
        <v>4.7699999999999996</v>
      </c>
      <c r="C3">
        <v>4.7300000000000004</v>
      </c>
      <c r="D3">
        <v>4.79</v>
      </c>
    </row>
    <row r="4" spans="1:10" x14ac:dyDescent="0.25">
      <c r="A4" t="s">
        <v>173</v>
      </c>
      <c r="B4">
        <v>3.93</v>
      </c>
      <c r="C4">
        <v>3.86</v>
      </c>
      <c r="D4">
        <v>4.03</v>
      </c>
    </row>
    <row r="5" spans="1:10" x14ac:dyDescent="0.25">
      <c r="A5" t="s">
        <v>174</v>
      </c>
      <c r="B5">
        <v>4.68</v>
      </c>
      <c r="C5">
        <v>4.6399999999999997</v>
      </c>
      <c r="D5">
        <v>4.7</v>
      </c>
    </row>
    <row r="6" spans="1:10" x14ac:dyDescent="0.25">
      <c r="A6" t="s">
        <v>175</v>
      </c>
      <c r="B6">
        <v>8.6</v>
      </c>
      <c r="C6">
        <v>8.74</v>
      </c>
      <c r="D6">
        <v>9.01</v>
      </c>
    </row>
    <row r="7" spans="1:10" x14ac:dyDescent="0.25">
      <c r="A7" t="s">
        <v>176</v>
      </c>
      <c r="B7">
        <v>14.43</v>
      </c>
      <c r="C7">
        <v>14.8</v>
      </c>
      <c r="D7">
        <v>14.52</v>
      </c>
    </row>
    <row r="8" spans="1:10" x14ac:dyDescent="0.25">
      <c r="A8" t="s">
        <v>177</v>
      </c>
      <c r="B8">
        <v>7.19</v>
      </c>
      <c r="C8">
        <v>7.55</v>
      </c>
      <c r="D8">
        <v>7.24</v>
      </c>
    </row>
    <row r="9" spans="1:10" x14ac:dyDescent="0.25">
      <c r="A9" s="12" t="s">
        <v>178</v>
      </c>
      <c r="B9" s="12"/>
      <c r="C9" s="12"/>
      <c r="D9" s="12"/>
      <c r="F9" t="s">
        <v>211</v>
      </c>
    </row>
    <row r="10" spans="1:10" x14ac:dyDescent="0.25">
      <c r="A10" t="s">
        <v>179</v>
      </c>
      <c r="B10">
        <v>17.8</v>
      </c>
      <c r="C10">
        <v>18.399999999999999</v>
      </c>
      <c r="D10">
        <v>17.8</v>
      </c>
      <c r="F10">
        <v>21.4</v>
      </c>
      <c r="G10">
        <v>21.7</v>
      </c>
      <c r="H10">
        <v>21.2</v>
      </c>
      <c r="J10" t="s">
        <v>214</v>
      </c>
    </row>
    <row r="11" spans="1:10" x14ac:dyDescent="0.25">
      <c r="A11" t="s">
        <v>180</v>
      </c>
      <c r="B11">
        <v>16.5</v>
      </c>
      <c r="C11">
        <v>17.2</v>
      </c>
      <c r="D11">
        <v>16.2</v>
      </c>
      <c r="F11">
        <v>19.5</v>
      </c>
      <c r="G11">
        <v>20</v>
      </c>
      <c r="H11">
        <v>19.100000000000001</v>
      </c>
    </row>
    <row r="12" spans="1:10" x14ac:dyDescent="0.25">
      <c r="A12" t="s">
        <v>181</v>
      </c>
      <c r="B12">
        <v>61</v>
      </c>
      <c r="C12">
        <v>72</v>
      </c>
      <c r="D12">
        <v>58</v>
      </c>
      <c r="F12">
        <v>303</v>
      </c>
      <c r="G12" t="s">
        <v>213</v>
      </c>
      <c r="H12">
        <v>242</v>
      </c>
    </row>
    <row r="13" spans="1:10" x14ac:dyDescent="0.25">
      <c r="A13" t="s">
        <v>182</v>
      </c>
      <c r="B13">
        <v>16.98</v>
      </c>
      <c r="C13">
        <v>17.07</v>
      </c>
      <c r="D13">
        <v>16.920000000000002</v>
      </c>
      <c r="F13">
        <v>16.98</v>
      </c>
      <c r="G13">
        <v>17.07</v>
      </c>
      <c r="H13">
        <v>16.920000000000002</v>
      </c>
    </row>
    <row r="14" spans="1:10" x14ac:dyDescent="0.25">
      <c r="A14" s="12" t="s">
        <v>183</v>
      </c>
      <c r="B14" s="12"/>
      <c r="C14" s="12"/>
      <c r="D14" s="12"/>
      <c r="F14" t="s">
        <v>211</v>
      </c>
    </row>
    <row r="15" spans="1:10" x14ac:dyDescent="0.25">
      <c r="A15" t="s">
        <v>184</v>
      </c>
      <c r="B15">
        <v>21.1</v>
      </c>
      <c r="C15">
        <v>21.5</v>
      </c>
      <c r="D15">
        <v>21.2</v>
      </c>
      <c r="F15">
        <v>21.7</v>
      </c>
      <c r="G15">
        <v>21.7</v>
      </c>
      <c r="H15">
        <v>21.7</v>
      </c>
      <c r="J15" t="s">
        <v>212</v>
      </c>
    </row>
    <row r="16" spans="1:10" x14ac:dyDescent="0.25">
      <c r="A16" t="s">
        <v>185</v>
      </c>
      <c r="B16">
        <v>22.5</v>
      </c>
      <c r="C16">
        <v>23.7</v>
      </c>
      <c r="D16">
        <v>21.5</v>
      </c>
      <c r="F16">
        <v>23.2</v>
      </c>
      <c r="G16">
        <v>23.8</v>
      </c>
      <c r="H16">
        <v>22.1</v>
      </c>
    </row>
    <row r="17" spans="1:12" x14ac:dyDescent="0.25">
      <c r="A17" t="s">
        <v>186</v>
      </c>
      <c r="B17">
        <v>139</v>
      </c>
      <c r="C17">
        <v>389</v>
      </c>
      <c r="D17">
        <v>249</v>
      </c>
      <c r="F17">
        <v>500</v>
      </c>
      <c r="G17">
        <v>489</v>
      </c>
      <c r="H17">
        <v>453</v>
      </c>
    </row>
    <row r="18" spans="1:12" x14ac:dyDescent="0.25">
      <c r="A18" t="s">
        <v>187</v>
      </c>
      <c r="B18">
        <v>14.8</v>
      </c>
      <c r="C18">
        <v>14.9</v>
      </c>
      <c r="D18">
        <v>14.7</v>
      </c>
      <c r="F18">
        <v>14.8</v>
      </c>
      <c r="G18">
        <v>14.9</v>
      </c>
      <c r="H18">
        <v>14.7</v>
      </c>
    </row>
    <row r="19" spans="1:12" x14ac:dyDescent="0.25">
      <c r="A19" t="s">
        <v>188</v>
      </c>
      <c r="B19">
        <v>8</v>
      </c>
      <c r="C19">
        <v>9</v>
      </c>
      <c r="D19">
        <v>8</v>
      </c>
      <c r="F19">
        <v>8</v>
      </c>
      <c r="G19">
        <v>9</v>
      </c>
      <c r="H19">
        <v>8</v>
      </c>
    </row>
    <row r="20" spans="1:12" x14ac:dyDescent="0.25">
      <c r="A20" s="12" t="s">
        <v>189</v>
      </c>
      <c r="B20" s="12"/>
      <c r="C20" s="12"/>
      <c r="D20" s="12"/>
      <c r="F20" t="s">
        <v>210</v>
      </c>
    </row>
    <row r="21" spans="1:12" x14ac:dyDescent="0.25">
      <c r="A21" t="s">
        <v>184</v>
      </c>
      <c r="B21">
        <v>18.899999999999999</v>
      </c>
      <c r="C21">
        <v>19.5</v>
      </c>
      <c r="D21">
        <v>19</v>
      </c>
      <c r="F21">
        <v>19.600000000000001</v>
      </c>
      <c r="G21">
        <v>19.8</v>
      </c>
      <c r="H21">
        <v>19.3</v>
      </c>
    </row>
    <row r="22" spans="1:12" x14ac:dyDescent="0.25">
      <c r="A22" t="s">
        <v>185</v>
      </c>
      <c r="B22">
        <v>17.399999999999999</v>
      </c>
      <c r="C22">
        <v>18.5</v>
      </c>
      <c r="D22">
        <v>17.399999999999999</v>
      </c>
      <c r="F22">
        <v>18</v>
      </c>
      <c r="G22">
        <v>18.8</v>
      </c>
      <c r="H22">
        <v>17.7</v>
      </c>
    </row>
    <row r="23" spans="1:12" x14ac:dyDescent="0.25">
      <c r="A23" t="s">
        <v>187</v>
      </c>
      <c r="B23">
        <v>14.82</v>
      </c>
      <c r="C23">
        <v>14.93</v>
      </c>
      <c r="D23">
        <v>14.67</v>
      </c>
      <c r="F23">
        <v>14.84</v>
      </c>
      <c r="G23">
        <v>14.95</v>
      </c>
      <c r="H23">
        <v>14.69</v>
      </c>
    </row>
    <row r="24" spans="1:12" x14ac:dyDescent="0.25">
      <c r="A24" t="s">
        <v>190</v>
      </c>
      <c r="B24">
        <v>4.7</v>
      </c>
      <c r="C24">
        <v>5.2</v>
      </c>
      <c r="D24">
        <v>4.4000000000000004</v>
      </c>
      <c r="F24">
        <v>5.2</v>
      </c>
      <c r="G24">
        <v>5.4</v>
      </c>
      <c r="H24">
        <v>4.5999999999999996</v>
      </c>
    </row>
    <row r="25" spans="1:12" x14ac:dyDescent="0.25">
      <c r="A25" t="s">
        <v>191</v>
      </c>
      <c r="B25">
        <v>60</v>
      </c>
      <c r="C25">
        <v>77</v>
      </c>
      <c r="D25">
        <v>60</v>
      </c>
      <c r="F25">
        <v>74</v>
      </c>
      <c r="G25">
        <v>87</v>
      </c>
      <c r="H25">
        <v>67</v>
      </c>
    </row>
    <row r="26" spans="1:12" x14ac:dyDescent="0.25">
      <c r="A26" s="12" t="s">
        <v>192</v>
      </c>
      <c r="B26" s="12"/>
      <c r="C26" s="12"/>
      <c r="D26" s="12"/>
      <c r="F26" t="s">
        <v>216</v>
      </c>
      <c r="J26" t="s">
        <v>217</v>
      </c>
    </row>
    <row r="27" spans="1:12" x14ac:dyDescent="0.25">
      <c r="A27" t="s">
        <v>193</v>
      </c>
      <c r="B27">
        <v>23.52</v>
      </c>
      <c r="C27" s="6">
        <v>23.78</v>
      </c>
      <c r="D27" s="6">
        <v>23.97</v>
      </c>
      <c r="F27">
        <v>31.58</v>
      </c>
      <c r="G27">
        <v>31.68</v>
      </c>
      <c r="H27">
        <v>32.61</v>
      </c>
      <c r="J27">
        <v>36.74</v>
      </c>
      <c r="K27">
        <v>36.4</v>
      </c>
      <c r="L27">
        <v>37.29</v>
      </c>
    </row>
    <row r="28" spans="1:12" x14ac:dyDescent="0.25">
      <c r="A28" t="s">
        <v>180</v>
      </c>
      <c r="B28">
        <v>17.670000000000002</v>
      </c>
      <c r="C28" s="6">
        <v>18.7</v>
      </c>
      <c r="D28" s="6">
        <v>18.170000000000002</v>
      </c>
      <c r="F28">
        <v>22.12</v>
      </c>
      <c r="G28">
        <v>23.1</v>
      </c>
      <c r="H28">
        <v>22.82</v>
      </c>
      <c r="J28">
        <v>24.79</v>
      </c>
      <c r="K28">
        <v>25.61</v>
      </c>
      <c r="L28">
        <v>25.22</v>
      </c>
    </row>
    <row r="29" spans="1:12" x14ac:dyDescent="0.25">
      <c r="A29" t="s">
        <v>194</v>
      </c>
      <c r="B29" s="7">
        <v>18215</v>
      </c>
      <c r="C29" s="8">
        <v>18327</v>
      </c>
      <c r="D29" s="7">
        <v>18411</v>
      </c>
      <c r="F29" s="7">
        <v>18215</v>
      </c>
      <c r="G29" s="7">
        <v>18327</v>
      </c>
      <c r="H29" s="7">
        <v>18411</v>
      </c>
    </row>
    <row r="30" spans="1:12" x14ac:dyDescent="0.25">
      <c r="A30" t="s">
        <v>195</v>
      </c>
      <c r="B30" s="7">
        <v>20520</v>
      </c>
      <c r="C30" s="8">
        <v>20429</v>
      </c>
      <c r="D30" s="7">
        <v>20509</v>
      </c>
      <c r="F30" s="7">
        <v>20014</v>
      </c>
      <c r="G30" s="7">
        <v>19958</v>
      </c>
      <c r="H30" s="7">
        <v>19981</v>
      </c>
      <c r="J30" s="7">
        <v>20520</v>
      </c>
      <c r="K30" s="7">
        <v>20429</v>
      </c>
      <c r="L30" s="7">
        <v>20509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</vt:lpstr>
      <vt:lpstr>AMTS</vt:lpstr>
      <vt:lpstr>NASEM</vt:lpstr>
      <vt:lpstr>Weather Data </vt:lpstr>
      <vt:lpstr>Back-Calculation </vt:lpstr>
      <vt:lpstr>Nutrient Inputs </vt:lpstr>
      <vt:lpstr>Predictions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Court Macphail</cp:lastModifiedBy>
  <dcterms:created xsi:type="dcterms:W3CDTF">2022-02-07T05:49:35Z</dcterms:created>
  <dcterms:modified xsi:type="dcterms:W3CDTF">2022-09-30T09:30:10Z</dcterms:modified>
</cp:coreProperties>
</file>