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6" l="1"/>
  <c r="L20" i="6"/>
  <c r="M20" i="6"/>
  <c r="M21" i="6" s="1"/>
  <c r="N20" i="6"/>
  <c r="N21" i="6" s="1"/>
  <c r="O20" i="6"/>
  <c r="P20" i="6"/>
  <c r="Q20" i="6"/>
  <c r="Q21" i="6" s="1"/>
  <c r="R20" i="6"/>
  <c r="R21" i="6" s="1"/>
  <c r="S20" i="6"/>
  <c r="T20" i="6"/>
  <c r="K21" i="6"/>
  <c r="L21" i="6"/>
  <c r="O21" i="6"/>
  <c r="P21" i="6"/>
  <c r="S21" i="6"/>
  <c r="T21" i="6"/>
  <c r="H20" i="6"/>
  <c r="I20" i="6"/>
  <c r="H21" i="6"/>
  <c r="I21" i="6"/>
  <c r="J20" i="6"/>
  <c r="J21" i="6" s="1"/>
  <c r="T19" i="6" l="1"/>
  <c r="M19" i="6"/>
  <c r="J19" i="6"/>
  <c r="H19" i="6"/>
  <c r="E7" i="1" l="1"/>
  <c r="F7" i="1"/>
  <c r="G7" i="1"/>
  <c r="H7" i="1"/>
  <c r="J7" i="1"/>
  <c r="M7" i="1"/>
  <c r="N7" i="1"/>
  <c r="O7" i="1"/>
  <c r="P7" i="1"/>
  <c r="Q7" i="1"/>
  <c r="R7" i="1"/>
  <c r="S7" i="1"/>
  <c r="E26" i="3" l="1"/>
  <c r="F26" i="3"/>
  <c r="G26" i="3"/>
  <c r="H26" i="3"/>
  <c r="I26" i="3"/>
  <c r="J26" i="3"/>
  <c r="L26" i="3"/>
  <c r="M26" i="3"/>
  <c r="N26" i="3"/>
  <c r="O26" i="3"/>
  <c r="P26" i="3"/>
  <c r="Q26" i="3"/>
  <c r="R26" i="3"/>
  <c r="S26" i="3"/>
  <c r="B26" i="3"/>
  <c r="D15" i="6" l="1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K15" i="6"/>
  <c r="K16" i="6" s="1"/>
  <c r="K17" i="6" s="1"/>
  <c r="L15" i="6"/>
  <c r="M15" i="6"/>
  <c r="N15" i="6"/>
  <c r="O15" i="6"/>
  <c r="O16" i="6" s="1"/>
  <c r="O17" i="6" s="1"/>
  <c r="P15" i="6"/>
  <c r="P16" i="6" s="1"/>
  <c r="P17" i="6" s="1"/>
  <c r="Q15" i="6"/>
  <c r="R15" i="6"/>
  <c r="R16" i="6" s="1"/>
  <c r="R17" i="6" s="1"/>
  <c r="S15" i="6"/>
  <c r="S16" i="6" s="1"/>
  <c r="S17" i="6" s="1"/>
  <c r="T15" i="6"/>
  <c r="C15" i="6"/>
  <c r="M16" i="6"/>
  <c r="M17" i="6" s="1"/>
  <c r="Q16" i="6"/>
  <c r="Q17" i="6" s="1"/>
  <c r="J16" i="6"/>
  <c r="J17" i="6" s="1"/>
  <c r="L16" i="6"/>
  <c r="L17" i="6" s="1"/>
  <c r="N16" i="6"/>
  <c r="N17" i="6" s="1"/>
  <c r="T16" i="6"/>
  <c r="T17" i="6" s="1"/>
  <c r="F11" i="6"/>
  <c r="F12" i="6" s="1"/>
  <c r="F13" i="6" s="1"/>
  <c r="G11" i="6"/>
  <c r="G12" i="6" s="1"/>
  <c r="G13" i="6" s="1"/>
  <c r="H11" i="6"/>
  <c r="I11" i="6"/>
  <c r="I12" i="6" s="1"/>
  <c r="I13" i="6" s="1"/>
  <c r="J11" i="6"/>
  <c r="J12" i="6" s="1"/>
  <c r="J13" i="6" s="1"/>
  <c r="K11" i="6"/>
  <c r="K12" i="6" s="1"/>
  <c r="K13" i="6" s="1"/>
  <c r="L11" i="6"/>
  <c r="L12" i="6" s="1"/>
  <c r="L13" i="6" s="1"/>
  <c r="M11" i="6"/>
  <c r="M12" i="6" s="1"/>
  <c r="M13" i="6" s="1"/>
  <c r="N11" i="6"/>
  <c r="O11" i="6"/>
  <c r="O12" i="6" s="1"/>
  <c r="O13" i="6" s="1"/>
  <c r="P11" i="6"/>
  <c r="Q11" i="6"/>
  <c r="Q12" i="6" s="1"/>
  <c r="Q13" i="6" s="1"/>
  <c r="R11" i="6"/>
  <c r="S11" i="6"/>
  <c r="S12" i="6" s="1"/>
  <c r="S13" i="6" s="1"/>
  <c r="T11" i="6"/>
  <c r="T12" i="6" s="1"/>
  <c r="T13" i="6" s="1"/>
  <c r="H12" i="6"/>
  <c r="H13" i="6" s="1"/>
  <c r="N12" i="6"/>
  <c r="N13" i="6" s="1"/>
  <c r="P12" i="6"/>
  <c r="P13" i="6" s="1"/>
  <c r="R12" i="6"/>
  <c r="R13" i="6" s="1"/>
  <c r="F6" i="6"/>
  <c r="F7" i="6" s="1"/>
  <c r="F8" i="6" s="1"/>
  <c r="G6" i="6"/>
  <c r="H6" i="6"/>
  <c r="H7" i="6" s="1"/>
  <c r="H8" i="6" s="1"/>
  <c r="I6" i="6"/>
  <c r="I7" i="6" s="1"/>
  <c r="I8" i="6" s="1"/>
  <c r="J6" i="6"/>
  <c r="J7" i="6" s="1"/>
  <c r="J8" i="6" s="1"/>
  <c r="K6" i="6"/>
  <c r="L6" i="6"/>
  <c r="M6" i="6"/>
  <c r="M7" i="6" s="1"/>
  <c r="M8" i="6" s="1"/>
  <c r="N6" i="6"/>
  <c r="N7" i="6" s="1"/>
  <c r="N8" i="6" s="1"/>
  <c r="O6" i="6"/>
  <c r="P6" i="6"/>
  <c r="Q6" i="6"/>
  <c r="Q7" i="6" s="1"/>
  <c r="Q8" i="6" s="1"/>
  <c r="R6" i="6"/>
  <c r="S6" i="6"/>
  <c r="T6" i="6"/>
  <c r="G7" i="6"/>
  <c r="G8" i="6" s="1"/>
  <c r="K7" i="6"/>
  <c r="K8" i="6" s="1"/>
  <c r="L7" i="6"/>
  <c r="L8" i="6" s="1"/>
  <c r="O7" i="6"/>
  <c r="O8" i="6" s="1"/>
  <c r="P7" i="6"/>
  <c r="P8" i="6" s="1"/>
  <c r="R7" i="6"/>
  <c r="R8" i="6" s="1"/>
  <c r="S7" i="6"/>
  <c r="S8" i="6" s="1"/>
  <c r="T7" i="6"/>
  <c r="T8" i="6" s="1"/>
  <c r="B7" i="1"/>
  <c r="T23" i="6" l="1"/>
  <c r="T26" i="6" s="1"/>
  <c r="T27" i="6" s="1"/>
  <c r="Q23" i="6"/>
  <c r="Q26" i="6" s="1"/>
  <c r="Q27" i="6" s="1"/>
  <c r="M23" i="6"/>
  <c r="M26" i="6" s="1"/>
  <c r="M27" i="6" s="1"/>
  <c r="P23" i="6"/>
  <c r="P26" i="6" s="1"/>
  <c r="P27" i="6" s="1"/>
  <c r="O23" i="6"/>
  <c r="O26" i="6" s="1"/>
  <c r="O27" i="6" s="1"/>
  <c r="R23" i="6"/>
  <c r="R26" i="6" s="1"/>
  <c r="R27" i="6" s="1"/>
  <c r="N23" i="6"/>
  <c r="N26" i="6" s="1"/>
  <c r="N27" i="6" s="1"/>
  <c r="K23" i="6"/>
  <c r="K26" i="6" s="1"/>
  <c r="K27" i="6" s="1"/>
  <c r="G23" i="6"/>
  <c r="G26" i="6" s="1"/>
  <c r="G27" i="6" s="1"/>
  <c r="S23" i="6"/>
  <c r="S26" i="6" s="1"/>
  <c r="S27" i="6" s="1"/>
  <c r="L23" i="6"/>
  <c r="L26" i="6" s="1"/>
  <c r="L27" i="6" s="1"/>
  <c r="F23" i="6"/>
  <c r="F26" i="6" s="1"/>
  <c r="F27" i="6" s="1"/>
  <c r="H23" i="6"/>
  <c r="H26" i="6" s="1"/>
  <c r="H27" i="6" s="1"/>
  <c r="I23" i="6"/>
  <c r="I26" i="6" s="1"/>
  <c r="I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<sst xmlns="http://schemas.openxmlformats.org/spreadsheetml/2006/main" count="438" uniqueCount="273">
  <si>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</si>
  <si>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</si>
  <si>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</si>
  <si>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</si>
  <si>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</si>
  <si>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</si>
  <si>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</si>
  <si>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</si>
  <si>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</si>
  <si>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</si>
  <si>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</si>
  <si>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</si>
  <si>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</si>
  <si>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</si>
  <si>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</si>
  <si>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</si>
  <si>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</si>
  <si>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</si>
  <si>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</si>
  <si>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</si>
  <si>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</si>
  <si>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</si>
  <si>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</si>
  <si>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</si>
  <si>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</si>
  <si>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</si>
  <si>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</si>
  <si>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</si>
  <si>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</si>
  <si>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</si>
  <si>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</si>
  <si>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</si>
  <si>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</si>
  <si>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</si>
  <si>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</si>
  <si>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</si>
  <si>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</si>
  <si>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</si>
  <si>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</si>
  <si>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</si>
  <si>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</si>
  <si>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</si>
  <si>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</si>
  <si>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</si>
  <si>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</si>
  <si>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</si>
  <si>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</si>
  <si>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</si>
  <si>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</si>
  <si>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</si>
  <si>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</si>
  <si>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</si>
  <si>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</si>
  <si>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</si>
  <si>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</si>
  <si>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</si>
  <si>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</si>
  <si>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</si>
  <si>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</si>
  <si>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</si>
  <si>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</si>
  <si>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</si>
  <si>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</si>
  <si>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</si>
  <si>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</si>
  <si>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</si>
  <si>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</si>
  <si>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</si>
  <si>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</si>
  <si>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</si>
  <si>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</si>
  <si>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</si>
  <si>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</si>
  <si>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</si>
  <si>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</si>
  <si>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</si>
  <si>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</si>
  <si>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</si>
  <si>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</si>
  <si>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</si>
  <si>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</si>
  <si>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</si>
  <si>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</si>
  <si>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</si>
  <si>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</si>
  <si>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</si>
  <si>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</si>
  <si>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</si>
  <si>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</si>
  <si>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</si>
  <si>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</si>
  <si>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</si>
  <si>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</si>
  <si>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</si>
  <si>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</si>
  <si>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</si>
  <si>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</si>
  <si>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</si>
  <si>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</si>
  <si>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</si>
  <si>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</si>
  <si>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</si>
  <si>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</si>
  <si>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</si>
  <si>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</si>
  <si>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</si>
  <si>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</si>
  <si>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</si>
  <si>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</si>
  <si>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</si>
  <si>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</si>
  <si>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</si>
  <si>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</si>
  <si>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</si>
  <si>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</si>
  <si>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</si>
  <si>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</si>
  <si>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</si>
  <si>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</si>
  <si>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</si>
  <si>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</si>
  <si>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</si>
  <si>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</si>
  <si>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</si>
  <si>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</si>
  <si>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</si>
  <si>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</si>
  <si>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</si>
  <si>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</si>
  <si>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</si>
  <si>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</si>
  <si>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</si>
  <si>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</si>
  <si>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</si>
  <si>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</si>
  <si>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</si>
  <si>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</si>
  <si>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</si>
  <si>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</si>
  <si>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</si>
  <si>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</si>
  <si>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</si>
  <si>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</si>
  <si>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</si>
  <si>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</si>
  <si>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</si>
  <si>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</si>
  <si>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</si>
  <si>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</si>
  <si>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</si>
  <si>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</si>
  <si>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</si>
  <si>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</si>
  <si>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</si>
  <si>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</si>
  <si>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</si>
  <si>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</si>
  <si>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</si>
  <si>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</si>
  <si>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</si>
  <si>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</si>
  <si>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</si>
  <si>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</si>
  <si>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</si>
  <si>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</si>
  <si>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</si>
  <si>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</si>
  <si>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</si>
  <si>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NDF</t>
  </si>
  <si>
    <t>EE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</si>
  <si>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</si>
  <si>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</si>
  <si>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</si>
  <si>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</si>
  <si>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</si>
  <si>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</si>
  <si>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</si>
  <si>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</si>
  <si>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</si>
  <si>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</si>
  <si>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</si>
  <si>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</si>
  <si>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</si>
  <si>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</si>
  <si>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</si>
  <si>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</si>
  <si>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</si>
  <si>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</si>
  <si>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</si>
  <si>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</si>
  <si>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</si>
  <si>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</si>
  <si>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</si>
  <si>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</si>
  <si>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</si>
  <si>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</si>
  <si>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</si>
  <si>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</si>
  <si>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</si>
  <si>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>IVOMD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</si>
  <si>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</si>
  <si>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</si>
  <si>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</si>
  <si>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</si>
  <si>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</si>
  <si>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</si>
  <si>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</si>
  <si>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</si>
  <si>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</si>
  <si>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</si>
  <si>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</si>
  <si>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</si>
  <si>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</si>
  <si>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</si>
  <si>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</si>
  <si>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</si>
  <si>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</si>
  <si>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</si>
  <si>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ARNA36</t>
  </si>
  <si>
    <t>PAULET34</t>
  </si>
  <si>
    <t>AMSA211</t>
  </si>
  <si>
    <t>SUSA113</t>
  </si>
  <si>
    <t>SANTA21</t>
  </si>
  <si>
    <t>HES8</t>
  </si>
  <si>
    <t>AMSA132</t>
  </si>
  <si>
    <t>MAX82</t>
  </si>
  <si>
    <t>SUSA126</t>
  </si>
  <si>
    <t>ETNA31</t>
  </si>
  <si>
    <t>SUSA117</t>
  </si>
  <si>
    <t>PAULET38</t>
  </si>
  <si>
    <t>PAULET42</t>
  </si>
  <si>
    <t>SANTA29</t>
  </si>
  <si>
    <t>MONA20</t>
  </si>
  <si>
    <t>MAX62</t>
  </si>
  <si>
    <t>SUSA114</t>
  </si>
  <si>
    <t>BERTA118</t>
  </si>
  <si>
    <t>LACTATING</t>
  </si>
  <si>
    <t>JERSEY</t>
  </si>
  <si>
    <t xml:space="preserve">Pasture intake </t>
  </si>
  <si>
    <t>SUSA64</t>
  </si>
  <si>
    <t>AMSA49</t>
  </si>
  <si>
    <t>BERTA103</t>
  </si>
  <si>
    <t>MONA9</t>
  </si>
  <si>
    <t>SALLY18</t>
  </si>
  <si>
    <t>BERTA70</t>
  </si>
  <si>
    <t>SUSA90</t>
  </si>
  <si>
    <t>MAX26</t>
  </si>
  <si>
    <t>AMSA100</t>
  </si>
  <si>
    <t>BERTA128</t>
  </si>
  <si>
    <t>SUSA72</t>
  </si>
  <si>
    <t>MELBA2</t>
  </si>
  <si>
    <t>BERTA112</t>
  </si>
  <si>
    <t>TES27</t>
  </si>
  <si>
    <t>LIZ30</t>
  </si>
  <si>
    <t>BERTA111</t>
  </si>
  <si>
    <t>BERTA131</t>
  </si>
  <si>
    <t>Pasture (%DM)</t>
  </si>
  <si>
    <t xml:space="preserve">Kikuyu </t>
  </si>
  <si>
    <t>DM (%)</t>
  </si>
  <si>
    <t xml:space="preserve">CP </t>
  </si>
  <si>
    <t>Ash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</si>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</sst>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="90" zoomScaleNormal="90" workbookViewId="0">
      <pane xSplit="1" topLeftCell="O1" activePane="topRight" state="frozen"/>
      <selection pane="topRight" activeCell="B5" sqref="B5:S5"/>
    </sheetView>
  </sheetViews>
  <sheetFormatPr defaultRowHeight="15" x14ac:dyDescent="0.25"/>
  <cols>
    <col min="1" max="1" width="39" customWidth="1"/>
  </cols>
  <sheetData>
    <row r="1" spans="1:19" x14ac:dyDescent="0.25">
      <c r="B1" t="s">
        <v>239</v>
      </c>
      <c r="C1" t="s">
        <v>240</v>
      </c>
      <c r="D1" t="s">
        <v>241</v>
      </c>
      <c r="E1" t="s">
        <v>242</v>
      </c>
      <c r="F1" t="s">
        <v>224</v>
      </c>
      <c r="G1" t="s">
        <v>243</v>
      </c>
      <c r="H1" t="s">
        <v>244</v>
      </c>
      <c r="I1" t="s">
        <v>245</v>
      </c>
      <c r="J1" t="s">
        <v>246</v>
      </c>
      <c r="K1" t="s">
        <v>247</v>
      </c>
      <c r="L1" t="s">
        <v>248</v>
      </c>
      <c r="M1" t="s">
        <v>249</v>
      </c>
      <c r="N1" t="s">
        <v>250</v>
      </c>
      <c r="O1" t="s">
        <v>251</v>
      </c>
      <c r="P1" t="s">
        <v>253</v>
      </c>
      <c r="Q1" t="s">
        <v>252</v>
      </c>
      <c r="R1" t="s">
        <v>254</v>
      </c>
      <c r="S1" t="s">
        <v>255</v>
      </c>
    </row>
    <row r="2" spans="1:19" x14ac:dyDescent="0.25">
      <c r="A2" t="s">
        <v>200</v>
      </c>
    </row>
    <row r="3" spans="1:19" x14ac:dyDescent="0.25">
      <c r="A3" s="1" t="s">
        <v>0</v>
      </c>
    </row>
    <row r="4" spans="1:19" x14ac:dyDescent="0.25">
      <c r="A4" t="s">
        <v>1</v>
      </c>
      <c r="B4" t="s">
        <v>236</v>
      </c>
    </row>
    <row r="5" spans="1:19" x14ac:dyDescent="0.25">
      <c r="A5" t="s">
        <v>2</v>
      </c>
      <c r="B5">
        <v>77.766666666666666</v>
      </c>
      <c r="C5">
        <v>51</v>
      </c>
      <c r="D5">
        <v>91</v>
      </c>
      <c r="E5">
        <v>66.2</v>
      </c>
      <c r="F5">
        <v>53.166666666666671</v>
      </c>
      <c r="G5">
        <v>41.366666666666667</v>
      </c>
      <c r="H5">
        <v>102.7</v>
      </c>
      <c r="I5">
        <v>38.766666666666666</v>
      </c>
      <c r="J5">
        <v>102.66666666666667</v>
      </c>
      <c r="K5">
        <v>102</v>
      </c>
      <c r="L5">
        <v>37.733333333333334</v>
      </c>
      <c r="M5">
        <v>67.433333333333337</v>
      </c>
      <c r="N5">
        <v>52.633333333333333</v>
      </c>
      <c r="O5">
        <v>52.833333333333329</v>
      </c>
      <c r="P5">
        <v>66.633333333333326</v>
      </c>
      <c r="Q5">
        <v>53.533333333333331</v>
      </c>
      <c r="R5">
        <v>54.133333333333333</v>
      </c>
      <c r="S5">
        <v>40.366666666666667</v>
      </c>
    </row>
    <row r="6" spans="1:19" x14ac:dyDescent="0.25">
      <c r="A6" t="s">
        <v>3</v>
      </c>
      <c r="B6">
        <v>410</v>
      </c>
      <c r="C6">
        <v>477</v>
      </c>
      <c r="D6">
        <v>385</v>
      </c>
      <c r="E6">
        <v>472</v>
      </c>
      <c r="F6">
        <v>443</v>
      </c>
      <c r="G6">
        <v>396</v>
      </c>
      <c r="H6">
        <v>411</v>
      </c>
      <c r="I6">
        <v>407</v>
      </c>
      <c r="J6">
        <v>457</v>
      </c>
      <c r="K6">
        <v>415</v>
      </c>
      <c r="L6">
        <v>424</v>
      </c>
      <c r="M6">
        <v>467</v>
      </c>
      <c r="N6">
        <v>439</v>
      </c>
      <c r="O6">
        <v>464</v>
      </c>
      <c r="P6">
        <v>459</v>
      </c>
      <c r="Q6">
        <v>383</v>
      </c>
      <c r="R6">
        <v>447</v>
      </c>
      <c r="S6">
        <v>478</v>
      </c>
    </row>
    <row r="7" spans="1:19" x14ac:dyDescent="0.25">
      <c r="A7" t="s">
        <v>4</v>
      </c>
      <c r="B7">
        <f>(B9-91)</f>
        <v>42</v>
      </c>
      <c r="C7">
        <v>0</v>
      </c>
      <c r="D7">
        <v>0</v>
      </c>
      <c r="E7">
        <f t="shared" ref="E7:S7" si="0">(E9-91)</f>
        <v>65</v>
      </c>
      <c r="F7">
        <f t="shared" si="0"/>
        <v>44</v>
      </c>
      <c r="G7">
        <f t="shared" si="0"/>
        <v>60</v>
      </c>
      <c r="H7">
        <f t="shared" si="0"/>
        <v>50</v>
      </c>
      <c r="I7">
        <v>0</v>
      </c>
      <c r="J7">
        <f t="shared" si="0"/>
        <v>49</v>
      </c>
      <c r="K7">
        <v>0</v>
      </c>
      <c r="L7">
        <v>0</v>
      </c>
      <c r="M7">
        <f t="shared" si="0"/>
        <v>102</v>
      </c>
      <c r="N7">
        <f t="shared" si="0"/>
        <v>28</v>
      </c>
      <c r="O7">
        <f t="shared" si="0"/>
        <v>34</v>
      </c>
      <c r="P7">
        <f t="shared" si="0"/>
        <v>78</v>
      </c>
      <c r="Q7">
        <f t="shared" si="0"/>
        <v>55</v>
      </c>
      <c r="R7">
        <f t="shared" si="0"/>
        <v>73</v>
      </c>
      <c r="S7">
        <f t="shared" si="0"/>
        <v>30</v>
      </c>
    </row>
    <row r="8" spans="1:19" x14ac:dyDescent="0.25">
      <c r="A8" t="s">
        <v>5</v>
      </c>
      <c r="B8">
        <v>2</v>
      </c>
      <c r="C8">
        <v>2.25</v>
      </c>
      <c r="D8">
        <v>2</v>
      </c>
      <c r="E8">
        <v>2</v>
      </c>
      <c r="F8">
        <v>2</v>
      </c>
      <c r="G8">
        <v>2</v>
      </c>
      <c r="H8">
        <v>2</v>
      </c>
      <c r="I8">
        <v>2.25</v>
      </c>
      <c r="J8">
        <v>2.25</v>
      </c>
      <c r="K8">
        <v>2.25</v>
      </c>
      <c r="L8">
        <v>2</v>
      </c>
      <c r="M8">
        <v>2</v>
      </c>
      <c r="N8">
        <v>2.25</v>
      </c>
      <c r="O8">
        <v>2</v>
      </c>
      <c r="P8">
        <v>2.25</v>
      </c>
      <c r="Q8">
        <v>2</v>
      </c>
      <c r="R8">
        <v>2.25</v>
      </c>
      <c r="S8">
        <v>2</v>
      </c>
    </row>
    <row r="9" spans="1:19" x14ac:dyDescent="0.25">
      <c r="A9" t="s">
        <v>6</v>
      </c>
      <c r="B9">
        <v>133</v>
      </c>
      <c r="C9">
        <v>36</v>
      </c>
      <c r="D9">
        <v>25</v>
      </c>
      <c r="E9">
        <v>156</v>
      </c>
      <c r="F9">
        <v>135</v>
      </c>
      <c r="G9">
        <v>151</v>
      </c>
      <c r="H9">
        <v>141</v>
      </c>
      <c r="I9">
        <v>73</v>
      </c>
      <c r="J9">
        <v>140</v>
      </c>
      <c r="K9">
        <v>62</v>
      </c>
      <c r="L9">
        <v>42</v>
      </c>
      <c r="M9">
        <v>193</v>
      </c>
      <c r="N9">
        <v>119</v>
      </c>
      <c r="O9">
        <v>125</v>
      </c>
      <c r="P9">
        <v>169</v>
      </c>
      <c r="Q9">
        <v>146</v>
      </c>
      <c r="R9">
        <v>164</v>
      </c>
      <c r="S9">
        <v>121</v>
      </c>
    </row>
    <row r="10" spans="1:19" x14ac:dyDescent="0.25">
      <c r="A10" t="s">
        <v>7</v>
      </c>
      <c r="B10">
        <v>5</v>
      </c>
      <c r="C10">
        <v>3</v>
      </c>
      <c r="D10">
        <v>6</v>
      </c>
      <c r="E10">
        <v>4</v>
      </c>
      <c r="F10">
        <v>3</v>
      </c>
      <c r="G10">
        <v>2</v>
      </c>
      <c r="H10">
        <v>7</v>
      </c>
      <c r="I10">
        <v>2</v>
      </c>
      <c r="J10">
        <v>7</v>
      </c>
      <c r="K10">
        <v>7</v>
      </c>
      <c r="L10">
        <v>2</v>
      </c>
      <c r="M10">
        <v>4</v>
      </c>
      <c r="N10">
        <v>3</v>
      </c>
      <c r="O10">
        <v>3</v>
      </c>
      <c r="P10">
        <v>4</v>
      </c>
      <c r="Q10">
        <v>3</v>
      </c>
      <c r="R10">
        <v>3</v>
      </c>
      <c r="S10">
        <v>2</v>
      </c>
    </row>
    <row r="11" spans="1:19" x14ac:dyDescent="0.25">
      <c r="A11" t="s">
        <v>8</v>
      </c>
      <c r="B11">
        <v>24</v>
      </c>
    </row>
    <row r="12" spans="1:19" x14ac:dyDescent="0.25">
      <c r="A12" t="s">
        <v>9</v>
      </c>
      <c r="B12">
        <v>13</v>
      </c>
    </row>
    <row r="14" spans="1:19" x14ac:dyDescent="0.25">
      <c r="A14" s="1" t="s">
        <v>10</v>
      </c>
    </row>
    <row r="15" spans="1:19" x14ac:dyDescent="0.25">
      <c r="A15" t="s">
        <v>11</v>
      </c>
      <c r="B15">
        <v>410</v>
      </c>
      <c r="C15">
        <v>477</v>
      </c>
      <c r="D15">
        <v>385</v>
      </c>
      <c r="E15">
        <v>472</v>
      </c>
      <c r="F15">
        <v>443</v>
      </c>
      <c r="G15">
        <v>420</v>
      </c>
      <c r="H15">
        <v>411</v>
      </c>
      <c r="I15">
        <v>430</v>
      </c>
      <c r="J15">
        <v>457</v>
      </c>
      <c r="K15">
        <v>415</v>
      </c>
      <c r="L15">
        <v>450</v>
      </c>
      <c r="M15">
        <v>467</v>
      </c>
      <c r="N15">
        <v>439</v>
      </c>
      <c r="O15">
        <v>464</v>
      </c>
      <c r="P15">
        <v>459</v>
      </c>
      <c r="Q15">
        <v>383</v>
      </c>
      <c r="R15">
        <v>447</v>
      </c>
      <c r="S15">
        <v>510</v>
      </c>
    </row>
    <row r="16" spans="1:19" x14ac:dyDescent="0.25">
      <c r="A16" t="s">
        <v>12</v>
      </c>
      <c r="B16" t="s">
        <v>237</v>
      </c>
    </row>
    <row r="17" spans="1:20" x14ac:dyDescent="0.25">
      <c r="A17" t="s">
        <v>13</v>
      </c>
      <c r="B17">
        <v>23</v>
      </c>
    </row>
    <row r="18" spans="1:20" x14ac:dyDescent="0.25">
      <c r="A18" t="s">
        <v>14</v>
      </c>
      <c r="B18">
        <v>10.79</v>
      </c>
      <c r="C18">
        <v>9.44</v>
      </c>
      <c r="D18">
        <v>9.67</v>
      </c>
      <c r="E18">
        <v>9.26</v>
      </c>
      <c r="F18">
        <v>9.94</v>
      </c>
      <c r="G18">
        <v>8.3000000000000007</v>
      </c>
      <c r="H18">
        <v>5.75</v>
      </c>
      <c r="I18">
        <v>7.49</v>
      </c>
      <c r="J18">
        <v>8.3699999999999992</v>
      </c>
      <c r="K18">
        <v>8.99</v>
      </c>
      <c r="L18">
        <v>8.14</v>
      </c>
      <c r="M18">
        <v>8.77</v>
      </c>
      <c r="N18">
        <v>9.02</v>
      </c>
      <c r="O18">
        <v>8.74</v>
      </c>
      <c r="P18">
        <v>7.92</v>
      </c>
      <c r="Q18">
        <v>7.45</v>
      </c>
      <c r="R18">
        <v>8.07</v>
      </c>
      <c r="S18">
        <v>9.41</v>
      </c>
    </row>
    <row r="19" spans="1:20" x14ac:dyDescent="0.25">
      <c r="A19" t="s">
        <v>15</v>
      </c>
      <c r="B19">
        <v>4.0199999999999996</v>
      </c>
      <c r="C19">
        <v>4.2</v>
      </c>
      <c r="D19">
        <v>4.79</v>
      </c>
      <c r="E19">
        <v>5.23</v>
      </c>
      <c r="F19">
        <v>5.15</v>
      </c>
      <c r="G19">
        <v>5.36</v>
      </c>
      <c r="H19">
        <v>5.08</v>
      </c>
      <c r="I19">
        <v>5.36</v>
      </c>
      <c r="J19">
        <v>4.09</v>
      </c>
      <c r="K19">
        <v>5.12</v>
      </c>
      <c r="L19">
        <v>5.05</v>
      </c>
      <c r="M19">
        <v>5.9</v>
      </c>
      <c r="N19">
        <v>5.03</v>
      </c>
      <c r="O19">
        <v>6.05</v>
      </c>
      <c r="P19">
        <v>4.63</v>
      </c>
      <c r="Q19">
        <v>6.07</v>
      </c>
      <c r="R19">
        <v>6.02</v>
      </c>
      <c r="S19">
        <v>5.2</v>
      </c>
    </row>
    <row r="20" spans="1:20" x14ac:dyDescent="0.25">
      <c r="A20" t="s">
        <v>16</v>
      </c>
      <c r="B20">
        <v>3.37</v>
      </c>
      <c r="C20">
        <v>3.93</v>
      </c>
      <c r="D20">
        <v>3.63</v>
      </c>
      <c r="E20">
        <v>3.75</v>
      </c>
      <c r="F20">
        <v>3.71</v>
      </c>
      <c r="G20">
        <v>3.74</v>
      </c>
      <c r="H20">
        <v>3.74</v>
      </c>
      <c r="I20">
        <v>3.58</v>
      </c>
      <c r="J20">
        <v>3.48</v>
      </c>
      <c r="K20">
        <v>3.85</v>
      </c>
      <c r="L20">
        <v>3.76</v>
      </c>
      <c r="M20">
        <v>4.12</v>
      </c>
      <c r="N20">
        <v>3.78</v>
      </c>
      <c r="O20">
        <v>4.07</v>
      </c>
      <c r="P20">
        <v>3.73</v>
      </c>
      <c r="Q20">
        <v>3.92</v>
      </c>
      <c r="R20">
        <v>4.29</v>
      </c>
      <c r="S20">
        <v>4.07</v>
      </c>
    </row>
    <row r="21" spans="1:20" x14ac:dyDescent="0.25">
      <c r="A21" t="s">
        <v>17</v>
      </c>
      <c r="B21">
        <v>4.21</v>
      </c>
      <c r="C21">
        <v>4.21</v>
      </c>
      <c r="D21">
        <v>4.28</v>
      </c>
      <c r="E21">
        <v>4.05</v>
      </c>
      <c r="F21">
        <v>4.47</v>
      </c>
      <c r="G21">
        <v>4.3600000000000003</v>
      </c>
      <c r="H21">
        <v>4.04</v>
      </c>
      <c r="I21">
        <v>4.42</v>
      </c>
      <c r="J21">
        <v>4.33</v>
      </c>
      <c r="K21">
        <v>4.2699999999999996</v>
      </c>
      <c r="L21">
        <v>4.46</v>
      </c>
      <c r="M21">
        <v>4.2</v>
      </c>
      <c r="N21">
        <v>4.49</v>
      </c>
      <c r="O21">
        <v>4.3899999999999997</v>
      </c>
      <c r="P21">
        <v>3.95</v>
      </c>
      <c r="Q21">
        <v>4.41</v>
      </c>
      <c r="R21">
        <v>4.32</v>
      </c>
      <c r="S21">
        <v>4.6100000000000003</v>
      </c>
    </row>
    <row r="22" spans="1:20" x14ac:dyDescent="0.25">
      <c r="B22">
        <v>10.33405936704245</v>
      </c>
      <c r="C22">
        <v>10.513178958736086</v>
      </c>
      <c r="D22">
        <v>9.9988321280958044</v>
      </c>
      <c r="E22">
        <v>10.938115497620654</v>
      </c>
      <c r="F22">
        <v>10.950644389866829</v>
      </c>
      <c r="G22">
        <v>9.7498255892277328</v>
      </c>
      <c r="H22">
        <v>8.4153364362598673</v>
      </c>
      <c r="I22">
        <v>9.4189306422211718</v>
      </c>
      <c r="J22">
        <v>9.7579877300902655</v>
      </c>
      <c r="K22">
        <v>10.14979726583864</v>
      </c>
      <c r="L22">
        <v>9.8025217919518202</v>
      </c>
      <c r="M22">
        <v>10.974625689653356</v>
      </c>
      <c r="N22">
        <v>10.367412403775949</v>
      </c>
      <c r="O22">
        <v>11.003922639076931</v>
      </c>
      <c r="P22">
        <v>9.8233485154710269</v>
      </c>
      <c r="Q22">
        <v>9.4294147133377919</v>
      </c>
      <c r="R22">
        <v>10.43134582662787</v>
      </c>
      <c r="S22">
        <v>11.120527585277243</v>
      </c>
    </row>
    <row r="23" spans="1:20" x14ac:dyDescent="0.25">
      <c r="A23" s="1" t="s">
        <v>18</v>
      </c>
    </row>
    <row r="24" spans="1:20" x14ac:dyDescent="0.25">
      <c r="A24" s="2" t="s">
        <v>19</v>
      </c>
      <c r="B24" s="2">
        <v>15.7</v>
      </c>
    </row>
    <row r="25" spans="1:20" x14ac:dyDescent="0.25">
      <c r="A25" t="s">
        <v>20</v>
      </c>
      <c r="B25" t="s">
        <v>201</v>
      </c>
      <c r="C25" t="s">
        <v>201</v>
      </c>
      <c r="D25" t="s">
        <v>201</v>
      </c>
    </row>
    <row r="26" spans="1:20" x14ac:dyDescent="0.25">
      <c r="A26" t="s">
        <v>21</v>
      </c>
      <c r="B26" t="s">
        <v>202</v>
      </c>
      <c r="C26" t="s">
        <v>202</v>
      </c>
      <c r="D26" t="s">
        <v>203</v>
      </c>
    </row>
    <row r="27" spans="1:20" x14ac:dyDescent="0.25">
      <c r="A27" t="s">
        <v>22</v>
      </c>
      <c r="B27">
        <v>0.94</v>
      </c>
      <c r="C27">
        <v>0.94</v>
      </c>
      <c r="D27">
        <v>0.94</v>
      </c>
    </row>
    <row r="28" spans="1:20" x14ac:dyDescent="0.25">
      <c r="A28" t="s">
        <v>23</v>
      </c>
      <c r="B28">
        <v>4</v>
      </c>
      <c r="C28">
        <v>4</v>
      </c>
      <c r="D28">
        <v>4</v>
      </c>
    </row>
    <row r="29" spans="1:20" x14ac:dyDescent="0.25">
      <c r="A29" t="s">
        <v>24</v>
      </c>
    </row>
    <row r="30" spans="1:20" x14ac:dyDescent="0.25">
      <c r="A30" t="s">
        <v>25</v>
      </c>
    </row>
    <row r="32" spans="1:20" x14ac:dyDescent="0.25">
      <c r="I32" s="2"/>
      <c r="N32" s="2"/>
      <c r="T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xSplit="1" topLeftCell="D1" activePane="topRight" state="frozen"/>
      <selection pane="topRight" activeCell="B21" sqref="B21:S21"/>
    </sheetView>
  </sheetViews>
  <sheetFormatPr defaultRowHeight="15" x14ac:dyDescent="0.25"/>
  <cols>
    <col min="1" max="1" width="26.28515625" customWidth="1"/>
  </cols>
  <sheetData>
    <row r="1" spans="1:20" x14ac:dyDescent="0.25">
      <c r="B1" t="s">
        <v>239</v>
      </c>
      <c r="C1" t="s">
        <v>240</v>
      </c>
      <c r="D1" t="s">
        <v>241</v>
      </c>
      <c r="E1" t="s">
        <v>242</v>
      </c>
      <c r="F1" t="s">
        <v>224</v>
      </c>
      <c r="G1" t="s">
        <v>243</v>
      </c>
      <c r="H1" t="s">
        <v>244</v>
      </c>
      <c r="I1" t="s">
        <v>245</v>
      </c>
      <c r="J1" t="s">
        <v>246</v>
      </c>
      <c r="K1" t="s">
        <v>247</v>
      </c>
      <c r="L1" t="s">
        <v>248</v>
      </c>
      <c r="M1" t="s">
        <v>249</v>
      </c>
      <c r="N1" t="s">
        <v>250</v>
      </c>
      <c r="O1" t="s">
        <v>251</v>
      </c>
      <c r="P1" t="s">
        <v>253</v>
      </c>
      <c r="Q1" t="s">
        <v>252</v>
      </c>
      <c r="R1" t="s">
        <v>254</v>
      </c>
      <c r="S1" t="s">
        <v>255</v>
      </c>
    </row>
    <row r="2" spans="1:20" x14ac:dyDescent="0.25">
      <c r="A2" t="s">
        <v>29</v>
      </c>
    </row>
    <row r="3" spans="1:20" x14ac:dyDescent="0.25">
      <c r="A3" s="1" t="s">
        <v>30</v>
      </c>
    </row>
    <row r="4" spans="1:20" x14ac:dyDescent="0.25">
      <c r="A4" t="s">
        <v>31</v>
      </c>
      <c r="B4" t="s">
        <v>27</v>
      </c>
      <c r="C4" t="s">
        <v>27</v>
      </c>
      <c r="D4" t="s">
        <v>27</v>
      </c>
    </row>
    <row r="5" spans="1:20" x14ac:dyDescent="0.25">
      <c r="A5" s="2" t="s">
        <v>32</v>
      </c>
      <c r="B5" s="2"/>
    </row>
    <row r="6" spans="1:20" x14ac:dyDescent="0.25">
      <c r="A6" t="s">
        <v>33</v>
      </c>
      <c r="B6">
        <v>5</v>
      </c>
      <c r="C6">
        <v>3</v>
      </c>
      <c r="D6">
        <v>6</v>
      </c>
      <c r="E6">
        <v>4</v>
      </c>
      <c r="F6">
        <v>3</v>
      </c>
      <c r="G6">
        <v>2</v>
      </c>
      <c r="H6">
        <v>7</v>
      </c>
      <c r="I6">
        <v>2</v>
      </c>
      <c r="J6">
        <v>7</v>
      </c>
      <c r="K6">
        <v>7</v>
      </c>
      <c r="L6">
        <v>2</v>
      </c>
      <c r="M6">
        <v>4</v>
      </c>
      <c r="N6">
        <v>3</v>
      </c>
      <c r="O6">
        <v>3</v>
      </c>
      <c r="P6">
        <v>4</v>
      </c>
      <c r="Q6">
        <v>3</v>
      </c>
      <c r="R6">
        <v>3</v>
      </c>
      <c r="S6">
        <v>2</v>
      </c>
    </row>
    <row r="7" spans="1:20" x14ac:dyDescent="0.25">
      <c r="A7" t="s">
        <v>34</v>
      </c>
      <c r="B7">
        <v>77.766666666666666</v>
      </c>
      <c r="C7">
        <v>51</v>
      </c>
      <c r="D7">
        <v>91</v>
      </c>
      <c r="E7">
        <v>66.2</v>
      </c>
      <c r="F7">
        <v>53.166666666666671</v>
      </c>
      <c r="G7">
        <v>41.366666666666667</v>
      </c>
      <c r="H7">
        <v>102.7</v>
      </c>
      <c r="I7">
        <v>38.766666666666666</v>
      </c>
      <c r="J7">
        <v>102.66666666666667</v>
      </c>
      <c r="K7">
        <v>102</v>
      </c>
      <c r="L7">
        <v>37.733333333333334</v>
      </c>
      <c r="M7">
        <v>67.433333333333337</v>
      </c>
      <c r="N7">
        <v>52.633333333333333</v>
      </c>
      <c r="O7">
        <v>52.833333333333329</v>
      </c>
      <c r="P7">
        <v>66.633333333333326</v>
      </c>
      <c r="Q7">
        <v>53.533333333333331</v>
      </c>
      <c r="R7">
        <v>54.133333333333333</v>
      </c>
      <c r="S7">
        <v>40.366666666666667</v>
      </c>
    </row>
    <row r="8" spans="1:20" x14ac:dyDescent="0.25">
      <c r="A8" t="s">
        <v>35</v>
      </c>
      <c r="B8">
        <v>24</v>
      </c>
      <c r="C8">
        <v>24</v>
      </c>
      <c r="D8">
        <v>24</v>
      </c>
    </row>
    <row r="9" spans="1:20" x14ac:dyDescent="0.25">
      <c r="A9" t="s">
        <v>36</v>
      </c>
      <c r="B9">
        <v>410</v>
      </c>
      <c r="C9">
        <v>477</v>
      </c>
      <c r="D9">
        <v>385</v>
      </c>
      <c r="E9">
        <v>472</v>
      </c>
      <c r="F9">
        <v>443</v>
      </c>
      <c r="G9">
        <v>396</v>
      </c>
      <c r="H9">
        <v>411</v>
      </c>
      <c r="I9">
        <v>407</v>
      </c>
      <c r="J9">
        <v>457</v>
      </c>
      <c r="K9">
        <v>415</v>
      </c>
      <c r="L9">
        <v>424</v>
      </c>
      <c r="M9">
        <v>467</v>
      </c>
      <c r="N9">
        <v>439</v>
      </c>
      <c r="O9">
        <v>464</v>
      </c>
      <c r="P9">
        <v>459</v>
      </c>
      <c r="Q9">
        <v>383</v>
      </c>
      <c r="R9">
        <v>447</v>
      </c>
      <c r="S9">
        <v>478</v>
      </c>
    </row>
    <row r="10" spans="1:20" x14ac:dyDescent="0.25">
      <c r="A10" t="s">
        <v>37</v>
      </c>
      <c r="B10">
        <v>410</v>
      </c>
      <c r="C10">
        <v>477</v>
      </c>
      <c r="D10">
        <v>385</v>
      </c>
      <c r="E10">
        <v>472</v>
      </c>
      <c r="F10">
        <v>443</v>
      </c>
      <c r="G10">
        <v>420</v>
      </c>
      <c r="H10">
        <v>411</v>
      </c>
      <c r="I10">
        <v>430</v>
      </c>
      <c r="J10">
        <v>457</v>
      </c>
      <c r="K10">
        <v>415</v>
      </c>
      <c r="L10">
        <v>450</v>
      </c>
      <c r="M10">
        <v>467</v>
      </c>
      <c r="N10">
        <v>439</v>
      </c>
      <c r="O10">
        <v>464</v>
      </c>
      <c r="P10">
        <v>459</v>
      </c>
      <c r="Q10">
        <v>383</v>
      </c>
      <c r="R10">
        <v>447</v>
      </c>
      <c r="S10">
        <v>510</v>
      </c>
      <c r="T10" s="2"/>
    </row>
    <row r="11" spans="1:20" x14ac:dyDescent="0.25">
      <c r="A11" t="s">
        <v>13</v>
      </c>
      <c r="B11">
        <v>23</v>
      </c>
      <c r="C11">
        <v>23</v>
      </c>
      <c r="D11">
        <v>23</v>
      </c>
    </row>
    <row r="12" spans="1:20" x14ac:dyDescent="0.25">
      <c r="A12" t="s">
        <v>38</v>
      </c>
      <c r="B12">
        <v>42</v>
      </c>
      <c r="C12">
        <v>0</v>
      </c>
      <c r="D12">
        <v>0</v>
      </c>
      <c r="E12">
        <v>65</v>
      </c>
      <c r="F12">
        <v>44</v>
      </c>
      <c r="G12">
        <v>60</v>
      </c>
      <c r="H12">
        <v>50</v>
      </c>
      <c r="I12">
        <v>0</v>
      </c>
      <c r="J12">
        <v>49</v>
      </c>
      <c r="K12">
        <v>0</v>
      </c>
      <c r="L12">
        <v>0</v>
      </c>
      <c r="M12">
        <v>102</v>
      </c>
      <c r="N12">
        <v>28</v>
      </c>
      <c r="O12">
        <v>34</v>
      </c>
      <c r="P12">
        <v>78</v>
      </c>
      <c r="Q12">
        <v>55</v>
      </c>
      <c r="R12">
        <v>73</v>
      </c>
      <c r="S12">
        <v>30</v>
      </c>
    </row>
    <row r="13" spans="1:20" x14ac:dyDescent="0.25">
      <c r="A13" t="s">
        <v>39</v>
      </c>
      <c r="B13">
        <v>2</v>
      </c>
      <c r="C13">
        <v>2.25</v>
      </c>
      <c r="D13">
        <v>2</v>
      </c>
      <c r="E13">
        <v>2</v>
      </c>
      <c r="F13">
        <v>2</v>
      </c>
      <c r="G13">
        <v>2</v>
      </c>
      <c r="H13">
        <v>2</v>
      </c>
      <c r="I13">
        <v>2.25</v>
      </c>
      <c r="J13">
        <v>2.25</v>
      </c>
      <c r="K13">
        <v>2.25</v>
      </c>
      <c r="L13">
        <v>2</v>
      </c>
      <c r="M13">
        <v>2</v>
      </c>
      <c r="N13">
        <v>2.25</v>
      </c>
      <c r="O13">
        <v>2</v>
      </c>
      <c r="P13">
        <v>2.25</v>
      </c>
      <c r="Q13">
        <v>2</v>
      </c>
      <c r="R13">
        <v>2.25</v>
      </c>
      <c r="S13">
        <v>2</v>
      </c>
    </row>
    <row r="15" spans="1:20" x14ac:dyDescent="0.25">
      <c r="A15" s="1" t="s">
        <v>40</v>
      </c>
    </row>
    <row r="16" spans="1:20" x14ac:dyDescent="0.25">
      <c r="A16" t="s">
        <v>41</v>
      </c>
      <c r="B16">
        <v>10.79</v>
      </c>
      <c r="C16">
        <v>9.44</v>
      </c>
      <c r="D16">
        <v>9.67</v>
      </c>
      <c r="E16">
        <v>9.26</v>
      </c>
      <c r="F16">
        <v>9.94</v>
      </c>
      <c r="G16">
        <v>8.3000000000000007</v>
      </c>
      <c r="H16">
        <v>5.75</v>
      </c>
      <c r="I16">
        <v>7.49</v>
      </c>
      <c r="J16">
        <v>8.3699999999999992</v>
      </c>
      <c r="K16">
        <v>8.99</v>
      </c>
      <c r="L16">
        <v>8.14</v>
      </c>
      <c r="M16">
        <v>8.77</v>
      </c>
      <c r="N16">
        <v>9.02</v>
      </c>
      <c r="O16">
        <v>8.74</v>
      </c>
      <c r="P16">
        <v>7.92</v>
      </c>
      <c r="Q16">
        <v>7.45</v>
      </c>
      <c r="R16">
        <v>8.07</v>
      </c>
      <c r="S16">
        <v>9.41</v>
      </c>
    </row>
    <row r="17" spans="1:20" x14ac:dyDescent="0.25">
      <c r="A17" t="s">
        <v>42</v>
      </c>
    </row>
    <row r="18" spans="1:20" x14ac:dyDescent="0.25">
      <c r="A18" t="s">
        <v>43</v>
      </c>
      <c r="B18">
        <v>4.0199999999999996</v>
      </c>
      <c r="C18">
        <v>4.2</v>
      </c>
      <c r="D18">
        <v>4.79</v>
      </c>
      <c r="E18">
        <v>5.23</v>
      </c>
      <c r="F18">
        <v>5.15</v>
      </c>
      <c r="G18">
        <v>5.36</v>
      </c>
      <c r="H18">
        <v>5.08</v>
      </c>
      <c r="I18">
        <v>5.36</v>
      </c>
      <c r="J18">
        <v>4.09</v>
      </c>
      <c r="K18">
        <v>5.12</v>
      </c>
      <c r="L18">
        <v>5.05</v>
      </c>
      <c r="M18">
        <v>5.9</v>
      </c>
      <c r="N18">
        <v>5.03</v>
      </c>
      <c r="O18">
        <v>6.05</v>
      </c>
      <c r="P18">
        <v>4.63</v>
      </c>
      <c r="Q18">
        <v>6.07</v>
      </c>
      <c r="R18">
        <v>6.02</v>
      </c>
      <c r="S18">
        <v>5.2</v>
      </c>
    </row>
    <row r="19" spans="1:20" x14ac:dyDescent="0.25">
      <c r="A19" t="s">
        <v>6</v>
      </c>
      <c r="B19">
        <v>133</v>
      </c>
      <c r="C19">
        <v>36</v>
      </c>
      <c r="D19">
        <v>25</v>
      </c>
      <c r="E19">
        <v>156</v>
      </c>
      <c r="F19">
        <v>135</v>
      </c>
      <c r="G19">
        <v>151</v>
      </c>
      <c r="H19">
        <v>141</v>
      </c>
      <c r="I19">
        <v>73</v>
      </c>
      <c r="J19">
        <v>140</v>
      </c>
      <c r="K19">
        <v>62</v>
      </c>
      <c r="L19">
        <v>42</v>
      </c>
      <c r="M19">
        <v>193</v>
      </c>
      <c r="N19">
        <v>119</v>
      </c>
      <c r="O19">
        <v>125</v>
      </c>
      <c r="P19">
        <v>169</v>
      </c>
      <c r="Q19">
        <v>146</v>
      </c>
      <c r="R19">
        <v>164</v>
      </c>
      <c r="S19">
        <v>121</v>
      </c>
    </row>
    <row r="20" spans="1:20" x14ac:dyDescent="0.25">
      <c r="A20" t="s">
        <v>44</v>
      </c>
      <c r="B20">
        <v>3.37</v>
      </c>
      <c r="C20">
        <v>3.93</v>
      </c>
      <c r="D20">
        <v>3.63</v>
      </c>
      <c r="E20">
        <v>3.75</v>
      </c>
      <c r="F20">
        <v>3.71</v>
      </c>
      <c r="G20">
        <v>3.74</v>
      </c>
      <c r="H20">
        <v>3.74</v>
      </c>
      <c r="I20">
        <v>3.58</v>
      </c>
      <c r="J20">
        <v>3.48</v>
      </c>
      <c r="K20">
        <v>3.85</v>
      </c>
      <c r="L20">
        <v>3.76</v>
      </c>
      <c r="M20">
        <v>4.12</v>
      </c>
      <c r="N20">
        <v>3.78</v>
      </c>
      <c r="O20">
        <v>4.07</v>
      </c>
      <c r="P20">
        <v>3.73</v>
      </c>
      <c r="Q20">
        <v>3.92</v>
      </c>
      <c r="R20">
        <v>4.29</v>
      </c>
      <c r="S20">
        <v>4.07</v>
      </c>
    </row>
    <row r="21" spans="1:20" x14ac:dyDescent="0.25">
      <c r="A21" t="s">
        <v>238</v>
      </c>
      <c r="B21">
        <v>10.33405936704245</v>
      </c>
      <c r="C21">
        <v>10.513178958736086</v>
      </c>
      <c r="D21">
        <v>9.9988321280958044</v>
      </c>
      <c r="E21">
        <v>10.938115497620654</v>
      </c>
      <c r="F21">
        <v>10.950644389866829</v>
      </c>
      <c r="G21">
        <v>9.7498255892277328</v>
      </c>
      <c r="H21">
        <v>8.4153364362598673</v>
      </c>
      <c r="I21" s="2">
        <v>9.4189306422211718</v>
      </c>
      <c r="J21">
        <v>9.7579877300902655</v>
      </c>
      <c r="K21">
        <v>10.14979726583864</v>
      </c>
      <c r="L21">
        <v>9.8025217919518202</v>
      </c>
      <c r="M21">
        <v>10.974625689653356</v>
      </c>
      <c r="N21" s="2">
        <v>10.367412403775949</v>
      </c>
      <c r="O21">
        <v>11.003922639076931</v>
      </c>
      <c r="P21">
        <v>9.8233485154710269</v>
      </c>
      <c r="Q21">
        <v>9.4294147133377919</v>
      </c>
      <c r="R21">
        <v>10.43134582662787</v>
      </c>
      <c r="S21">
        <v>11.120527585277243</v>
      </c>
      <c r="T21" s="2"/>
    </row>
    <row r="22" spans="1:20" x14ac:dyDescent="0.25">
      <c r="A22" s="1" t="s">
        <v>45</v>
      </c>
    </row>
    <row r="23" spans="1:20" x14ac:dyDescent="0.25">
      <c r="A23" t="s">
        <v>46</v>
      </c>
      <c r="B23">
        <v>15.7</v>
      </c>
      <c r="C23">
        <v>15.7</v>
      </c>
      <c r="D23">
        <v>15.7</v>
      </c>
    </row>
    <row r="24" spans="1:20" x14ac:dyDescent="0.25">
      <c r="A24" t="s">
        <v>47</v>
      </c>
      <c r="B24">
        <v>85</v>
      </c>
      <c r="C24">
        <v>85</v>
      </c>
      <c r="D24">
        <v>85</v>
      </c>
    </row>
    <row r="25" spans="1:20" x14ac:dyDescent="0.25">
      <c r="A25" t="s">
        <v>48</v>
      </c>
      <c r="B25">
        <v>14.9</v>
      </c>
      <c r="C25">
        <v>14.9</v>
      </c>
      <c r="D25">
        <v>14.9</v>
      </c>
    </row>
    <row r="26" spans="1:20" x14ac:dyDescent="0.25">
      <c r="A26" t="s">
        <v>49</v>
      </c>
      <c r="B26">
        <v>85</v>
      </c>
      <c r="C26">
        <v>85</v>
      </c>
      <c r="D26">
        <v>85</v>
      </c>
    </row>
    <row r="27" spans="1:20" x14ac:dyDescent="0.25">
      <c r="A27" t="s">
        <v>50</v>
      </c>
      <c r="B27">
        <v>1</v>
      </c>
      <c r="C27">
        <v>1</v>
      </c>
      <c r="D27">
        <v>1</v>
      </c>
    </row>
    <row r="28" spans="1:20" x14ac:dyDescent="0.25">
      <c r="A28" t="s">
        <v>51</v>
      </c>
      <c r="B28">
        <v>12</v>
      </c>
      <c r="C28">
        <v>12</v>
      </c>
      <c r="D28">
        <v>12</v>
      </c>
    </row>
    <row r="29" spans="1:20" x14ac:dyDescent="0.25">
      <c r="A29" t="s">
        <v>52</v>
      </c>
      <c r="B29" t="s">
        <v>204</v>
      </c>
      <c r="C29" t="s">
        <v>204</v>
      </c>
      <c r="D29" t="s">
        <v>204</v>
      </c>
    </row>
    <row r="30" spans="1:20" x14ac:dyDescent="0.25">
      <c r="A30" t="s">
        <v>53</v>
      </c>
      <c r="B30">
        <v>10.3</v>
      </c>
      <c r="C30">
        <v>10.3</v>
      </c>
      <c r="D30">
        <v>10.3</v>
      </c>
    </row>
    <row r="31" spans="1:20" x14ac:dyDescent="0.25">
      <c r="A31" t="s">
        <v>54</v>
      </c>
      <c r="B31" s="3">
        <v>0</v>
      </c>
      <c r="C31" s="3">
        <v>0</v>
      </c>
      <c r="D31" s="3">
        <v>0</v>
      </c>
    </row>
    <row r="32" spans="1:20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205</v>
      </c>
      <c r="C33" s="3" t="s">
        <v>205</v>
      </c>
      <c r="D33" s="3" t="s">
        <v>205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4"/>
  <sheetViews>
    <sheetView zoomScale="90" zoomScaleNormal="90" workbookViewId="0">
      <pane xSplit="1" topLeftCell="B1" activePane="topRight" state="frozen"/>
      <selection pane="topRight" activeCell="B26" sqref="B26:S26"/>
    </sheetView>
  </sheetViews>
  <sheetFormatPr defaultRowHeight="15" x14ac:dyDescent="0.25"/>
  <cols>
    <col min="1" max="1" width="30.7109375" customWidth="1"/>
  </cols>
  <sheetData>
    <row r="2" spans="1:19" x14ac:dyDescent="0.25">
      <c r="A2" t="s">
        <v>68</v>
      </c>
      <c r="B2" t="s">
        <v>239</v>
      </c>
      <c r="C2" t="s">
        <v>240</v>
      </c>
      <c r="D2" t="s">
        <v>241</v>
      </c>
      <c r="E2" t="s">
        <v>242</v>
      </c>
      <c r="F2" t="s">
        <v>224</v>
      </c>
      <c r="G2" t="s">
        <v>243</v>
      </c>
      <c r="H2" t="s">
        <v>244</v>
      </c>
      <c r="I2" t="s">
        <v>245</v>
      </c>
      <c r="J2" t="s">
        <v>246</v>
      </c>
      <c r="K2" t="s">
        <v>247</v>
      </c>
      <c r="L2" t="s">
        <v>248</v>
      </c>
      <c r="M2" t="s">
        <v>249</v>
      </c>
      <c r="N2" t="s">
        <v>250</v>
      </c>
      <c r="O2" t="s">
        <v>251</v>
      </c>
      <c r="P2" t="s">
        <v>253</v>
      </c>
      <c r="Q2" t="s">
        <v>252</v>
      </c>
      <c r="R2" t="s">
        <v>254</v>
      </c>
      <c r="S2" t="s">
        <v>255</v>
      </c>
    </row>
    <row r="3" spans="1:19" x14ac:dyDescent="0.25">
      <c r="A3" s="1" t="s">
        <v>69</v>
      </c>
      <c r="B3">
        <v>10.33405936704245</v>
      </c>
      <c r="C3">
        <v>10.513178958736086</v>
      </c>
      <c r="D3">
        <v>9.9988321280958044</v>
      </c>
      <c r="E3">
        <v>10.938115497620654</v>
      </c>
      <c r="F3">
        <v>10.950644389866829</v>
      </c>
      <c r="G3">
        <v>9.7498255892277328</v>
      </c>
      <c r="H3">
        <v>8.4153364362598673</v>
      </c>
      <c r="I3">
        <v>9.4189306422211718</v>
      </c>
      <c r="J3">
        <v>9.7579877300902655</v>
      </c>
      <c r="K3">
        <v>10.14979726583864</v>
      </c>
      <c r="L3">
        <v>9.8025217919518202</v>
      </c>
      <c r="M3">
        <v>10.974625689653356</v>
      </c>
      <c r="N3">
        <v>10.367412403775949</v>
      </c>
      <c r="O3">
        <v>11.003922639076931</v>
      </c>
      <c r="P3">
        <v>9.8233485154710269</v>
      </c>
      <c r="Q3">
        <v>9.4294147133377919</v>
      </c>
      <c r="R3">
        <v>10.43134582662787</v>
      </c>
      <c r="S3">
        <v>11.120527585277243</v>
      </c>
    </row>
    <row r="4" spans="1:19" x14ac:dyDescent="0.25">
      <c r="A4" t="s">
        <v>1</v>
      </c>
      <c r="B4" t="s">
        <v>27</v>
      </c>
      <c r="C4" t="s">
        <v>27</v>
      </c>
      <c r="D4" t="s">
        <v>27</v>
      </c>
    </row>
    <row r="5" spans="1:19" x14ac:dyDescent="0.25">
      <c r="A5" t="s">
        <v>19</v>
      </c>
      <c r="B5">
        <v>19.568000000000001</v>
      </c>
      <c r="C5">
        <v>19.568000000000001</v>
      </c>
      <c r="D5">
        <v>19.568000000000001</v>
      </c>
    </row>
    <row r="6" spans="1:19" x14ac:dyDescent="0.25">
      <c r="A6" t="s">
        <v>70</v>
      </c>
      <c r="B6">
        <v>19.568000000000001</v>
      </c>
      <c r="C6">
        <v>19.568000000000001</v>
      </c>
      <c r="D6">
        <v>19.568000000000001</v>
      </c>
    </row>
    <row r="7" spans="1:19" x14ac:dyDescent="0.25">
      <c r="A7" t="s">
        <v>71</v>
      </c>
      <c r="B7">
        <v>75.265000000000001</v>
      </c>
      <c r="C7">
        <v>75.265000000000001</v>
      </c>
      <c r="D7">
        <v>75.265000000000001</v>
      </c>
    </row>
    <row r="8" spans="1:19" x14ac:dyDescent="0.25">
      <c r="A8" t="s">
        <v>72</v>
      </c>
      <c r="B8">
        <v>75.265000000000001</v>
      </c>
      <c r="C8">
        <v>75.265000000000001</v>
      </c>
      <c r="D8">
        <v>75.265000000000001</v>
      </c>
    </row>
    <row r="9" spans="1:19" x14ac:dyDescent="0.25">
      <c r="A9" t="s">
        <v>73</v>
      </c>
      <c r="B9">
        <v>4.6319999999999997</v>
      </c>
      <c r="C9">
        <v>4.6319999999999997</v>
      </c>
      <c r="D9">
        <v>4.6319999999999997</v>
      </c>
    </row>
    <row r="10" spans="1:19" x14ac:dyDescent="0.25">
      <c r="A10" t="s">
        <v>74</v>
      </c>
      <c r="B10">
        <v>4.6319999999999997</v>
      </c>
      <c r="C10">
        <v>4.6319999999999997</v>
      </c>
      <c r="D10">
        <v>4.6319999999999997</v>
      </c>
    </row>
    <row r="11" spans="1:19" x14ac:dyDescent="0.25">
      <c r="A11" t="s">
        <v>75</v>
      </c>
      <c r="B11" s="3">
        <v>12</v>
      </c>
      <c r="C11" s="3">
        <v>12</v>
      </c>
      <c r="D11" s="3">
        <v>12</v>
      </c>
    </row>
    <row r="12" spans="1:19" x14ac:dyDescent="0.25">
      <c r="A12" t="s">
        <v>76</v>
      </c>
      <c r="B12" s="3">
        <v>12</v>
      </c>
      <c r="C12" s="3">
        <v>12</v>
      </c>
      <c r="D12" s="3">
        <v>12</v>
      </c>
    </row>
    <row r="13" spans="1:19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19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19" x14ac:dyDescent="0.25">
      <c r="A15" s="4" t="s">
        <v>79</v>
      </c>
      <c r="B15" s="5">
        <v>14</v>
      </c>
      <c r="C15" s="5">
        <v>14</v>
      </c>
      <c r="D15" s="5">
        <v>14</v>
      </c>
    </row>
    <row r="16" spans="1:19" x14ac:dyDescent="0.25">
      <c r="A16" s="4" t="s">
        <v>80</v>
      </c>
      <c r="B16" s="5">
        <v>6</v>
      </c>
      <c r="C16" s="5">
        <v>6</v>
      </c>
      <c r="D16" s="5">
        <v>6</v>
      </c>
    </row>
    <row r="17" spans="1:19" x14ac:dyDescent="0.25">
      <c r="A17" s="4" t="s">
        <v>81</v>
      </c>
      <c r="B17" s="5">
        <v>5942</v>
      </c>
      <c r="C17" s="5">
        <v>5942</v>
      </c>
      <c r="D17" s="5">
        <v>5942</v>
      </c>
    </row>
    <row r="18" spans="1:19" x14ac:dyDescent="0.25">
      <c r="A18" t="s">
        <v>82</v>
      </c>
      <c r="B18" s="3">
        <v>0</v>
      </c>
      <c r="C18" s="3">
        <v>0</v>
      </c>
      <c r="D18" s="3">
        <v>0</v>
      </c>
    </row>
    <row r="19" spans="1:19" x14ac:dyDescent="0.25">
      <c r="A19" t="s">
        <v>83</v>
      </c>
      <c r="B19" s="3">
        <v>0</v>
      </c>
      <c r="C19" s="3">
        <v>0</v>
      </c>
      <c r="D19" s="3">
        <v>0</v>
      </c>
    </row>
    <row r="20" spans="1:19" x14ac:dyDescent="0.25">
      <c r="A20" t="s">
        <v>84</v>
      </c>
      <c r="B20" s="3">
        <v>126</v>
      </c>
      <c r="C20" s="3">
        <v>126</v>
      </c>
      <c r="D20" s="3">
        <v>126</v>
      </c>
    </row>
    <row r="22" spans="1:19" x14ac:dyDescent="0.25">
      <c r="A22" s="1" t="s">
        <v>85</v>
      </c>
    </row>
    <row r="23" spans="1:19" x14ac:dyDescent="0.25">
      <c r="A23" t="s">
        <v>86</v>
      </c>
      <c r="B23" t="s">
        <v>27</v>
      </c>
      <c r="C23" t="s">
        <v>27</v>
      </c>
      <c r="D23" t="s">
        <v>27</v>
      </c>
    </row>
    <row r="24" spans="1:19" x14ac:dyDescent="0.25">
      <c r="A24" t="s">
        <v>87</v>
      </c>
    </row>
    <row r="25" spans="1:19" x14ac:dyDescent="0.25">
      <c r="A25" t="s">
        <v>88</v>
      </c>
    </row>
    <row r="26" spans="1:19" x14ac:dyDescent="0.25">
      <c r="A26" t="s">
        <v>89</v>
      </c>
      <c r="B26">
        <f>((((B30-1)*370)+B28)/30)+24</f>
        <v>77.766666666666666</v>
      </c>
      <c r="C26">
        <v>51</v>
      </c>
      <c r="D26">
        <v>91</v>
      </c>
      <c r="E26">
        <f t="shared" ref="C26:S26" si="0">((((E30-1)*370)+E28)/30)+24</f>
        <v>66.2</v>
      </c>
      <c r="F26">
        <f t="shared" si="0"/>
        <v>53.166666666666671</v>
      </c>
      <c r="G26">
        <f t="shared" si="0"/>
        <v>41.366666666666667</v>
      </c>
      <c r="H26">
        <f t="shared" si="0"/>
        <v>102.7</v>
      </c>
      <c r="I26">
        <f t="shared" si="0"/>
        <v>38.766666666666666</v>
      </c>
      <c r="J26">
        <f t="shared" si="0"/>
        <v>102.66666666666667</v>
      </c>
      <c r="K26">
        <v>102</v>
      </c>
      <c r="L26">
        <f t="shared" si="0"/>
        <v>37.733333333333334</v>
      </c>
      <c r="M26">
        <f t="shared" si="0"/>
        <v>67.433333333333337</v>
      </c>
      <c r="N26">
        <f t="shared" si="0"/>
        <v>52.633333333333333</v>
      </c>
      <c r="O26">
        <f t="shared" si="0"/>
        <v>52.833333333333329</v>
      </c>
      <c r="P26">
        <f t="shared" si="0"/>
        <v>66.633333333333326</v>
      </c>
      <c r="Q26">
        <f t="shared" si="0"/>
        <v>53.533333333333331</v>
      </c>
      <c r="R26">
        <f t="shared" si="0"/>
        <v>54.133333333333333</v>
      </c>
      <c r="S26">
        <f t="shared" si="0"/>
        <v>40.366666666666667</v>
      </c>
    </row>
    <row r="27" spans="1:19" x14ac:dyDescent="0.25">
      <c r="A27" t="s">
        <v>90</v>
      </c>
      <c r="B27">
        <v>42</v>
      </c>
      <c r="C27">
        <v>0</v>
      </c>
      <c r="D27">
        <v>0</v>
      </c>
      <c r="E27">
        <v>65</v>
      </c>
      <c r="F27">
        <v>44</v>
      </c>
      <c r="G27">
        <v>60</v>
      </c>
      <c r="H27">
        <v>50</v>
      </c>
      <c r="I27">
        <v>0</v>
      </c>
      <c r="J27">
        <v>49</v>
      </c>
      <c r="K27">
        <v>0</v>
      </c>
      <c r="L27">
        <v>0</v>
      </c>
      <c r="M27">
        <v>102</v>
      </c>
      <c r="N27">
        <v>28</v>
      </c>
      <c r="O27">
        <v>34</v>
      </c>
      <c r="P27">
        <v>78</v>
      </c>
      <c r="Q27">
        <v>55</v>
      </c>
      <c r="R27">
        <v>73</v>
      </c>
      <c r="S27">
        <v>30</v>
      </c>
    </row>
    <row r="28" spans="1:19" x14ac:dyDescent="0.25">
      <c r="A28" t="s">
        <v>91</v>
      </c>
      <c r="B28">
        <v>133</v>
      </c>
      <c r="C28">
        <v>36</v>
      </c>
      <c r="D28">
        <v>25</v>
      </c>
      <c r="E28">
        <v>156</v>
      </c>
      <c r="F28">
        <v>135</v>
      </c>
      <c r="G28">
        <v>151</v>
      </c>
      <c r="H28">
        <v>141</v>
      </c>
      <c r="I28">
        <v>73</v>
      </c>
      <c r="J28">
        <v>140</v>
      </c>
      <c r="K28">
        <v>62</v>
      </c>
      <c r="L28">
        <v>42</v>
      </c>
      <c r="M28">
        <v>193</v>
      </c>
      <c r="N28">
        <v>119</v>
      </c>
      <c r="O28">
        <v>125</v>
      </c>
      <c r="P28">
        <v>169</v>
      </c>
      <c r="Q28">
        <v>146</v>
      </c>
      <c r="R28">
        <v>164</v>
      </c>
      <c r="S28">
        <v>121</v>
      </c>
    </row>
    <row r="29" spans="1:19" x14ac:dyDescent="0.25">
      <c r="A29" t="s">
        <v>92</v>
      </c>
      <c r="B29">
        <v>13</v>
      </c>
    </row>
    <row r="30" spans="1:19" x14ac:dyDescent="0.25">
      <c r="A30" t="s">
        <v>7</v>
      </c>
      <c r="B30">
        <v>5</v>
      </c>
      <c r="C30">
        <v>3</v>
      </c>
      <c r="D30">
        <v>6</v>
      </c>
      <c r="E30">
        <v>4</v>
      </c>
      <c r="F30">
        <v>3</v>
      </c>
      <c r="G30">
        <v>2</v>
      </c>
      <c r="H30">
        <v>7</v>
      </c>
      <c r="I30">
        <v>2</v>
      </c>
      <c r="J30">
        <v>7</v>
      </c>
      <c r="K30">
        <v>7</v>
      </c>
      <c r="L30">
        <v>2</v>
      </c>
      <c r="M30">
        <v>4</v>
      </c>
      <c r="N30">
        <v>3</v>
      </c>
      <c r="O30">
        <v>3</v>
      </c>
      <c r="P30">
        <v>4</v>
      </c>
      <c r="Q30">
        <v>3</v>
      </c>
      <c r="R30">
        <v>3</v>
      </c>
      <c r="S30">
        <v>2</v>
      </c>
    </row>
    <row r="31" spans="1:19" x14ac:dyDescent="0.25">
      <c r="A31" t="s">
        <v>93</v>
      </c>
      <c r="B31">
        <v>23</v>
      </c>
    </row>
    <row r="32" spans="1:19" x14ac:dyDescent="0.25">
      <c r="A32" t="s">
        <v>35</v>
      </c>
      <c r="B32">
        <v>24</v>
      </c>
    </row>
    <row r="33" spans="1:19" x14ac:dyDescent="0.25">
      <c r="A33" t="s">
        <v>94</v>
      </c>
      <c r="B33">
        <v>10.79</v>
      </c>
      <c r="C33">
        <v>9.44</v>
      </c>
      <c r="D33">
        <v>9.67</v>
      </c>
      <c r="E33">
        <v>9.26</v>
      </c>
      <c r="F33">
        <v>9.94</v>
      </c>
      <c r="G33">
        <v>8.3000000000000007</v>
      </c>
      <c r="H33">
        <v>5.75</v>
      </c>
      <c r="I33">
        <v>7.49</v>
      </c>
      <c r="J33">
        <v>8.3699999999999992</v>
      </c>
      <c r="K33">
        <v>8.99</v>
      </c>
      <c r="L33">
        <v>8.14</v>
      </c>
      <c r="M33">
        <v>8.77</v>
      </c>
      <c r="N33">
        <v>9.02</v>
      </c>
      <c r="O33">
        <v>8.74</v>
      </c>
      <c r="P33">
        <v>7.92</v>
      </c>
      <c r="Q33">
        <v>7.45</v>
      </c>
      <c r="R33">
        <v>8.07</v>
      </c>
      <c r="S33">
        <v>9.41</v>
      </c>
    </row>
    <row r="34" spans="1:19" x14ac:dyDescent="0.25">
      <c r="A34" t="s">
        <v>15</v>
      </c>
      <c r="B34">
        <v>4.0199999999999996</v>
      </c>
      <c r="C34">
        <v>4.2</v>
      </c>
      <c r="D34">
        <v>4.79</v>
      </c>
      <c r="E34">
        <v>5.23</v>
      </c>
      <c r="F34">
        <v>5.15</v>
      </c>
      <c r="G34">
        <v>5.36</v>
      </c>
      <c r="H34">
        <v>5.08</v>
      </c>
      <c r="I34">
        <v>5.36</v>
      </c>
      <c r="J34">
        <v>4.09</v>
      </c>
      <c r="K34">
        <v>5.12</v>
      </c>
      <c r="L34">
        <v>5.05</v>
      </c>
      <c r="M34">
        <v>5.9</v>
      </c>
      <c r="N34">
        <v>5.03</v>
      </c>
      <c r="O34">
        <v>6.05</v>
      </c>
      <c r="P34">
        <v>4.63</v>
      </c>
      <c r="Q34">
        <v>6.07</v>
      </c>
      <c r="R34">
        <v>6.02</v>
      </c>
      <c r="S34">
        <v>5.2</v>
      </c>
    </row>
    <row r="35" spans="1:19" x14ac:dyDescent="0.25">
      <c r="A35" t="s">
        <v>95</v>
      </c>
    </row>
    <row r="36" spans="1:19" x14ac:dyDescent="0.25">
      <c r="A36" t="s">
        <v>96</v>
      </c>
      <c r="B36">
        <v>3.37</v>
      </c>
      <c r="C36">
        <v>3.93</v>
      </c>
      <c r="D36">
        <v>3.63</v>
      </c>
      <c r="E36">
        <v>3.75</v>
      </c>
      <c r="F36">
        <v>3.71</v>
      </c>
      <c r="G36">
        <v>3.74</v>
      </c>
      <c r="H36">
        <v>3.74</v>
      </c>
      <c r="I36">
        <v>3.58</v>
      </c>
      <c r="J36">
        <v>3.48</v>
      </c>
      <c r="K36">
        <v>3.85</v>
      </c>
      <c r="L36">
        <v>3.76</v>
      </c>
      <c r="M36">
        <v>4.12</v>
      </c>
      <c r="N36">
        <v>3.78</v>
      </c>
      <c r="O36">
        <v>4.07</v>
      </c>
      <c r="P36">
        <v>3.73</v>
      </c>
      <c r="Q36">
        <v>3.92</v>
      </c>
      <c r="R36">
        <v>4.29</v>
      </c>
      <c r="S36">
        <v>4.07</v>
      </c>
    </row>
    <row r="37" spans="1:19" x14ac:dyDescent="0.25">
      <c r="A37" t="s">
        <v>97</v>
      </c>
      <c r="B37">
        <v>4.21</v>
      </c>
      <c r="C37">
        <v>4.21</v>
      </c>
      <c r="D37">
        <v>4.28</v>
      </c>
      <c r="E37">
        <v>4.05</v>
      </c>
      <c r="F37">
        <v>4.47</v>
      </c>
      <c r="G37">
        <v>4.3600000000000003</v>
      </c>
      <c r="H37">
        <v>4.04</v>
      </c>
      <c r="I37">
        <v>4.42</v>
      </c>
      <c r="J37">
        <v>4.33</v>
      </c>
      <c r="K37">
        <v>4.2699999999999996</v>
      </c>
      <c r="L37">
        <v>4.46</v>
      </c>
      <c r="M37">
        <v>4.2</v>
      </c>
      <c r="N37">
        <v>4.49</v>
      </c>
      <c r="O37">
        <v>4.3899999999999997</v>
      </c>
      <c r="P37">
        <v>3.95</v>
      </c>
      <c r="Q37">
        <v>4.41</v>
      </c>
      <c r="R37">
        <v>4.32</v>
      </c>
      <c r="S37">
        <v>4.6100000000000003</v>
      </c>
    </row>
    <row r="38" spans="1:19" x14ac:dyDescent="0.25">
      <c r="A38" t="s">
        <v>98</v>
      </c>
      <c r="B38" s="3" t="s">
        <v>114</v>
      </c>
    </row>
    <row r="39" spans="1:19" x14ac:dyDescent="0.25">
      <c r="A39" t="s">
        <v>99</v>
      </c>
      <c r="B39">
        <v>2</v>
      </c>
      <c r="C39">
        <v>2.25</v>
      </c>
      <c r="D39">
        <v>2</v>
      </c>
      <c r="E39">
        <v>2</v>
      </c>
      <c r="F39">
        <v>2</v>
      </c>
      <c r="G39">
        <v>2</v>
      </c>
      <c r="H39">
        <v>2</v>
      </c>
      <c r="I39">
        <v>2.25</v>
      </c>
      <c r="J39">
        <v>2.25</v>
      </c>
      <c r="K39">
        <v>2.25</v>
      </c>
      <c r="L39">
        <v>2</v>
      </c>
      <c r="M39">
        <v>2</v>
      </c>
      <c r="N39">
        <v>2.25</v>
      </c>
      <c r="O39">
        <v>2</v>
      </c>
      <c r="P39">
        <v>2.25</v>
      </c>
      <c r="Q39">
        <v>2</v>
      </c>
      <c r="R39">
        <v>2.25</v>
      </c>
      <c r="S39">
        <v>2</v>
      </c>
    </row>
    <row r="40" spans="1:19" x14ac:dyDescent="0.25">
      <c r="A40" t="s">
        <v>100</v>
      </c>
      <c r="B40">
        <v>2.15</v>
      </c>
      <c r="C40">
        <v>2.25</v>
      </c>
      <c r="D40">
        <v>2.15</v>
      </c>
    </row>
    <row r="41" spans="1:19" x14ac:dyDescent="0.25">
      <c r="A41" t="s">
        <v>101</v>
      </c>
      <c r="B41" s="3">
        <v>100</v>
      </c>
      <c r="C41">
        <v>100</v>
      </c>
      <c r="D41">
        <v>100</v>
      </c>
    </row>
    <row r="42" spans="1:19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19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19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19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19" x14ac:dyDescent="0.25">
      <c r="A46" t="s">
        <v>106</v>
      </c>
      <c r="B46" s="3">
        <v>0.6</v>
      </c>
      <c r="C46" s="3">
        <v>1.6</v>
      </c>
      <c r="D46" s="3">
        <v>2.6</v>
      </c>
    </row>
    <row r="47" spans="1:19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19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0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0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0" x14ac:dyDescent="0.25">
      <c r="A51" t="s">
        <v>110</v>
      </c>
      <c r="B51">
        <v>410</v>
      </c>
      <c r="C51">
        <v>477</v>
      </c>
      <c r="D51">
        <v>385</v>
      </c>
      <c r="E51">
        <v>472</v>
      </c>
      <c r="F51">
        <v>443</v>
      </c>
      <c r="G51">
        <v>396</v>
      </c>
      <c r="H51">
        <v>411</v>
      </c>
      <c r="I51">
        <v>407</v>
      </c>
      <c r="J51">
        <v>457</v>
      </c>
      <c r="K51">
        <v>415</v>
      </c>
      <c r="L51">
        <v>424</v>
      </c>
      <c r="M51">
        <v>467</v>
      </c>
      <c r="N51">
        <v>439</v>
      </c>
      <c r="O51">
        <v>464</v>
      </c>
      <c r="P51">
        <v>459</v>
      </c>
      <c r="Q51">
        <v>383</v>
      </c>
      <c r="R51">
        <v>447</v>
      </c>
      <c r="S51">
        <v>478</v>
      </c>
    </row>
    <row r="52" spans="1:20" x14ac:dyDescent="0.25">
      <c r="A52" t="s">
        <v>111</v>
      </c>
      <c r="B52">
        <v>410</v>
      </c>
      <c r="C52">
        <v>477</v>
      </c>
      <c r="D52">
        <v>385</v>
      </c>
      <c r="E52">
        <v>472</v>
      </c>
      <c r="F52">
        <v>443</v>
      </c>
      <c r="G52">
        <v>420</v>
      </c>
      <c r="H52">
        <v>411</v>
      </c>
      <c r="I52">
        <v>430</v>
      </c>
      <c r="J52">
        <v>457</v>
      </c>
      <c r="K52">
        <v>415</v>
      </c>
      <c r="L52">
        <v>450</v>
      </c>
      <c r="M52">
        <v>467</v>
      </c>
      <c r="N52">
        <v>439</v>
      </c>
      <c r="O52">
        <v>464</v>
      </c>
      <c r="P52">
        <v>459</v>
      </c>
      <c r="Q52">
        <v>383</v>
      </c>
      <c r="R52">
        <v>447</v>
      </c>
      <c r="S52">
        <v>510</v>
      </c>
      <c r="T52" s="2"/>
    </row>
    <row r="53" spans="1:20" x14ac:dyDescent="0.25">
      <c r="A53" t="s">
        <v>112</v>
      </c>
    </row>
    <row r="54" spans="1:20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4" workbookViewId="0">
      <pane xSplit="1" topLeftCell="P1" activePane="topRight" state="frozen"/>
      <selection pane="topRight" activeCell="I16" sqref="I16"/>
    </sheetView>
  </sheetViews>
  <sheetFormatPr defaultRowHeight="15" x14ac:dyDescent="0.25"/>
  <cols>
    <col min="1" max="1" width="45.7109375" bestFit="1" customWidth="1"/>
  </cols>
  <sheetData>
    <row r="1" spans="1:20" x14ac:dyDescent="0.25">
      <c r="B1" t="s">
        <v>239</v>
      </c>
      <c r="C1" t="s">
        <v>240</v>
      </c>
      <c r="D1" t="s">
        <v>241</v>
      </c>
      <c r="E1" t="s">
        <v>242</v>
      </c>
      <c r="F1" t="s">
        <v>224</v>
      </c>
      <c r="G1" t="s">
        <v>243</v>
      </c>
      <c r="H1" t="s">
        <v>244</v>
      </c>
      <c r="I1" t="s">
        <v>245</v>
      </c>
      <c r="J1" t="s">
        <v>246</v>
      </c>
      <c r="K1" t="s">
        <v>247</v>
      </c>
      <c r="L1" t="s">
        <v>248</v>
      </c>
      <c r="M1" t="s">
        <v>249</v>
      </c>
      <c r="N1" t="s">
        <v>250</v>
      </c>
      <c r="O1" t="s">
        <v>251</v>
      </c>
      <c r="P1" t="s">
        <v>253</v>
      </c>
      <c r="Q1" t="s">
        <v>252</v>
      </c>
      <c r="R1" t="s">
        <v>254</v>
      </c>
      <c r="S1" t="s">
        <v>255</v>
      </c>
    </row>
    <row r="2" spans="1:20" x14ac:dyDescent="0.25">
      <c r="A2" t="s">
        <v>120</v>
      </c>
    </row>
    <row r="3" spans="1:20" x14ac:dyDescent="0.25">
      <c r="A3" t="s">
        <v>121</v>
      </c>
      <c r="B3" t="s">
        <v>27</v>
      </c>
      <c r="C3" t="s">
        <v>27</v>
      </c>
      <c r="D3" t="s">
        <v>27</v>
      </c>
    </row>
    <row r="4" spans="1:20" x14ac:dyDescent="0.25">
      <c r="A4" t="s">
        <v>122</v>
      </c>
      <c r="B4" t="s">
        <v>239</v>
      </c>
      <c r="C4" t="s">
        <v>240</v>
      </c>
      <c r="D4" t="s">
        <v>241</v>
      </c>
      <c r="E4" t="s">
        <v>242</v>
      </c>
      <c r="F4" t="s">
        <v>224</v>
      </c>
      <c r="G4" t="s">
        <v>243</v>
      </c>
      <c r="H4" t="s">
        <v>244</v>
      </c>
      <c r="I4" t="s">
        <v>245</v>
      </c>
      <c r="J4" t="s">
        <v>246</v>
      </c>
      <c r="K4" t="s">
        <v>247</v>
      </c>
      <c r="L4" t="s">
        <v>248</v>
      </c>
      <c r="M4" t="s">
        <v>249</v>
      </c>
      <c r="N4" t="s">
        <v>250</v>
      </c>
      <c r="O4" t="s">
        <v>251</v>
      </c>
      <c r="P4" t="s">
        <v>253</v>
      </c>
      <c r="Q4" t="s">
        <v>252</v>
      </c>
      <c r="R4" t="s">
        <v>254</v>
      </c>
      <c r="S4" t="s">
        <v>255</v>
      </c>
    </row>
    <row r="5" spans="1:20" x14ac:dyDescent="0.25">
      <c r="A5" t="s">
        <v>11</v>
      </c>
      <c r="B5">
        <v>410</v>
      </c>
      <c r="C5">
        <v>477</v>
      </c>
      <c r="D5">
        <v>385</v>
      </c>
      <c r="E5">
        <v>472</v>
      </c>
      <c r="F5">
        <v>443</v>
      </c>
      <c r="G5">
        <v>420</v>
      </c>
      <c r="H5">
        <v>411</v>
      </c>
      <c r="I5">
        <v>430</v>
      </c>
      <c r="J5">
        <v>457</v>
      </c>
      <c r="K5">
        <v>415</v>
      </c>
      <c r="L5">
        <v>450</v>
      </c>
      <c r="M5">
        <v>467</v>
      </c>
      <c r="N5">
        <v>439</v>
      </c>
      <c r="O5">
        <v>464</v>
      </c>
      <c r="P5">
        <v>459</v>
      </c>
      <c r="Q5">
        <v>383</v>
      </c>
      <c r="R5">
        <v>447</v>
      </c>
      <c r="S5">
        <v>510</v>
      </c>
      <c r="T5" s="2"/>
    </row>
    <row r="6" spans="1:20" x14ac:dyDescent="0.25">
      <c r="A6" t="s">
        <v>123</v>
      </c>
      <c r="B6" t="s">
        <v>196</v>
      </c>
      <c r="C6" t="s">
        <v>196</v>
      </c>
      <c r="D6" t="s">
        <v>196</v>
      </c>
    </row>
    <row r="7" spans="1:20" x14ac:dyDescent="0.25">
      <c r="A7" t="s">
        <v>89</v>
      </c>
      <c r="B7">
        <v>77.766666666666666</v>
      </c>
      <c r="C7">
        <v>51</v>
      </c>
      <c r="D7">
        <v>91</v>
      </c>
      <c r="E7">
        <v>66.2</v>
      </c>
      <c r="F7">
        <v>53.166666666666671</v>
      </c>
      <c r="G7">
        <v>41.366666666666667</v>
      </c>
      <c r="H7">
        <v>102.7</v>
      </c>
      <c r="I7">
        <v>38.766666666666666</v>
      </c>
      <c r="J7">
        <v>102.66666666666667</v>
      </c>
      <c r="K7">
        <v>102</v>
      </c>
      <c r="L7">
        <v>37.733333333333334</v>
      </c>
      <c r="M7">
        <v>67.433333333333337</v>
      </c>
      <c r="N7">
        <v>52.633333333333333</v>
      </c>
      <c r="O7">
        <v>52.833333333333329</v>
      </c>
      <c r="P7">
        <v>66.633333333333326</v>
      </c>
      <c r="Q7">
        <v>53.533333333333331</v>
      </c>
      <c r="R7">
        <v>54.133333333333333</v>
      </c>
      <c r="S7">
        <v>40.366666666666667</v>
      </c>
    </row>
    <row r="8" spans="1:20" x14ac:dyDescent="0.25">
      <c r="A8" t="s">
        <v>124</v>
      </c>
      <c r="B8">
        <v>410</v>
      </c>
      <c r="C8">
        <v>477</v>
      </c>
      <c r="D8">
        <v>385</v>
      </c>
      <c r="E8">
        <v>472</v>
      </c>
      <c r="F8">
        <v>443</v>
      </c>
      <c r="G8">
        <v>396</v>
      </c>
      <c r="H8">
        <v>411</v>
      </c>
      <c r="I8">
        <v>407</v>
      </c>
      <c r="J8">
        <v>457</v>
      </c>
      <c r="K8">
        <v>415</v>
      </c>
      <c r="L8">
        <v>424</v>
      </c>
      <c r="M8">
        <v>467</v>
      </c>
      <c r="N8">
        <v>439</v>
      </c>
      <c r="O8">
        <v>464</v>
      </c>
      <c r="P8">
        <v>459</v>
      </c>
      <c r="Q8">
        <v>383</v>
      </c>
      <c r="R8">
        <v>447</v>
      </c>
      <c r="S8">
        <v>478</v>
      </c>
    </row>
    <row r="9" spans="1:20" x14ac:dyDescent="0.25">
      <c r="A9" t="s">
        <v>125</v>
      </c>
      <c r="B9">
        <v>2</v>
      </c>
      <c r="C9">
        <v>2.25</v>
      </c>
      <c r="D9">
        <v>2</v>
      </c>
      <c r="E9">
        <v>2</v>
      </c>
      <c r="F9">
        <v>2</v>
      </c>
      <c r="G9">
        <v>2</v>
      </c>
      <c r="H9">
        <v>2</v>
      </c>
      <c r="I9">
        <v>2.25</v>
      </c>
      <c r="J9">
        <v>2.25</v>
      </c>
      <c r="K9">
        <v>2.25</v>
      </c>
      <c r="L9">
        <v>2</v>
      </c>
      <c r="M9">
        <v>2</v>
      </c>
      <c r="N9">
        <v>2.25</v>
      </c>
      <c r="O9">
        <v>2</v>
      </c>
      <c r="P9">
        <v>2.25</v>
      </c>
      <c r="Q9">
        <v>2</v>
      </c>
      <c r="R9">
        <v>2.25</v>
      </c>
      <c r="S9">
        <v>2</v>
      </c>
    </row>
    <row r="10" spans="1:20" x14ac:dyDescent="0.25">
      <c r="A10" t="s">
        <v>126</v>
      </c>
      <c r="B10">
        <v>0</v>
      </c>
      <c r="C10">
        <v>0</v>
      </c>
      <c r="D10">
        <v>0</v>
      </c>
    </row>
    <row r="11" spans="1:20" x14ac:dyDescent="0.25">
      <c r="A11" t="s">
        <v>127</v>
      </c>
      <c r="B11">
        <v>133</v>
      </c>
      <c r="C11">
        <v>36</v>
      </c>
      <c r="D11">
        <v>25</v>
      </c>
      <c r="E11">
        <v>156</v>
      </c>
      <c r="F11">
        <v>135</v>
      </c>
      <c r="G11">
        <v>151</v>
      </c>
      <c r="H11">
        <v>141</v>
      </c>
      <c r="I11">
        <v>73</v>
      </c>
      <c r="J11">
        <v>140</v>
      </c>
      <c r="K11">
        <v>62</v>
      </c>
      <c r="L11">
        <v>42</v>
      </c>
      <c r="M11">
        <v>193</v>
      </c>
      <c r="N11">
        <v>119</v>
      </c>
      <c r="O11">
        <v>125</v>
      </c>
      <c r="P11">
        <v>169</v>
      </c>
      <c r="Q11">
        <v>146</v>
      </c>
      <c r="R11">
        <v>164</v>
      </c>
      <c r="S11">
        <v>121</v>
      </c>
    </row>
    <row r="12" spans="1:20" x14ac:dyDescent="0.25">
      <c r="A12" t="s">
        <v>128</v>
      </c>
      <c r="B12">
        <v>24</v>
      </c>
      <c r="C12">
        <v>24</v>
      </c>
      <c r="D12">
        <v>24</v>
      </c>
    </row>
    <row r="13" spans="1:20" x14ac:dyDescent="0.25">
      <c r="A13" t="s">
        <v>129</v>
      </c>
      <c r="B13">
        <v>42</v>
      </c>
      <c r="C13">
        <v>0</v>
      </c>
      <c r="D13">
        <v>0</v>
      </c>
      <c r="E13">
        <v>65</v>
      </c>
      <c r="F13">
        <v>44</v>
      </c>
      <c r="G13">
        <v>60</v>
      </c>
      <c r="H13">
        <v>50</v>
      </c>
      <c r="I13">
        <v>0</v>
      </c>
      <c r="J13">
        <v>49</v>
      </c>
      <c r="K13">
        <v>0</v>
      </c>
      <c r="L13">
        <v>0</v>
      </c>
      <c r="M13">
        <v>102</v>
      </c>
      <c r="N13">
        <v>28</v>
      </c>
      <c r="O13">
        <v>34</v>
      </c>
      <c r="P13">
        <v>78</v>
      </c>
      <c r="Q13">
        <v>55</v>
      </c>
      <c r="R13">
        <v>73</v>
      </c>
      <c r="S13">
        <v>30</v>
      </c>
    </row>
    <row r="14" spans="1:20" x14ac:dyDescent="0.25">
      <c r="A14" t="s">
        <v>19</v>
      </c>
      <c r="B14">
        <v>15.7</v>
      </c>
      <c r="C14">
        <v>15.7</v>
      </c>
      <c r="D14">
        <v>15.7</v>
      </c>
    </row>
    <row r="16" spans="1:20" x14ac:dyDescent="0.25">
      <c r="A16" t="s">
        <v>133</v>
      </c>
      <c r="B16">
        <v>23</v>
      </c>
      <c r="C16">
        <v>23</v>
      </c>
      <c r="D16">
        <v>23</v>
      </c>
    </row>
    <row r="17" spans="1:20" x14ac:dyDescent="0.25">
      <c r="A17" t="s">
        <v>134</v>
      </c>
      <c r="B17" t="s">
        <v>209</v>
      </c>
      <c r="C17" t="s">
        <v>209</v>
      </c>
      <c r="D17" t="s">
        <v>209</v>
      </c>
    </row>
    <row r="18" spans="1:20" x14ac:dyDescent="0.25">
      <c r="A18" t="s">
        <v>135</v>
      </c>
    </row>
    <row r="19" spans="1:20" x14ac:dyDescent="0.25">
      <c r="A19" t="s">
        <v>136</v>
      </c>
    </row>
    <row r="20" spans="1:20" x14ac:dyDescent="0.25">
      <c r="A20" t="s">
        <v>137</v>
      </c>
      <c r="B20">
        <v>10.79</v>
      </c>
      <c r="C20">
        <v>9.44</v>
      </c>
      <c r="D20">
        <v>9.67</v>
      </c>
      <c r="E20">
        <v>9.26</v>
      </c>
      <c r="F20">
        <v>9.94</v>
      </c>
      <c r="G20">
        <v>8.3000000000000007</v>
      </c>
      <c r="H20">
        <v>5.75</v>
      </c>
      <c r="I20">
        <v>7.49</v>
      </c>
      <c r="J20">
        <v>8.3699999999999992</v>
      </c>
      <c r="K20">
        <v>8.99</v>
      </c>
      <c r="L20">
        <v>8.14</v>
      </c>
      <c r="M20">
        <v>8.77</v>
      </c>
      <c r="N20">
        <v>9.02</v>
      </c>
      <c r="O20">
        <v>8.74</v>
      </c>
      <c r="P20">
        <v>7.92</v>
      </c>
      <c r="Q20">
        <v>7.45</v>
      </c>
      <c r="R20">
        <v>8.07</v>
      </c>
      <c r="S20">
        <v>9.41</v>
      </c>
    </row>
    <row r="21" spans="1:20" x14ac:dyDescent="0.25">
      <c r="A21" t="s">
        <v>138</v>
      </c>
      <c r="B21">
        <v>2</v>
      </c>
      <c r="C21">
        <v>2</v>
      </c>
      <c r="D21">
        <v>2</v>
      </c>
    </row>
    <row r="22" spans="1:20" x14ac:dyDescent="0.25">
      <c r="A22" t="s">
        <v>139</v>
      </c>
      <c r="B22" t="s">
        <v>197</v>
      </c>
      <c r="C22" t="s">
        <v>197</v>
      </c>
      <c r="D22" t="s">
        <v>197</v>
      </c>
    </row>
    <row r="23" spans="1:20" x14ac:dyDescent="0.25">
      <c r="A23" t="s">
        <v>140</v>
      </c>
      <c r="B23">
        <v>4.0199999999999996</v>
      </c>
      <c r="C23">
        <v>4.2</v>
      </c>
      <c r="D23">
        <v>4.79</v>
      </c>
      <c r="E23">
        <v>5.23</v>
      </c>
      <c r="F23">
        <v>5.15</v>
      </c>
      <c r="G23">
        <v>5.36</v>
      </c>
      <c r="H23">
        <v>5.08</v>
      </c>
      <c r="I23">
        <v>5.36</v>
      </c>
      <c r="J23">
        <v>4.09</v>
      </c>
      <c r="K23">
        <v>5.12</v>
      </c>
      <c r="L23">
        <v>5.05</v>
      </c>
      <c r="M23">
        <v>5.9</v>
      </c>
      <c r="N23">
        <v>5.03</v>
      </c>
      <c r="O23">
        <v>6.05</v>
      </c>
      <c r="P23">
        <v>4.63</v>
      </c>
      <c r="Q23">
        <v>6.07</v>
      </c>
      <c r="R23">
        <v>6.02</v>
      </c>
      <c r="S23">
        <v>5.2</v>
      </c>
    </row>
    <row r="24" spans="1:20" x14ac:dyDescent="0.25">
      <c r="A24" t="s">
        <v>141</v>
      </c>
      <c r="B24">
        <v>3.37</v>
      </c>
      <c r="C24">
        <v>3.93</v>
      </c>
      <c r="D24">
        <v>3.63</v>
      </c>
      <c r="E24">
        <v>3.75</v>
      </c>
      <c r="F24">
        <v>3.71</v>
      </c>
      <c r="G24">
        <v>3.74</v>
      </c>
      <c r="H24">
        <v>3.74</v>
      </c>
      <c r="I24">
        <v>3.58</v>
      </c>
      <c r="J24">
        <v>3.48</v>
      </c>
      <c r="K24">
        <v>3.85</v>
      </c>
      <c r="L24">
        <v>3.76</v>
      </c>
      <c r="M24">
        <v>4.12</v>
      </c>
      <c r="N24">
        <v>3.78</v>
      </c>
      <c r="O24">
        <v>4.07</v>
      </c>
      <c r="P24">
        <v>3.73</v>
      </c>
      <c r="Q24">
        <v>3.92</v>
      </c>
      <c r="R24">
        <v>4.29</v>
      </c>
      <c r="S24">
        <v>4.07</v>
      </c>
    </row>
    <row r="25" spans="1:20" x14ac:dyDescent="0.25">
      <c r="A25" t="s">
        <v>97</v>
      </c>
      <c r="B25">
        <v>4.21</v>
      </c>
      <c r="C25">
        <v>4.21</v>
      </c>
      <c r="D25">
        <v>4.28</v>
      </c>
      <c r="E25">
        <v>4.05</v>
      </c>
      <c r="F25">
        <v>4.47</v>
      </c>
      <c r="G25">
        <v>4.3600000000000003</v>
      </c>
      <c r="H25">
        <v>4.04</v>
      </c>
      <c r="I25">
        <v>4.42</v>
      </c>
      <c r="J25">
        <v>4.33</v>
      </c>
      <c r="K25">
        <v>4.2699999999999996</v>
      </c>
      <c r="L25">
        <v>4.46</v>
      </c>
      <c r="M25">
        <v>4.2</v>
      </c>
      <c r="N25">
        <v>4.49</v>
      </c>
      <c r="O25">
        <v>4.3899999999999997</v>
      </c>
      <c r="P25">
        <v>3.95</v>
      </c>
      <c r="Q25">
        <v>4.41</v>
      </c>
      <c r="R25">
        <v>4.32</v>
      </c>
      <c r="S25">
        <v>4.6100000000000003</v>
      </c>
    </row>
    <row r="26" spans="1:20" x14ac:dyDescent="0.25">
      <c r="A26" t="s">
        <v>142</v>
      </c>
      <c r="B26">
        <v>10.33405936704245</v>
      </c>
      <c r="C26">
        <v>10.513178958736086</v>
      </c>
      <c r="D26">
        <v>9.9988321280958044</v>
      </c>
      <c r="E26">
        <v>10.938115497620654</v>
      </c>
      <c r="F26">
        <v>10.950644389866829</v>
      </c>
      <c r="G26">
        <v>9.7498255892277328</v>
      </c>
      <c r="H26">
        <v>8.4153364362598673</v>
      </c>
      <c r="I26">
        <v>9.4189306422211718</v>
      </c>
      <c r="J26">
        <v>9.7579877300902655</v>
      </c>
      <c r="K26">
        <v>10.14979726583864</v>
      </c>
      <c r="L26">
        <v>9.8025217919518202</v>
      </c>
      <c r="M26">
        <v>10.974625689653356</v>
      </c>
      <c r="N26">
        <v>10.367412403775949</v>
      </c>
      <c r="O26">
        <v>11.003922639076931</v>
      </c>
      <c r="P26">
        <v>9.8233485154710269</v>
      </c>
      <c r="Q26">
        <v>9.4294147133377919</v>
      </c>
      <c r="R26">
        <v>10.43134582662787</v>
      </c>
      <c r="S26">
        <v>11.120527585277243</v>
      </c>
    </row>
    <row r="27" spans="1:20" x14ac:dyDescent="0.25">
      <c r="A27" t="s">
        <v>143</v>
      </c>
    </row>
    <row r="28" spans="1:20" x14ac:dyDescent="0.25">
      <c r="A28" t="s">
        <v>238</v>
      </c>
      <c r="I28" s="2"/>
      <c r="N28" s="2"/>
      <c r="T28" s="2"/>
    </row>
    <row r="30" spans="1:20" x14ac:dyDescent="0.25">
      <c r="A30" t="s">
        <v>20</v>
      </c>
      <c r="B30" t="s">
        <v>65</v>
      </c>
      <c r="C30" t="s">
        <v>65</v>
      </c>
      <c r="D30" t="s">
        <v>65</v>
      </c>
    </row>
    <row r="31" spans="1:20" x14ac:dyDescent="0.25">
      <c r="A31" t="s">
        <v>130</v>
      </c>
    </row>
    <row r="32" spans="1:20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11" sqref="A11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206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opLeftCell="A16" workbookViewId="0">
      <selection activeCell="C27" sqref="C27:T27"/>
    </sheetView>
  </sheetViews>
  <sheetFormatPr defaultRowHeight="15" x14ac:dyDescent="0.25"/>
  <sheetData>
    <row r="1" spans="1:20" x14ac:dyDescent="0.25">
      <c r="C1" t="s">
        <v>239</v>
      </c>
      <c r="D1" t="s">
        <v>240</v>
      </c>
      <c r="E1" t="s">
        <v>241</v>
      </c>
      <c r="F1" t="s">
        <v>242</v>
      </c>
      <c r="G1" t="s">
        <v>224</v>
      </c>
      <c r="H1" t="s">
        <v>243</v>
      </c>
      <c r="I1" t="s">
        <v>244</v>
      </c>
      <c r="J1" t="s">
        <v>245</v>
      </c>
      <c r="K1" t="s">
        <v>246</v>
      </c>
      <c r="L1" t="s">
        <v>247</v>
      </c>
      <c r="M1" t="s">
        <v>248</v>
      </c>
      <c r="N1" t="s">
        <v>249</v>
      </c>
      <c r="O1" t="s">
        <v>250</v>
      </c>
      <c r="P1" t="s">
        <v>251</v>
      </c>
      <c r="Q1" t="s">
        <v>253</v>
      </c>
      <c r="R1" t="s">
        <v>252</v>
      </c>
      <c r="S1" t="s">
        <v>254</v>
      </c>
      <c r="T1" t="s">
        <v>255</v>
      </c>
    </row>
    <row r="2" spans="1:20" x14ac:dyDescent="0.25">
      <c r="A2" t="s">
        <v>144</v>
      </c>
      <c r="C2">
        <v>410</v>
      </c>
      <c r="D2">
        <v>477</v>
      </c>
      <c r="E2">
        <v>385</v>
      </c>
      <c r="F2">
        <v>472</v>
      </c>
      <c r="G2">
        <v>443</v>
      </c>
      <c r="H2">
        <v>396</v>
      </c>
      <c r="I2">
        <v>411</v>
      </c>
      <c r="J2">
        <v>407</v>
      </c>
      <c r="K2">
        <v>457</v>
      </c>
      <c r="L2">
        <v>415</v>
      </c>
      <c r="M2">
        <v>424</v>
      </c>
      <c r="N2">
        <v>467</v>
      </c>
      <c r="O2">
        <v>439</v>
      </c>
      <c r="P2">
        <v>464</v>
      </c>
      <c r="Q2">
        <v>459</v>
      </c>
      <c r="R2">
        <v>383</v>
      </c>
      <c r="S2">
        <v>447</v>
      </c>
      <c r="T2">
        <v>478</v>
      </c>
    </row>
    <row r="3" spans="1:20" x14ac:dyDescent="0.25">
      <c r="A3" t="s">
        <v>145</v>
      </c>
      <c r="C3">
        <v>10.79</v>
      </c>
      <c r="D3">
        <v>9.44</v>
      </c>
      <c r="E3">
        <v>9.67</v>
      </c>
      <c r="F3">
        <v>9.26</v>
      </c>
      <c r="G3">
        <v>9.94</v>
      </c>
      <c r="H3">
        <v>8.3000000000000007</v>
      </c>
      <c r="I3">
        <v>5.75</v>
      </c>
      <c r="J3">
        <v>7.49</v>
      </c>
      <c r="K3">
        <v>8.3699999999999992</v>
      </c>
      <c r="L3">
        <v>8.99</v>
      </c>
      <c r="M3">
        <v>8.14</v>
      </c>
      <c r="N3">
        <v>8.77</v>
      </c>
      <c r="O3">
        <v>9.02</v>
      </c>
      <c r="P3">
        <v>8.74</v>
      </c>
      <c r="Q3">
        <v>7.92</v>
      </c>
      <c r="R3">
        <v>7.45</v>
      </c>
      <c r="S3">
        <v>8.07</v>
      </c>
      <c r="T3">
        <v>9.41</v>
      </c>
    </row>
    <row r="4" spans="1:20" x14ac:dyDescent="0.25">
      <c r="A4" t="s">
        <v>146</v>
      </c>
      <c r="C4">
        <v>4.0199999999999996</v>
      </c>
      <c r="D4">
        <v>4.2</v>
      </c>
      <c r="E4">
        <v>4.79</v>
      </c>
      <c r="F4">
        <v>5.23</v>
      </c>
      <c r="G4">
        <v>5.15</v>
      </c>
      <c r="H4">
        <v>5.36</v>
      </c>
      <c r="I4">
        <v>5.08</v>
      </c>
      <c r="J4">
        <v>5.36</v>
      </c>
      <c r="K4">
        <v>4.09</v>
      </c>
      <c r="L4">
        <v>5.12</v>
      </c>
      <c r="M4">
        <v>5.05</v>
      </c>
      <c r="N4">
        <v>5.9</v>
      </c>
      <c r="O4">
        <v>5.03</v>
      </c>
      <c r="P4">
        <v>6.05</v>
      </c>
      <c r="Q4">
        <v>4.63</v>
      </c>
      <c r="R4">
        <v>6.07</v>
      </c>
      <c r="S4">
        <v>6.02</v>
      </c>
      <c r="T4">
        <v>5.2</v>
      </c>
    </row>
    <row r="5" spans="1:20" x14ac:dyDescent="0.25">
      <c r="A5" t="s">
        <v>147</v>
      </c>
      <c r="C5" t="s">
        <v>218</v>
      </c>
      <c r="D5" t="s">
        <v>219</v>
      </c>
      <c r="E5" t="s">
        <v>220</v>
      </c>
      <c r="F5" t="s">
        <v>221</v>
      </c>
      <c r="G5" t="s">
        <v>222</v>
      </c>
      <c r="H5" t="s">
        <v>223</v>
      </c>
      <c r="I5" t="s">
        <v>224</v>
      </c>
      <c r="J5" t="s">
        <v>225</v>
      </c>
      <c r="K5" t="s">
        <v>226</v>
      </c>
      <c r="L5" t="s">
        <v>227</v>
      </c>
      <c r="M5" t="s">
        <v>228</v>
      </c>
      <c r="N5" t="s">
        <v>229</v>
      </c>
      <c r="O5" t="s">
        <v>230</v>
      </c>
      <c r="P5" t="s">
        <v>231</v>
      </c>
      <c r="Q5" t="s">
        <v>232</v>
      </c>
      <c r="R5" t="s">
        <v>233</v>
      </c>
      <c r="S5" t="s">
        <v>234</v>
      </c>
      <c r="T5" t="s">
        <v>235</v>
      </c>
    </row>
    <row r="6" spans="1:20" x14ac:dyDescent="0.25">
      <c r="A6" t="s">
        <v>148</v>
      </c>
      <c r="C6">
        <f>(0.08*C2^0.75)</f>
        <v>7.289166650789018</v>
      </c>
      <c r="D6">
        <f t="shared" ref="D6:F6" si="0">(0.08*D2^0.75)</f>
        <v>8.1654245700996277</v>
      </c>
      <c r="E6">
        <f t="shared" si="0"/>
        <v>6.9532130104390557</v>
      </c>
      <c r="F6">
        <f t="shared" si="0"/>
        <v>8.1011465000723977</v>
      </c>
      <c r="G6">
        <f t="shared" ref="G6:T6" si="1">(0.08*G2^0.75)</f>
        <v>7.7248984975796553</v>
      </c>
      <c r="H6">
        <f t="shared" si="1"/>
        <v>7.1016845334089806</v>
      </c>
      <c r="I6">
        <f t="shared" si="1"/>
        <v>7.3024964311534575</v>
      </c>
      <c r="J6">
        <f t="shared" si="1"/>
        <v>7.2491284277195698</v>
      </c>
      <c r="K6">
        <f t="shared" si="1"/>
        <v>7.9072803537719727</v>
      </c>
      <c r="L6">
        <f t="shared" si="1"/>
        <v>7.3557347409692948</v>
      </c>
      <c r="M6">
        <f t="shared" si="1"/>
        <v>7.4750547757969388</v>
      </c>
      <c r="N6">
        <f t="shared" si="1"/>
        <v>8.0366979729072359</v>
      </c>
      <c r="O6">
        <f t="shared" si="1"/>
        <v>7.6725261478199718</v>
      </c>
      <c r="P6">
        <f t="shared" si="1"/>
        <v>7.9979460891572947</v>
      </c>
      <c r="Q6">
        <f t="shared" si="1"/>
        <v>7.9332200558828871</v>
      </c>
      <c r="R6">
        <f t="shared" si="1"/>
        <v>6.9261049407558222</v>
      </c>
      <c r="S6">
        <f t="shared" si="1"/>
        <v>7.7771527568607146</v>
      </c>
      <c r="T6">
        <f t="shared" si="1"/>
        <v>8.178259926468689</v>
      </c>
    </row>
    <row r="7" spans="1:20" x14ac:dyDescent="0.25">
      <c r="A7" t="s">
        <v>149</v>
      </c>
      <c r="C7">
        <f>(C6*4.184)</f>
        <v>30.497873266901252</v>
      </c>
      <c r="D7">
        <f t="shared" ref="D7:F7" si="2">(D6*4.184)</f>
        <v>34.164136401296844</v>
      </c>
      <c r="E7">
        <f t="shared" si="2"/>
        <v>29.09224323567701</v>
      </c>
      <c r="F7">
        <f t="shared" si="2"/>
        <v>33.895196956302911</v>
      </c>
      <c r="G7">
        <f t="shared" ref="G7:T7" si="3">(G6*4.184)</f>
        <v>32.320975313873276</v>
      </c>
      <c r="H7">
        <f t="shared" si="3"/>
        <v>29.713448087783178</v>
      </c>
      <c r="I7">
        <f t="shared" si="3"/>
        <v>30.553645067946068</v>
      </c>
      <c r="J7">
        <f t="shared" si="3"/>
        <v>30.330353341578682</v>
      </c>
      <c r="K7">
        <f t="shared" si="3"/>
        <v>33.084061000181933</v>
      </c>
      <c r="L7">
        <f t="shared" si="3"/>
        <v>30.776394156215531</v>
      </c>
      <c r="M7">
        <f t="shared" si="3"/>
        <v>31.275629181934391</v>
      </c>
      <c r="N7">
        <f t="shared" si="3"/>
        <v>33.625544318643875</v>
      </c>
      <c r="O7">
        <f t="shared" si="3"/>
        <v>32.101849402478763</v>
      </c>
      <c r="P7">
        <f t="shared" si="3"/>
        <v>33.463406437034124</v>
      </c>
      <c r="Q7">
        <f t="shared" si="3"/>
        <v>33.192592713814001</v>
      </c>
      <c r="R7">
        <f t="shared" si="3"/>
        <v>28.97882307212236</v>
      </c>
      <c r="S7">
        <f t="shared" si="3"/>
        <v>32.539607134705228</v>
      </c>
      <c r="T7">
        <f t="shared" si="3"/>
        <v>34.217839532344996</v>
      </c>
    </row>
    <row r="8" spans="1:20" x14ac:dyDescent="0.25">
      <c r="A8" t="s">
        <v>150</v>
      </c>
      <c r="C8">
        <f>(C7/0.62)</f>
        <v>49.190118172421371</v>
      </c>
      <c r="D8">
        <f t="shared" ref="D8:T8" si="4">(D7/0.62)</f>
        <v>55.103445808543299</v>
      </c>
      <c r="E8">
        <f t="shared" si="4"/>
        <v>46.922972960769371</v>
      </c>
      <c r="F8">
        <f t="shared" si="4"/>
        <v>54.669672510165988</v>
      </c>
      <c r="G8">
        <f t="shared" si="4"/>
        <v>52.130605344956898</v>
      </c>
      <c r="H8">
        <f t="shared" si="4"/>
        <v>47.924916270618027</v>
      </c>
      <c r="I8">
        <f t="shared" si="4"/>
        <v>49.280072690235592</v>
      </c>
      <c r="J8">
        <f t="shared" si="4"/>
        <v>48.919924744481747</v>
      </c>
      <c r="K8">
        <f t="shared" si="4"/>
        <v>53.361388709970861</v>
      </c>
      <c r="L8">
        <f t="shared" si="4"/>
        <v>49.639345413250858</v>
      </c>
      <c r="M8">
        <f t="shared" si="4"/>
        <v>50.444563196668376</v>
      </c>
      <c r="N8">
        <f t="shared" si="4"/>
        <v>54.234748901038508</v>
      </c>
      <c r="O8">
        <f t="shared" si="4"/>
        <v>51.777176455610906</v>
      </c>
      <c r="P8">
        <f t="shared" si="4"/>
        <v>53.973236188764716</v>
      </c>
      <c r="Q8">
        <f t="shared" si="4"/>
        <v>53.536439860990328</v>
      </c>
      <c r="R8">
        <f t="shared" si="4"/>
        <v>46.740037213100578</v>
      </c>
      <c r="S8">
        <f t="shared" si="4"/>
        <v>52.483237314040693</v>
      </c>
      <c r="T8">
        <f t="shared" si="4"/>
        <v>55.190063761846766</v>
      </c>
    </row>
    <row r="9" spans="1:20" x14ac:dyDescent="0.25">
      <c r="A9" t="s">
        <v>151</v>
      </c>
    </row>
    <row r="10" spans="1:20" x14ac:dyDescent="0.25">
      <c r="A10" t="s">
        <v>137</v>
      </c>
      <c r="C10">
        <v>10.79</v>
      </c>
      <c r="D10">
        <v>9.44</v>
      </c>
      <c r="E10">
        <v>9.67</v>
      </c>
      <c r="F10">
        <v>9.26</v>
      </c>
      <c r="G10">
        <v>9.94</v>
      </c>
      <c r="H10">
        <v>8.3000000000000007</v>
      </c>
      <c r="I10">
        <v>5.75</v>
      </c>
      <c r="J10">
        <v>7.49</v>
      </c>
      <c r="K10">
        <v>8.3699999999999992</v>
      </c>
      <c r="L10">
        <v>8.99</v>
      </c>
      <c r="M10">
        <v>8.14</v>
      </c>
      <c r="N10">
        <v>8.77</v>
      </c>
      <c r="O10">
        <v>9.02</v>
      </c>
      <c r="P10">
        <v>8.74</v>
      </c>
      <c r="Q10">
        <v>7.92</v>
      </c>
      <c r="R10">
        <v>7.45</v>
      </c>
      <c r="S10">
        <v>8.07</v>
      </c>
      <c r="T10">
        <v>9.41</v>
      </c>
    </row>
    <row r="11" spans="1:20" x14ac:dyDescent="0.25">
      <c r="A11" t="s">
        <v>152</v>
      </c>
      <c r="C11">
        <f>(0.36+(0.0969*C4))*C10</f>
        <v>8.0875150199999979</v>
      </c>
      <c r="D11">
        <f t="shared" ref="D11:F11" si="5">(0.36+(0.0969*D4))*D10</f>
        <v>7.2402911999999997</v>
      </c>
      <c r="E11">
        <f t="shared" si="5"/>
        <v>7.9695401699999993</v>
      </c>
      <c r="F11">
        <f t="shared" si="5"/>
        <v>8.026447619999999</v>
      </c>
      <c r="G11">
        <f t="shared" ref="G11:T11" si="6">(0.36+(0.0969*G4))*G10</f>
        <v>8.5388079000000001</v>
      </c>
      <c r="H11">
        <f t="shared" si="6"/>
        <v>7.2988872000000011</v>
      </c>
      <c r="I11">
        <f t="shared" si="6"/>
        <v>4.9004490000000001</v>
      </c>
      <c r="J11">
        <f t="shared" si="6"/>
        <v>6.5865861600000004</v>
      </c>
      <c r="K11">
        <f t="shared" si="6"/>
        <v>6.3304067699999997</v>
      </c>
      <c r="L11">
        <f t="shared" si="6"/>
        <v>7.6965907200000006</v>
      </c>
      <c r="M11">
        <f t="shared" si="6"/>
        <v>6.9136683000000003</v>
      </c>
      <c r="N11">
        <f t="shared" si="6"/>
        <v>8.1710966999999997</v>
      </c>
      <c r="O11">
        <f t="shared" si="6"/>
        <v>7.64361114</v>
      </c>
      <c r="P11">
        <f t="shared" si="6"/>
        <v>8.2701813000000008</v>
      </c>
      <c r="Q11">
        <f t="shared" si="6"/>
        <v>6.4044842399999995</v>
      </c>
      <c r="R11">
        <f t="shared" si="6"/>
        <v>7.0639633499999999</v>
      </c>
      <c r="S11">
        <f t="shared" si="6"/>
        <v>7.6127376599999996</v>
      </c>
      <c r="T11">
        <f t="shared" si="6"/>
        <v>8.1291107999999994</v>
      </c>
    </row>
    <row r="12" spans="1:20" x14ac:dyDescent="0.25">
      <c r="A12" t="s">
        <v>153</v>
      </c>
      <c r="C12">
        <f>(C11*4.184)</f>
        <v>33.838162843679996</v>
      </c>
      <c r="D12">
        <f t="shared" ref="D12:F12" si="7">(D11*4.184)</f>
        <v>30.2933783808</v>
      </c>
      <c r="E12">
        <f t="shared" si="7"/>
        <v>33.344556071279996</v>
      </c>
      <c r="F12">
        <f t="shared" si="7"/>
        <v>33.582656842079999</v>
      </c>
      <c r="G12">
        <f t="shared" ref="G12:T12" si="8">(G11*4.184)</f>
        <v>35.726372253600005</v>
      </c>
      <c r="H12">
        <f t="shared" si="8"/>
        <v>30.538544044800005</v>
      </c>
      <c r="I12">
        <f t="shared" si="8"/>
        <v>20.503478616000002</v>
      </c>
      <c r="J12">
        <f t="shared" si="8"/>
        <v>27.558276493440001</v>
      </c>
      <c r="K12">
        <f t="shared" si="8"/>
        <v>26.486421925679998</v>
      </c>
      <c r="L12">
        <f t="shared" si="8"/>
        <v>32.202535572480002</v>
      </c>
      <c r="M12">
        <f t="shared" si="8"/>
        <v>28.926788167200002</v>
      </c>
      <c r="N12">
        <f t="shared" si="8"/>
        <v>34.187868592800001</v>
      </c>
      <c r="O12">
        <f t="shared" si="8"/>
        <v>31.980869009760003</v>
      </c>
      <c r="P12">
        <f t="shared" si="8"/>
        <v>34.602438559200003</v>
      </c>
      <c r="Q12">
        <f t="shared" si="8"/>
        <v>26.79636206016</v>
      </c>
      <c r="R12">
        <f t="shared" si="8"/>
        <v>29.555622656400001</v>
      </c>
      <c r="S12">
        <f t="shared" si="8"/>
        <v>31.851694369440001</v>
      </c>
      <c r="T12">
        <f t="shared" si="8"/>
        <v>34.012199587200001</v>
      </c>
    </row>
    <row r="13" spans="1:20" x14ac:dyDescent="0.25">
      <c r="A13" t="s">
        <v>154</v>
      </c>
      <c r="C13">
        <f>(C12/0.64)</f>
        <v>52.872129443249989</v>
      </c>
      <c r="D13">
        <f t="shared" ref="D13:F13" si="9">(D12/0.64)</f>
        <v>47.33340372</v>
      </c>
      <c r="E13">
        <f t="shared" si="9"/>
        <v>52.100868861374991</v>
      </c>
      <c r="F13">
        <f t="shared" si="9"/>
        <v>52.472901315749994</v>
      </c>
      <c r="G13">
        <f t="shared" ref="G13:T13" si="10">(G12/0.64)</f>
        <v>55.822456646250004</v>
      </c>
      <c r="H13">
        <f t="shared" si="10"/>
        <v>47.716475070000008</v>
      </c>
      <c r="I13">
        <f t="shared" si="10"/>
        <v>32.036685337500003</v>
      </c>
      <c r="J13">
        <f t="shared" si="10"/>
        <v>43.059807020999997</v>
      </c>
      <c r="K13">
        <f t="shared" si="10"/>
        <v>41.385034258874995</v>
      </c>
      <c r="L13">
        <f t="shared" si="10"/>
        <v>50.316461832000002</v>
      </c>
      <c r="M13">
        <f t="shared" si="10"/>
        <v>45.198106511250003</v>
      </c>
      <c r="N13">
        <f t="shared" si="10"/>
        <v>53.418544676250001</v>
      </c>
      <c r="O13">
        <f t="shared" si="10"/>
        <v>49.970107827750006</v>
      </c>
      <c r="P13">
        <f t="shared" si="10"/>
        <v>54.066310248750007</v>
      </c>
      <c r="Q13">
        <f t="shared" si="10"/>
        <v>41.869315718999999</v>
      </c>
      <c r="R13">
        <f t="shared" si="10"/>
        <v>46.180660400625001</v>
      </c>
      <c r="S13">
        <f t="shared" si="10"/>
        <v>49.768272452250002</v>
      </c>
      <c r="T13">
        <f t="shared" si="10"/>
        <v>53.144061855000004</v>
      </c>
    </row>
    <row r="14" spans="1:20" x14ac:dyDescent="0.25">
      <c r="A14" t="s">
        <v>155</v>
      </c>
    </row>
    <row r="15" spans="1:20" x14ac:dyDescent="0.25">
      <c r="A15" t="s">
        <v>156</v>
      </c>
      <c r="C15">
        <f>((0.00045*C2*5)+(0.0012*C2))</f>
        <v>1.4144999999999999</v>
      </c>
      <c r="D15">
        <f t="shared" ref="D15:T15" si="11">((0.00045*D2*5)+(0.0012*D2))</f>
        <v>1.6456499999999998</v>
      </c>
      <c r="E15">
        <f t="shared" si="11"/>
        <v>1.3282499999999999</v>
      </c>
      <c r="F15">
        <f t="shared" si="11"/>
        <v>1.6284000000000001</v>
      </c>
      <c r="G15">
        <f t="shared" si="11"/>
        <v>1.5283500000000001</v>
      </c>
      <c r="H15">
        <f t="shared" si="11"/>
        <v>1.3662000000000001</v>
      </c>
      <c r="I15">
        <f t="shared" si="11"/>
        <v>1.4179499999999998</v>
      </c>
      <c r="J15">
        <f t="shared" si="11"/>
        <v>1.40415</v>
      </c>
      <c r="K15">
        <f t="shared" si="11"/>
        <v>1.5766499999999999</v>
      </c>
      <c r="L15">
        <f t="shared" si="11"/>
        <v>1.4317499999999999</v>
      </c>
      <c r="M15">
        <f t="shared" si="11"/>
        <v>1.4627999999999999</v>
      </c>
      <c r="N15">
        <f t="shared" si="11"/>
        <v>1.6111499999999999</v>
      </c>
      <c r="O15">
        <f t="shared" si="11"/>
        <v>1.5145499999999998</v>
      </c>
      <c r="P15">
        <f t="shared" si="11"/>
        <v>1.6008</v>
      </c>
      <c r="Q15">
        <f t="shared" si="11"/>
        <v>1.5835499999999998</v>
      </c>
      <c r="R15">
        <f t="shared" si="11"/>
        <v>1.32135</v>
      </c>
      <c r="S15">
        <f t="shared" si="11"/>
        <v>1.5421499999999999</v>
      </c>
      <c r="T15">
        <f t="shared" si="11"/>
        <v>1.6490999999999998</v>
      </c>
    </row>
    <row r="16" spans="1:20" x14ac:dyDescent="0.25">
      <c r="A16" t="s">
        <v>157</v>
      </c>
      <c r="C16">
        <f>(C15*4.184)</f>
        <v>5.9182679999999994</v>
      </c>
      <c r="D16">
        <f t="shared" ref="D16:F16" si="12">(D15*4.184)</f>
        <v>6.8853995999999995</v>
      </c>
      <c r="E16">
        <f t="shared" si="12"/>
        <v>5.5573980000000001</v>
      </c>
      <c r="F16">
        <f t="shared" si="12"/>
        <v>6.8132256000000009</v>
      </c>
      <c r="G16">
        <f t="shared" ref="G16:T16" si="13">(G15*4.184)</f>
        <v>6.3946164000000003</v>
      </c>
      <c r="H16">
        <f t="shared" si="13"/>
        <v>5.7161808000000009</v>
      </c>
      <c r="I16">
        <f t="shared" si="13"/>
        <v>5.9327027999999995</v>
      </c>
      <c r="J16">
        <f t="shared" si="13"/>
        <v>5.8749636000000001</v>
      </c>
      <c r="K16">
        <f t="shared" si="13"/>
        <v>6.5967035999999997</v>
      </c>
      <c r="L16">
        <f t="shared" si="13"/>
        <v>5.9904419999999998</v>
      </c>
      <c r="M16">
        <f t="shared" si="13"/>
        <v>6.1203551999999997</v>
      </c>
      <c r="N16">
        <f t="shared" si="13"/>
        <v>6.7410515999999996</v>
      </c>
      <c r="O16">
        <f t="shared" si="13"/>
        <v>6.3368772</v>
      </c>
      <c r="P16">
        <f t="shared" si="13"/>
        <v>6.6977472000000002</v>
      </c>
      <c r="Q16">
        <f t="shared" si="13"/>
        <v>6.6255731999999989</v>
      </c>
      <c r="R16">
        <f t="shared" si="13"/>
        <v>5.5285283999999999</v>
      </c>
      <c r="S16">
        <f t="shared" si="13"/>
        <v>6.4523555999999997</v>
      </c>
      <c r="T16">
        <f t="shared" si="13"/>
        <v>6.8998343999999996</v>
      </c>
    </row>
    <row r="17" spans="1:21" x14ac:dyDescent="0.25">
      <c r="A17" t="s">
        <v>158</v>
      </c>
      <c r="C17">
        <f>(C16/0.62)</f>
        <v>9.545593548387096</v>
      </c>
      <c r="D17">
        <f t="shared" ref="D17:F17" si="14">(D16/0.62)</f>
        <v>11.10548322580645</v>
      </c>
      <c r="E17">
        <f t="shared" si="14"/>
        <v>8.9635451612903232</v>
      </c>
      <c r="F17">
        <f t="shared" si="14"/>
        <v>10.989073548387099</v>
      </c>
      <c r="G17">
        <f t="shared" ref="G17:T17" si="15">(G16/0.62)</f>
        <v>10.31389741935484</v>
      </c>
      <c r="H17">
        <f t="shared" si="15"/>
        <v>9.2196464516129044</v>
      </c>
      <c r="I17">
        <f t="shared" si="15"/>
        <v>9.5688754838709666</v>
      </c>
      <c r="J17">
        <f t="shared" si="15"/>
        <v>9.4757477419354839</v>
      </c>
      <c r="K17">
        <f t="shared" si="15"/>
        <v>10.639844516129031</v>
      </c>
      <c r="L17">
        <f t="shared" si="15"/>
        <v>9.6620032258064512</v>
      </c>
      <c r="M17">
        <f t="shared" si="15"/>
        <v>9.8715406451612893</v>
      </c>
      <c r="N17">
        <f t="shared" si="15"/>
        <v>10.872663870967742</v>
      </c>
      <c r="O17">
        <f t="shared" si="15"/>
        <v>10.220769677419355</v>
      </c>
      <c r="P17">
        <f t="shared" si="15"/>
        <v>10.80281806451613</v>
      </c>
      <c r="Q17">
        <f t="shared" si="15"/>
        <v>10.686408387096773</v>
      </c>
      <c r="R17">
        <f t="shared" si="15"/>
        <v>8.91698129032258</v>
      </c>
      <c r="S17">
        <f t="shared" si="15"/>
        <v>10.407025161290322</v>
      </c>
      <c r="T17">
        <f t="shared" si="15"/>
        <v>11.128765161290321</v>
      </c>
    </row>
    <row r="18" spans="1:21" x14ac:dyDescent="0.25">
      <c r="A18" t="s">
        <v>159</v>
      </c>
      <c r="H18">
        <v>4.5</v>
      </c>
      <c r="J18">
        <v>4.5</v>
      </c>
      <c r="M18">
        <v>4.5</v>
      </c>
      <c r="T18">
        <v>4.5</v>
      </c>
    </row>
    <row r="19" spans="1:21" x14ac:dyDescent="0.25">
      <c r="A19" t="s">
        <v>160</v>
      </c>
      <c r="H19">
        <f>(4.5*0.026)</f>
        <v>0.11699999999999999</v>
      </c>
      <c r="J19" s="2">
        <f>(0.016*4.5)</f>
        <v>7.2000000000000008E-2</v>
      </c>
      <c r="M19">
        <f>4.5*0.021</f>
        <v>9.4500000000000001E-2</v>
      </c>
      <c r="O19" s="2"/>
      <c r="T19">
        <f>0.038*4.5</f>
        <v>0.17099999999999999</v>
      </c>
      <c r="U19" s="2"/>
    </row>
    <row r="20" spans="1:21" x14ac:dyDescent="0.25">
      <c r="A20" t="s">
        <v>161</v>
      </c>
      <c r="H20">
        <f t="shared" ref="H20:I20" si="16">(H19*4.184)</f>
        <v>0.48952799999999996</v>
      </c>
      <c r="I20">
        <f t="shared" si="16"/>
        <v>0</v>
      </c>
      <c r="J20">
        <f>(J19*4.184)</f>
        <v>0.30124800000000007</v>
      </c>
      <c r="K20">
        <f t="shared" ref="K20" si="17">(K19*4.184)</f>
        <v>0</v>
      </c>
      <c r="L20">
        <f t="shared" ref="L20:M20" si="18">(L19*4.184)</f>
        <v>0</v>
      </c>
      <c r="M20">
        <f t="shared" si="18"/>
        <v>0.39538800000000002</v>
      </c>
      <c r="N20">
        <f t="shared" ref="N20" si="19">(N19*4.184)</f>
        <v>0</v>
      </c>
      <c r="O20">
        <f t="shared" ref="O20:P20" si="20">(O19*4.184)</f>
        <v>0</v>
      </c>
      <c r="P20">
        <f t="shared" si="20"/>
        <v>0</v>
      </c>
      <c r="Q20">
        <f t="shared" ref="Q20" si="21">(Q19*4.184)</f>
        <v>0</v>
      </c>
      <c r="R20">
        <f t="shared" ref="R20:S20" si="22">(R19*4.184)</f>
        <v>0</v>
      </c>
      <c r="S20">
        <f t="shared" si="22"/>
        <v>0</v>
      </c>
      <c r="T20">
        <f t="shared" ref="T20" si="23">(T19*4.184)</f>
        <v>0.71546399999999999</v>
      </c>
    </row>
    <row r="21" spans="1:21" x14ac:dyDescent="0.25">
      <c r="A21" t="s">
        <v>162</v>
      </c>
      <c r="H21">
        <f t="shared" ref="H21:I21" si="24">(H20/1.12)</f>
        <v>0.43707857142857137</v>
      </c>
      <c r="I21">
        <f t="shared" si="24"/>
        <v>0</v>
      </c>
      <c r="J21">
        <f>(J20/1.12)</f>
        <v>0.26897142857142858</v>
      </c>
      <c r="K21">
        <f t="shared" ref="K21" si="25">(K20/1.12)</f>
        <v>0</v>
      </c>
      <c r="L21">
        <f t="shared" ref="L21:M21" si="26">(L20/1.12)</f>
        <v>0</v>
      </c>
      <c r="M21">
        <f t="shared" si="26"/>
        <v>0.35302499999999998</v>
      </c>
      <c r="N21">
        <f t="shared" ref="N21" si="27">(N20/1.12)</f>
        <v>0</v>
      </c>
      <c r="O21">
        <f t="shared" ref="O21:P21" si="28">(O20/1.12)</f>
        <v>0</v>
      </c>
      <c r="P21">
        <f t="shared" si="28"/>
        <v>0</v>
      </c>
      <c r="Q21">
        <f t="shared" ref="Q21" si="29">(Q20/1.12)</f>
        <v>0</v>
      </c>
      <c r="R21">
        <f t="shared" ref="R21:S21" si="30">(R20/1.12)</f>
        <v>0</v>
      </c>
      <c r="S21">
        <f t="shared" si="30"/>
        <v>0</v>
      </c>
      <c r="T21">
        <f t="shared" ref="T21" si="31">(T20/1.12)</f>
        <v>0.6388071428571428</v>
      </c>
    </row>
    <row r="22" spans="1:21" x14ac:dyDescent="0.25">
      <c r="A22" t="s">
        <v>163</v>
      </c>
    </row>
    <row r="23" spans="1:21" x14ac:dyDescent="0.25">
      <c r="A23" t="s">
        <v>164</v>
      </c>
      <c r="C23">
        <f>SUM(C8,C13,C17,C21)</f>
        <v>111.60784116405847</v>
      </c>
      <c r="D23">
        <f t="shared" ref="D23:T23" si="32">SUM(D8,D13,D17,D21)</f>
        <v>113.54233275434974</v>
      </c>
      <c r="E23">
        <f t="shared" si="32"/>
        <v>107.98738698343469</v>
      </c>
      <c r="F23">
        <f t="shared" si="32"/>
        <v>118.13164737430307</v>
      </c>
      <c r="G23">
        <f t="shared" si="32"/>
        <v>118.26695941056175</v>
      </c>
      <c r="H23">
        <f t="shared" si="32"/>
        <v>105.29811636365952</v>
      </c>
      <c r="I23">
        <f t="shared" si="32"/>
        <v>90.885633511606571</v>
      </c>
      <c r="J23">
        <f t="shared" si="32"/>
        <v>101.72445093598866</v>
      </c>
      <c r="K23">
        <f t="shared" si="32"/>
        <v>105.38626748497488</v>
      </c>
      <c r="L23">
        <f t="shared" si="32"/>
        <v>109.61781047105731</v>
      </c>
      <c r="M23">
        <f t="shared" si="32"/>
        <v>105.86723535307966</v>
      </c>
      <c r="N23">
        <f t="shared" si="32"/>
        <v>118.52595744825625</v>
      </c>
      <c r="O23">
        <f t="shared" si="32"/>
        <v>111.96805396078027</v>
      </c>
      <c r="P23">
        <f t="shared" si="32"/>
        <v>118.84236450203086</v>
      </c>
      <c r="Q23">
        <f t="shared" si="32"/>
        <v>106.0921639670871</v>
      </c>
      <c r="R23">
        <f t="shared" si="32"/>
        <v>101.83767890404816</v>
      </c>
      <c r="S23">
        <f t="shared" si="32"/>
        <v>112.65853492758102</v>
      </c>
      <c r="T23">
        <f t="shared" si="32"/>
        <v>120.10169792099423</v>
      </c>
    </row>
    <row r="25" spans="1:21" x14ac:dyDescent="0.25">
      <c r="A25" t="s">
        <v>165</v>
      </c>
    </row>
    <row r="26" spans="1:21" x14ac:dyDescent="0.25">
      <c r="A26" t="s">
        <v>166</v>
      </c>
      <c r="C26">
        <f>(C23-C25)</f>
        <v>111.60784116405847</v>
      </c>
      <c r="D26">
        <f t="shared" ref="D26:T26" si="33">(D23-D25)</f>
        <v>113.54233275434974</v>
      </c>
      <c r="E26">
        <f t="shared" si="33"/>
        <v>107.98738698343469</v>
      </c>
      <c r="F26">
        <f t="shared" si="33"/>
        <v>118.13164737430307</v>
      </c>
      <c r="G26">
        <f t="shared" si="33"/>
        <v>118.26695941056175</v>
      </c>
      <c r="H26">
        <f t="shared" si="33"/>
        <v>105.29811636365952</v>
      </c>
      <c r="I26">
        <f t="shared" si="33"/>
        <v>90.885633511606571</v>
      </c>
      <c r="J26">
        <f t="shared" si="33"/>
        <v>101.72445093598866</v>
      </c>
      <c r="K26">
        <f t="shared" si="33"/>
        <v>105.38626748497488</v>
      </c>
      <c r="L26">
        <f t="shared" si="33"/>
        <v>109.61781047105731</v>
      </c>
      <c r="M26">
        <f t="shared" si="33"/>
        <v>105.86723535307966</v>
      </c>
      <c r="N26">
        <f t="shared" si="33"/>
        <v>118.52595744825625</v>
      </c>
      <c r="O26">
        <f t="shared" si="33"/>
        <v>111.96805396078027</v>
      </c>
      <c r="P26">
        <f t="shared" si="33"/>
        <v>118.84236450203086</v>
      </c>
      <c r="Q26">
        <f t="shared" si="33"/>
        <v>106.0921639670871</v>
      </c>
      <c r="R26">
        <f t="shared" si="33"/>
        <v>101.83767890404816</v>
      </c>
      <c r="S26">
        <f t="shared" si="33"/>
        <v>112.65853492758102</v>
      </c>
      <c r="T26">
        <f t="shared" si="33"/>
        <v>120.10169792099423</v>
      </c>
    </row>
    <row r="27" spans="1:21" x14ac:dyDescent="0.25">
      <c r="A27" t="s">
        <v>167</v>
      </c>
      <c r="C27">
        <f>(C26/10.8)</f>
        <v>10.33405936704245</v>
      </c>
      <c r="D27">
        <f t="shared" ref="D27:T27" si="34">(D26/10.8)</f>
        <v>10.513178958736086</v>
      </c>
      <c r="E27">
        <f t="shared" si="34"/>
        <v>9.9988321280958044</v>
      </c>
      <c r="F27">
        <f t="shared" si="34"/>
        <v>10.938115497620654</v>
      </c>
      <c r="G27">
        <f t="shared" si="34"/>
        <v>10.950644389866829</v>
      </c>
      <c r="H27">
        <f t="shared" si="34"/>
        <v>9.7498255892277328</v>
      </c>
      <c r="I27">
        <f t="shared" si="34"/>
        <v>8.4153364362598673</v>
      </c>
      <c r="J27">
        <f t="shared" si="34"/>
        <v>9.4189306422211718</v>
      </c>
      <c r="K27">
        <f t="shared" si="34"/>
        <v>9.7579877300902655</v>
      </c>
      <c r="L27">
        <f t="shared" si="34"/>
        <v>10.14979726583864</v>
      </c>
      <c r="M27">
        <f t="shared" si="34"/>
        <v>9.8025217919518202</v>
      </c>
      <c r="N27">
        <f t="shared" si="34"/>
        <v>10.974625689653356</v>
      </c>
      <c r="O27">
        <f t="shared" si="34"/>
        <v>10.367412403775949</v>
      </c>
      <c r="P27">
        <f t="shared" si="34"/>
        <v>11.003922639076931</v>
      </c>
      <c r="Q27">
        <f t="shared" si="34"/>
        <v>9.8233485154710269</v>
      </c>
      <c r="R27">
        <f t="shared" si="34"/>
        <v>9.4294147133377919</v>
      </c>
      <c r="S27">
        <f t="shared" si="34"/>
        <v>10.43134582662787</v>
      </c>
      <c r="T27">
        <f t="shared" si="34"/>
        <v>11.120527585277243</v>
      </c>
      <c r="U27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B35"/>
  <sheetViews>
    <sheetView topLeftCell="A16" workbookViewId="0">
      <selection activeCell="F15" sqref="F15"/>
    </sheetView>
  </sheetViews>
  <sheetFormatPr defaultRowHeight="15" x14ac:dyDescent="0.25"/>
  <cols>
    <col min="1" max="1" width="24.42578125" bestFit="1" customWidth="1"/>
  </cols>
  <sheetData>
    <row r="16" spans="1:2" x14ac:dyDescent="0.25">
      <c r="A16" t="s">
        <v>256</v>
      </c>
      <c r="B16" t="s">
        <v>257</v>
      </c>
    </row>
    <row r="17" spans="1:2" x14ac:dyDescent="0.25">
      <c r="A17" t="s">
        <v>258</v>
      </c>
      <c r="B17">
        <v>17.8</v>
      </c>
    </row>
    <row r="18" spans="1:2" x14ac:dyDescent="0.25">
      <c r="A18" t="s">
        <v>259</v>
      </c>
      <c r="B18">
        <v>20.8</v>
      </c>
    </row>
    <row r="19" spans="1:2" x14ac:dyDescent="0.25">
      <c r="A19" t="s">
        <v>169</v>
      </c>
      <c r="B19">
        <v>3.01</v>
      </c>
    </row>
    <row r="20" spans="1:2" x14ac:dyDescent="0.25">
      <c r="A20" t="s">
        <v>168</v>
      </c>
      <c r="B20">
        <v>57.4</v>
      </c>
    </row>
    <row r="21" spans="1:2" x14ac:dyDescent="0.25">
      <c r="A21" t="s">
        <v>215</v>
      </c>
      <c r="B21">
        <v>29.3</v>
      </c>
    </row>
    <row r="22" spans="1:2" x14ac:dyDescent="0.25">
      <c r="A22" t="s">
        <v>260</v>
      </c>
      <c r="B22">
        <v>10.4</v>
      </c>
    </row>
    <row r="23" spans="1:2" x14ac:dyDescent="0.25">
      <c r="A23" t="s">
        <v>199</v>
      </c>
      <c r="B23">
        <v>74</v>
      </c>
    </row>
    <row r="24" spans="1:2" x14ac:dyDescent="0.25">
      <c r="A24" t="s">
        <v>261</v>
      </c>
      <c r="B24">
        <v>18</v>
      </c>
    </row>
    <row r="25" spans="1:2" x14ac:dyDescent="0.25">
      <c r="A25" t="s">
        <v>262</v>
      </c>
      <c r="B25">
        <v>10.8</v>
      </c>
    </row>
    <row r="26" spans="1:2" x14ac:dyDescent="0.25">
      <c r="A26" t="s">
        <v>263</v>
      </c>
    </row>
    <row r="27" spans="1:2" x14ac:dyDescent="0.25">
      <c r="A27" t="s">
        <v>264</v>
      </c>
      <c r="B27">
        <v>4.6100000000000003</v>
      </c>
    </row>
    <row r="28" spans="1:2" x14ac:dyDescent="0.25">
      <c r="A28" t="s">
        <v>265</v>
      </c>
      <c r="B28">
        <v>4.2</v>
      </c>
    </row>
    <row r="29" spans="1:2" x14ac:dyDescent="0.25">
      <c r="A29" t="s">
        <v>266</v>
      </c>
      <c r="B29">
        <v>4.97</v>
      </c>
    </row>
    <row r="30" spans="1:2" x14ac:dyDescent="0.25">
      <c r="A30" t="s">
        <v>267</v>
      </c>
      <c r="B30">
        <v>26.1</v>
      </c>
    </row>
    <row r="31" spans="1:2" x14ac:dyDescent="0.25">
      <c r="A31" t="s">
        <v>268</v>
      </c>
      <c r="B31">
        <v>8.25</v>
      </c>
    </row>
    <row r="32" spans="1:2" x14ac:dyDescent="0.25">
      <c r="A32" t="s">
        <v>269</v>
      </c>
      <c r="B32">
        <v>34.700000000000003</v>
      </c>
    </row>
    <row r="33" spans="1:2" x14ac:dyDescent="0.25">
      <c r="A33" t="s">
        <v>270</v>
      </c>
      <c r="B33">
        <v>7.85</v>
      </c>
    </row>
    <row r="34" spans="1:2" x14ac:dyDescent="0.25">
      <c r="A34" t="s">
        <v>271</v>
      </c>
      <c r="B34">
        <v>95.7</v>
      </c>
    </row>
    <row r="35" spans="1:2" x14ac:dyDescent="0.25">
      <c r="A35" t="s">
        <v>272</v>
      </c>
      <c r="B35">
        <v>54.9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0" t="s">
        <v>178</v>
      </c>
      <c r="B9" s="10"/>
      <c r="C9" s="10"/>
      <c r="D9" s="10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183</v>
      </c>
      <c r="B14" s="10"/>
      <c r="C14" s="10"/>
      <c r="D14" s="10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189</v>
      </c>
      <c r="B20" s="10"/>
      <c r="C20" s="10"/>
      <c r="D20" s="10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192</v>
      </c>
      <c r="B26" s="10"/>
      <c r="C26" s="10"/>
      <c r="D26" s="10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2022-12-20T12:03:51Z</dcterms:modified>
</cp:coreProperties>
</file>