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activeTab="6"/>
  </bookViews>
  <sheets>
    <sheet name="NRC" sheetId="1" r:id="rId1"/>
    <sheet name="CPM Dairy " sheetId="2" r:id="rId2"/>
    <sheet name="AMTS" sheetId="3" r:id="rId3"/>
    <sheet name="NASEM" sheetId="4" r:id="rId4"/>
    <sheet name="Intake Calculations " sheetId="5" r:id="rId5"/>
    <sheet name="Nutrient Inputs" sheetId="6" r:id="rId6"/>
    <sheet name="Predictions" sheetId="7" r:id="rId7"/>
    <sheet name="Weather data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8" l="1"/>
  <c r="G8" i="8"/>
  <c r="F8" i="8"/>
  <c r="F9" i="8" s="1"/>
  <c r="E8" i="8"/>
  <c r="D8" i="8"/>
  <c r="C8" i="8"/>
  <c r="B8" i="8"/>
  <c r="B9" i="8" s="1"/>
  <c r="E24" i="5" l="1"/>
  <c r="D24" i="5"/>
  <c r="C24" i="5"/>
  <c r="D18" i="5" l="1"/>
  <c r="D19" i="5" s="1"/>
  <c r="D20" i="5" s="1"/>
  <c r="E18" i="5"/>
  <c r="E19" i="5" s="1"/>
  <c r="E20" i="5" s="1"/>
  <c r="C18" i="5"/>
  <c r="C19" i="5" s="1"/>
  <c r="C20" i="5" s="1"/>
  <c r="E14" i="5"/>
  <c r="E15" i="5" s="1"/>
  <c r="E16" i="5" s="1"/>
  <c r="D14" i="5"/>
  <c r="D15" i="5" s="1"/>
  <c r="D16" i="5" s="1"/>
  <c r="C14" i="5"/>
  <c r="C15" i="5" s="1"/>
  <c r="C16" i="5" s="1"/>
  <c r="E10" i="5"/>
  <c r="E11" i="5" s="1"/>
  <c r="E12" i="5" s="1"/>
  <c r="D10" i="5"/>
  <c r="D11" i="5" s="1"/>
  <c r="D12" i="5" s="1"/>
  <c r="C10" i="5"/>
  <c r="C11" i="5" s="1"/>
  <c r="C12" i="5" s="1"/>
  <c r="D6" i="5"/>
  <c r="D7" i="5" s="1"/>
  <c r="E5" i="5"/>
  <c r="E6" i="5" s="1"/>
  <c r="E7" i="5" s="1"/>
  <c r="D5" i="5"/>
  <c r="C5" i="5"/>
  <c r="C6" i="5" s="1"/>
  <c r="C7" i="5" s="1"/>
  <c r="D22" i="5" l="1"/>
  <c r="D25" i="5" s="1"/>
  <c r="D26" i="5" s="1"/>
  <c r="E22" i="5"/>
  <c r="E25" i="5" s="1"/>
  <c r="E26" i="5" s="1"/>
  <c r="C22" i="5"/>
  <c r="C25" i="5" s="1"/>
  <c r="C26" i="5" s="1"/>
  <c r="C26" i="3"/>
  <c r="D26" i="3"/>
  <c r="B26" i="3"/>
  <c r="C7" i="2"/>
  <c r="D7" i="2"/>
  <c r="B7" i="2"/>
  <c r="C5" i="1"/>
  <c r="D5" i="1"/>
  <c r="B5" i="1"/>
  <c r="C13" i="4"/>
  <c r="D13" i="4"/>
  <c r="B13" i="4"/>
</calcChain>
</file>

<file path=xl/sharedStrings.xml><?xml version="1.0" encoding="utf-8"?>
<sst xmlns="http://schemas.openxmlformats.org/spreadsheetml/2006/main" count="389" uniqueCount="270">
  <si>
    <t>Lignau</t>
  </si>
  <si>
    <t>NRC Imputs</t>
  </si>
  <si>
    <t xml:space="preserve">Animal Description </t>
  </si>
  <si>
    <t xml:space="preserve">Animal type </t>
  </si>
  <si>
    <t xml:space="preserve">Lactating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</si>
  <si>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</si>
  <si>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</si>
  <si>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</si>
  <si>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</si>
  <si>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</si>
  <si>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</si>
  <si>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</si>
  <si>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</si>
  <si>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</si>
  <si>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</si>
  <si>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</si>
  <si>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Jersey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</si>
  <si>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</si>
  <si>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</si>
  <si>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</si>
  <si>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</si>
  <si>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</si>
  <si>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</si>
  <si>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</si>
  <si>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</si>
  <si>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>Grazing</t>
  </si>
  <si>
    <t xml:space="preserve">Topography </t>
  </si>
  <si>
    <t>Flat Terrain</t>
  </si>
  <si>
    <t xml:space="preserve">Distance between pasture and milk centre </t>
  </si>
  <si>
    <t xml:space="preserve">900m </t>
  </si>
  <si>
    <t xml:space="preserve">One-way trips </t>
  </si>
  <si>
    <t xml:space="preserve">Coat condition </t>
  </si>
  <si>
    <t>Clean/Dry</t>
  </si>
  <si>
    <t>Heat Stress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</si>
  <si>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</si>
  <si>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</si>
  <si>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</si>
  <si>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</si>
  <si>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</si>
  <si>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</si>
  <si>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</si>
  <si>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</si>
  <si>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</si>
  <si>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</si>
  <si>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</si>
  <si>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</si>
  <si>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</si>
  <si>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</si>
  <si>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</si>
  <si>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</si>
  <si>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</si>
  <si>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</si>
  <si>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</si>
  <si>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</si>
  <si>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</si>
  <si>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</si>
  <si>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</si>
  <si>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</si>
  <si>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</si>
  <si>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>Yes</t>
  </si>
  <si>
    <t xml:space="preserve">Minimum night temperature </t>
  </si>
  <si>
    <t xml:space="preserve">Mud depth </t>
  </si>
  <si>
    <t xml:space="preserve">hair depth </t>
  </si>
  <si>
    <t xml:space="preserve">hair coat </t>
  </si>
  <si>
    <t>No mud</t>
  </si>
  <si>
    <t xml:space="preserve">Hide </t>
  </si>
  <si>
    <t xml:space="preserve">Thin </t>
  </si>
  <si>
    <t xml:space="preserve">Management </t>
  </si>
  <si>
    <t xml:space="preserve">Ionophore </t>
  </si>
  <si>
    <t>None</t>
  </si>
  <si>
    <t xml:space="preserve">Activity </t>
  </si>
  <si>
    <t xml:space="preserve">Intensive grazing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</si>
  <si>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</si>
  <si>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</si>
  <si>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</si>
  <si>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</si>
  <si>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Lignau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</si>
  <si>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</si>
  <si>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</si>
  <si>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</si>
  <si>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</si>
  <si>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</si>
  <si>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</si>
  <si>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</si>
  <si>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</si>
  <si>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</si>
  <si>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</si>
  <si>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</si>
  <si>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</si>
  <si>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</si>
  <si>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</si>
  <si>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</si>
  <si>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</si>
  <si>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</si>
  <si>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</si>
  <si>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</si>
  <si>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Lacating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</si>
  <si>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</si>
  <si>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</si>
  <si>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</si>
  <si>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</si>
  <si>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</si>
  <si>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</si>
  <si>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</si>
  <si>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</si>
  <si>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</si>
  <si>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</si>
  <si>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</si>
  <si>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</si>
  <si>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Use Predicted Milk</t>
  </si>
  <si>
    <t>BCS (1-5)</t>
  </si>
  <si>
    <t>target BCS (1-5)</t>
  </si>
  <si>
    <t>days to reach target BCS</t>
  </si>
  <si>
    <t xml:space="preserve">Breed type </t>
  </si>
  <si>
    <t>Dairy</t>
  </si>
  <si>
    <t xml:space="preserve">Breeding System </t>
  </si>
  <si>
    <t>Straightbreed</t>
  </si>
  <si>
    <t>Primary breed</t>
  </si>
  <si>
    <t xml:space="preserve">Jersey </t>
  </si>
  <si>
    <t xml:space="preserve">Additive </t>
  </si>
  <si>
    <t xml:space="preserve">Hair depth </t>
  </si>
  <si>
    <t>Clean &amp; Dry</t>
  </si>
  <si>
    <t xml:space="preserve">Panting </t>
  </si>
  <si>
    <t xml:space="preserve">Scale weight </t>
  </si>
  <si>
    <t xml:space="preserve">How to compute gain </t>
  </si>
  <si>
    <t>Use Inputted ADG</t>
  </si>
  <si>
    <t>Mean FBW (kg)</t>
  </si>
  <si>
    <t>Mature FBW (kg)</t>
  </si>
  <si>
    <t>ADG (kg/d)</t>
  </si>
  <si>
    <t xml:space="preserve">Water Source 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</si>
  <si>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</si>
  <si>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</si>
  <si>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</si>
  <si>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</si>
  <si>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</si>
  <si>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</si>
  <si>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</si>
  <si>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</si>
  <si>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</si>
  <si>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</si>
  <si>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</si>
  <si>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</si>
  <si>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</si>
  <si>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</si>
  <si>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</si>
  <si>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NO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</si>
  <si>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</si>
  <si>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</si>
  <si>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</si>
  <si>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</si>
  <si>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</si>
  <si>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</si>
  <si>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</si>
  <si>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</si>
  <si>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</si>
  <si>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High Starch</t>
  </si>
  <si>
    <t xml:space="preserve">Medium Starch </t>
  </si>
  <si>
    <t xml:space="preserve">Low Starch </t>
  </si>
  <si>
    <t xml:space="preserve">High Starch </t>
  </si>
  <si>
    <t>mild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</si>
  <si>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</si>
  <si>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</si>
  <si>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</si>
  <si>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</si>
  <si>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</si>
  <si>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</si>
  <si>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</si>
  <si>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</si>
  <si>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</si>
  <si>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</si>
  <si>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</si>
  <si>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</si>
  <si>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</si>
  <si>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</si>
  <si>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</si>
  <si>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</si>
  <si>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</si>
  <si>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</si>
  <si>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</si>
  <si>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</si>
  <si>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</si>
  <si>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ADG</t>
  </si>
  <si>
    <t xml:space="preserve">Concentrate Composition </t>
  </si>
  <si>
    <t>5.3kg DM</t>
  </si>
  <si>
    <t xml:space="preserve">Maize </t>
  </si>
  <si>
    <t xml:space="preserve">Hominy chop </t>
  </si>
  <si>
    <t xml:space="preserve">Wheat bran </t>
  </si>
  <si>
    <t>Gluten 20</t>
  </si>
  <si>
    <t xml:space="preserve">Soybean Oilcake </t>
  </si>
  <si>
    <t>Molasses</t>
  </si>
  <si>
    <t xml:space="preserve">Feed lime </t>
  </si>
  <si>
    <t xml:space="preserve">Monocalcium Phosphate </t>
  </si>
  <si>
    <t xml:space="preserve">Salt </t>
  </si>
  <si>
    <t xml:space="preserve">Sodium Bicarbonate </t>
  </si>
  <si>
    <t>MgO</t>
  </si>
  <si>
    <t xml:space="preserve">Vit&amp;Min Premix </t>
  </si>
  <si>
    <t>Pasture %DM</t>
  </si>
  <si>
    <t xml:space="preserve">DM </t>
  </si>
  <si>
    <t>CP</t>
  </si>
  <si>
    <t>OM</t>
  </si>
  <si>
    <t xml:space="preserve">Ash </t>
  </si>
  <si>
    <t>ME (MJ/kg)</t>
  </si>
  <si>
    <t>NDF</t>
  </si>
  <si>
    <t>NDIN (%NDF)</t>
  </si>
  <si>
    <t>ADF</t>
  </si>
  <si>
    <t>ADIN (%ADF)</t>
  </si>
  <si>
    <t>Hemicellulose</t>
  </si>
  <si>
    <t>ADL</t>
  </si>
  <si>
    <t xml:space="preserve">Fat </t>
  </si>
  <si>
    <t>Premix (%)</t>
  </si>
  <si>
    <t>Mn</t>
  </si>
  <si>
    <t>Zn</t>
  </si>
  <si>
    <t>Cu</t>
  </si>
  <si>
    <t>Co</t>
  </si>
  <si>
    <t>I</t>
  </si>
  <si>
    <t>Se</t>
  </si>
  <si>
    <t>Vit A</t>
  </si>
  <si>
    <t>Vit D3</t>
  </si>
  <si>
    <t>Vit E</t>
  </si>
  <si>
    <t xml:space="preserve">577.5 mg </t>
  </si>
  <si>
    <t>96250 IU</t>
  </si>
  <si>
    <t xml:space="preserve">28875 IU </t>
  </si>
  <si>
    <t>HS</t>
  </si>
  <si>
    <t>MS</t>
  </si>
  <si>
    <t>LS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</si>
  <si>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</si>
  <si>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</si>
  <si>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</si>
  <si>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</si>
  <si>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</si>
  <si>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</si>
  <si>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</si>
  <si>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</si>
  <si>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</si>
  <si>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</si>
  <si>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</si>
  <si>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DMI Calculated (Pasture)</t>
  </si>
  <si>
    <t xml:space="preserve">DMI Calculated total </t>
  </si>
  <si>
    <t xml:space="preserve">AMTS </t>
  </si>
  <si>
    <t xml:space="preserve">ME-Allowable Milk </t>
  </si>
  <si>
    <t xml:space="preserve">MP-Allowable Milk </t>
  </si>
  <si>
    <t xml:space="preserve">DMI Predicted </t>
  </si>
  <si>
    <t xml:space="preserve">Predicted MUN  (mg/dl) </t>
  </si>
  <si>
    <t>Days to change  BCS</t>
  </si>
  <si>
    <t>CPM</t>
  </si>
  <si>
    <t>Predicted MUN (mg %)</t>
  </si>
  <si>
    <t xml:space="preserve">Days to lose 1 CS or decrease Milk production </t>
  </si>
  <si>
    <t>&gt;305</t>
  </si>
  <si>
    <t xml:space="preserve">NASEM </t>
  </si>
  <si>
    <t>Nel Allowable Milk</t>
  </si>
  <si>
    <t>DMI (based on animal)</t>
  </si>
  <si>
    <t xml:space="preserve">DMI (based on Animal/fibre) </t>
  </si>
  <si>
    <t xml:space="preserve">July </t>
  </si>
  <si>
    <t xml:space="preserve">August </t>
  </si>
  <si>
    <t xml:space="preserve">September </t>
  </si>
  <si>
    <t xml:space="preserve">October </t>
  </si>
  <si>
    <t>November</t>
  </si>
  <si>
    <t xml:space="preserve">Average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</si>
  <si>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</si>
  <si>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</si>
  <si>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</si>
  <si>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</si>
  <si>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</si>
  <si>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</si>
  <si>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</si>
  <si>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</si>
  <si>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Using model predicted DMI </t>
  </si>
  <si>
    <t>RPM</t>
  </si>
  <si>
    <t>Using model predicted DMI 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</si>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</sst>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Alignment="1"/>
    <xf numFmtId="0" fontId="0" fillId="4" borderId="0" xfId="0" applyFill="1"/>
    <xf numFmtId="0" fontId="3" fillId="0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H16" sqref="H16"/>
    </sheetView>
  </sheetViews>
  <sheetFormatPr defaultRowHeight="15" x14ac:dyDescent="0.25"/>
  <cols>
    <col min="1" max="1" width="20.140625" bestFit="1" customWidth="1"/>
    <col min="2" max="2" width="12" bestFit="1" customWidth="1"/>
    <col min="3" max="3" width="14.85546875" bestFit="1" customWidth="1"/>
    <col min="4" max="4" width="12" bestFit="1" customWidth="1"/>
  </cols>
  <sheetData>
    <row r="1" spans="1:4" x14ac:dyDescent="0.25">
      <c r="B1" s="10" t="s">
        <v>0</v>
      </c>
      <c r="C1" s="10"/>
      <c r="D1" s="10"/>
    </row>
    <row r="2" spans="1:4" x14ac:dyDescent="0.25">
      <c r="A2" t="s">
        <v>1</v>
      </c>
      <c r="B2" t="s">
        <v>155</v>
      </c>
      <c r="C2" t="s">
        <v>156</v>
      </c>
      <c r="D2" t="s">
        <v>157</v>
      </c>
    </row>
    <row r="3" spans="1:4" x14ac:dyDescent="0.25">
      <c r="A3" s="1" t="s">
        <v>2</v>
      </c>
    </row>
    <row r="4" spans="1:4" x14ac:dyDescent="0.25">
      <c r="A4" t="s">
        <v>3</v>
      </c>
      <c r="B4" t="s">
        <v>4</v>
      </c>
      <c r="C4" t="s">
        <v>4</v>
      </c>
      <c r="D4" t="s">
        <v>4</v>
      </c>
    </row>
    <row r="5" spans="1:4" x14ac:dyDescent="0.25">
      <c r="A5" t="s">
        <v>5</v>
      </c>
      <c r="B5">
        <f>24+((((B10-1)*370)+B9)/30)</f>
        <v>61.166666666666664</v>
      </c>
      <c r="C5">
        <f t="shared" ref="C5:D5" si="0">24+((((C10-1)*370)+C9)/30)</f>
        <v>61.166666666666664</v>
      </c>
      <c r="D5">
        <f t="shared" si="0"/>
        <v>61.166666666666664</v>
      </c>
    </row>
    <row r="6" spans="1:4" x14ac:dyDescent="0.25">
      <c r="A6" t="s">
        <v>6</v>
      </c>
      <c r="B6">
        <v>333</v>
      </c>
      <c r="C6">
        <v>337</v>
      </c>
      <c r="D6">
        <v>349</v>
      </c>
    </row>
    <row r="7" spans="1:4" x14ac:dyDescent="0.25">
      <c r="A7" t="s">
        <v>7</v>
      </c>
      <c r="B7">
        <v>66</v>
      </c>
      <c r="C7">
        <v>66</v>
      </c>
      <c r="D7">
        <v>66</v>
      </c>
    </row>
    <row r="8" spans="1:4" x14ac:dyDescent="0.25">
      <c r="A8" t="s">
        <v>8</v>
      </c>
      <c r="B8">
        <v>2.1</v>
      </c>
      <c r="C8">
        <v>2.08</v>
      </c>
      <c r="D8">
        <v>2.1800000000000002</v>
      </c>
    </row>
    <row r="9" spans="1:4" x14ac:dyDescent="0.25">
      <c r="A9" t="s">
        <v>9</v>
      </c>
      <c r="B9">
        <v>153</v>
      </c>
      <c r="C9">
        <v>153</v>
      </c>
      <c r="D9">
        <v>153</v>
      </c>
    </row>
    <row r="10" spans="1:4" x14ac:dyDescent="0.25">
      <c r="A10" t="s">
        <v>10</v>
      </c>
      <c r="B10">
        <v>3.6</v>
      </c>
      <c r="C10">
        <v>3.6</v>
      </c>
      <c r="D10">
        <v>3.6</v>
      </c>
    </row>
    <row r="11" spans="1:4" x14ac:dyDescent="0.25">
      <c r="A11" t="s">
        <v>11</v>
      </c>
      <c r="B11">
        <v>24</v>
      </c>
      <c r="C11">
        <v>24</v>
      </c>
      <c r="D11">
        <v>24</v>
      </c>
    </row>
    <row r="12" spans="1:4" x14ac:dyDescent="0.25">
      <c r="A12" t="s">
        <v>12</v>
      </c>
      <c r="B12">
        <v>13</v>
      </c>
      <c r="C12">
        <v>13</v>
      </c>
      <c r="D12">
        <v>13</v>
      </c>
    </row>
    <row r="14" spans="1:4" x14ac:dyDescent="0.25">
      <c r="A14" s="1" t="s">
        <v>13</v>
      </c>
    </row>
    <row r="15" spans="1:4" x14ac:dyDescent="0.25">
      <c r="A15" t="s">
        <v>14</v>
      </c>
      <c r="B15">
        <v>400</v>
      </c>
      <c r="C15">
        <v>400</v>
      </c>
      <c r="D15">
        <v>400</v>
      </c>
    </row>
    <row r="16" spans="1:4" x14ac:dyDescent="0.25">
      <c r="A16" t="s">
        <v>15</v>
      </c>
      <c r="B16" t="s">
        <v>16</v>
      </c>
      <c r="C16" t="s">
        <v>16</v>
      </c>
      <c r="D16" t="s">
        <v>16</v>
      </c>
    </row>
    <row r="17" spans="1:4" x14ac:dyDescent="0.25">
      <c r="A17" t="s">
        <v>17</v>
      </c>
      <c r="B17">
        <v>23</v>
      </c>
      <c r="C17">
        <v>23</v>
      </c>
      <c r="D17">
        <v>23</v>
      </c>
    </row>
    <row r="18" spans="1:4" x14ac:dyDescent="0.25">
      <c r="A18" t="s">
        <v>18</v>
      </c>
      <c r="B18">
        <v>19.899999999999999</v>
      </c>
      <c r="C18">
        <v>20.2</v>
      </c>
      <c r="D18">
        <v>19</v>
      </c>
    </row>
    <row r="19" spans="1:4" x14ac:dyDescent="0.25">
      <c r="A19" t="s">
        <v>19</v>
      </c>
      <c r="B19">
        <v>4.07</v>
      </c>
      <c r="C19">
        <v>4.49</v>
      </c>
      <c r="D19">
        <v>4.75</v>
      </c>
    </row>
    <row r="20" spans="1:4" x14ac:dyDescent="0.25">
      <c r="A20" t="s">
        <v>20</v>
      </c>
      <c r="B20">
        <v>3.53</v>
      </c>
      <c r="C20">
        <v>3.63</v>
      </c>
      <c r="D20">
        <v>3.59</v>
      </c>
    </row>
    <row r="21" spans="1:4" x14ac:dyDescent="0.25">
      <c r="A21" t="s">
        <v>21</v>
      </c>
      <c r="B21">
        <v>4.59</v>
      </c>
      <c r="C21">
        <v>4.71</v>
      </c>
      <c r="D21">
        <v>4.6900000000000004</v>
      </c>
    </row>
    <row r="23" spans="1:4" x14ac:dyDescent="0.25">
      <c r="A23" s="1" t="s">
        <v>22</v>
      </c>
    </row>
    <row r="24" spans="1:4" x14ac:dyDescent="0.25">
      <c r="A24" s="2" t="s">
        <v>23</v>
      </c>
      <c r="B24" s="2">
        <v>14.816000000000001</v>
      </c>
      <c r="C24" s="2"/>
      <c r="D24" s="2"/>
    </row>
    <row r="25" spans="1:4" x14ac:dyDescent="0.25">
      <c r="A25" t="s">
        <v>24</v>
      </c>
      <c r="B25" t="s">
        <v>25</v>
      </c>
      <c r="C25" t="s">
        <v>25</v>
      </c>
      <c r="D25" t="s">
        <v>25</v>
      </c>
    </row>
    <row r="26" spans="1:4" x14ac:dyDescent="0.25">
      <c r="A26" t="s">
        <v>26</v>
      </c>
      <c r="B26" t="s">
        <v>27</v>
      </c>
      <c r="C26" t="s">
        <v>27</v>
      </c>
      <c r="D26" t="s">
        <v>27</v>
      </c>
    </row>
    <row r="27" spans="1:4" x14ac:dyDescent="0.25">
      <c r="A27" t="s">
        <v>28</v>
      </c>
      <c r="B27" t="s">
        <v>29</v>
      </c>
      <c r="C27" t="s">
        <v>29</v>
      </c>
      <c r="D27" t="s">
        <v>29</v>
      </c>
    </row>
    <row r="28" spans="1:4" x14ac:dyDescent="0.25">
      <c r="A28" t="s">
        <v>30</v>
      </c>
      <c r="B28">
        <v>4</v>
      </c>
      <c r="C28">
        <v>4</v>
      </c>
      <c r="D28">
        <v>4</v>
      </c>
    </row>
    <row r="29" spans="1:4" x14ac:dyDescent="0.25">
      <c r="A29" t="s">
        <v>31</v>
      </c>
      <c r="B29" t="s">
        <v>32</v>
      </c>
      <c r="C29" t="s">
        <v>32</v>
      </c>
      <c r="D29" t="s">
        <v>32</v>
      </c>
    </row>
    <row r="30" spans="1:4" x14ac:dyDescent="0.25">
      <c r="A30" t="s">
        <v>33</v>
      </c>
      <c r="B30" t="s">
        <v>34</v>
      </c>
      <c r="C30" t="s">
        <v>34</v>
      </c>
      <c r="D30" t="s">
        <v>34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B13" sqref="B13:D13"/>
    </sheetView>
  </sheetViews>
  <sheetFormatPr defaultRowHeight="15" x14ac:dyDescent="0.25"/>
  <cols>
    <col min="1" max="1" width="27.28515625" bestFit="1" customWidth="1"/>
    <col min="2" max="4" width="16.5703125" bestFit="1" customWidth="1"/>
  </cols>
  <sheetData>
    <row r="1" spans="1:15" x14ac:dyDescent="0.25">
      <c r="B1" s="10" t="s">
        <v>0</v>
      </c>
      <c r="C1" s="10"/>
      <c r="D1" s="10"/>
    </row>
    <row r="2" spans="1:15" x14ac:dyDescent="0.25">
      <c r="A2" t="s">
        <v>35</v>
      </c>
      <c r="B2" t="s">
        <v>158</v>
      </c>
      <c r="C2" t="s">
        <v>156</v>
      </c>
      <c r="D2" t="s">
        <v>157</v>
      </c>
      <c r="M2">
        <v>370</v>
      </c>
      <c r="N2">
        <v>370</v>
      </c>
      <c r="O2">
        <v>370</v>
      </c>
    </row>
    <row r="3" spans="1:15" x14ac:dyDescent="0.25">
      <c r="A3" s="1" t="s">
        <v>36</v>
      </c>
    </row>
    <row r="4" spans="1:15" x14ac:dyDescent="0.25">
      <c r="A4" t="s">
        <v>37</v>
      </c>
      <c r="B4" t="s">
        <v>4</v>
      </c>
      <c r="C4" t="s">
        <v>4</v>
      </c>
      <c r="D4" t="s">
        <v>4</v>
      </c>
    </row>
    <row r="5" spans="1:15" x14ac:dyDescent="0.25">
      <c r="A5" s="2" t="s">
        <v>38</v>
      </c>
      <c r="B5" s="2"/>
      <c r="C5" s="2"/>
      <c r="D5" s="2"/>
    </row>
    <row r="6" spans="1:15" x14ac:dyDescent="0.25">
      <c r="A6" t="s">
        <v>39</v>
      </c>
      <c r="B6">
        <v>3.6</v>
      </c>
      <c r="C6">
        <v>3.6</v>
      </c>
      <c r="D6">
        <v>3.6</v>
      </c>
    </row>
    <row r="7" spans="1:15" x14ac:dyDescent="0.25">
      <c r="A7" t="s">
        <v>40</v>
      </c>
      <c r="B7">
        <f>(((((B6-1)*M2)+B19)/30)+24)</f>
        <v>61.166666666666664</v>
      </c>
      <c r="C7">
        <f t="shared" ref="C7:D7" si="0">(((((C6-1)*N2)+C19)/30)+24)</f>
        <v>61.166666666666664</v>
      </c>
      <c r="D7">
        <f t="shared" si="0"/>
        <v>61.166666666666664</v>
      </c>
    </row>
    <row r="8" spans="1:15" x14ac:dyDescent="0.25">
      <c r="A8" t="s">
        <v>41</v>
      </c>
      <c r="B8">
        <v>24</v>
      </c>
      <c r="C8">
        <v>24</v>
      </c>
      <c r="D8">
        <v>24</v>
      </c>
    </row>
    <row r="9" spans="1:15" x14ac:dyDescent="0.25">
      <c r="A9" t="s">
        <v>42</v>
      </c>
      <c r="B9">
        <v>333</v>
      </c>
      <c r="C9">
        <v>337</v>
      </c>
      <c r="D9">
        <v>349</v>
      </c>
    </row>
    <row r="10" spans="1:15" x14ac:dyDescent="0.25">
      <c r="A10" t="s">
        <v>43</v>
      </c>
      <c r="B10">
        <v>400</v>
      </c>
      <c r="C10">
        <v>400</v>
      </c>
      <c r="D10">
        <v>400</v>
      </c>
    </row>
    <row r="11" spans="1:15" x14ac:dyDescent="0.25">
      <c r="A11" t="s">
        <v>17</v>
      </c>
      <c r="B11">
        <v>23</v>
      </c>
      <c r="C11">
        <v>23</v>
      </c>
      <c r="D11">
        <v>23</v>
      </c>
    </row>
    <row r="12" spans="1:15" x14ac:dyDescent="0.25">
      <c r="A12" t="s">
        <v>44</v>
      </c>
      <c r="B12">
        <v>66</v>
      </c>
      <c r="C12">
        <v>66</v>
      </c>
      <c r="D12">
        <v>66</v>
      </c>
    </row>
    <row r="13" spans="1:15" x14ac:dyDescent="0.25">
      <c r="A13" t="s">
        <v>45</v>
      </c>
      <c r="B13">
        <v>2.1</v>
      </c>
      <c r="C13">
        <v>2.08</v>
      </c>
      <c r="D13">
        <v>2.1800000000000002</v>
      </c>
    </row>
    <row r="15" spans="1:15" x14ac:dyDescent="0.25">
      <c r="A15" s="1" t="s">
        <v>46</v>
      </c>
    </row>
    <row r="16" spans="1:15" x14ac:dyDescent="0.25">
      <c r="A16" t="s">
        <v>47</v>
      </c>
      <c r="B16">
        <v>19.899999999999999</v>
      </c>
      <c r="C16">
        <v>20.2</v>
      </c>
      <c r="D16">
        <v>19</v>
      </c>
    </row>
    <row r="17" spans="1:4" x14ac:dyDescent="0.25">
      <c r="A17" t="s">
        <v>48</v>
      </c>
    </row>
    <row r="18" spans="1:4" x14ac:dyDescent="0.25">
      <c r="A18" t="s">
        <v>49</v>
      </c>
      <c r="B18">
        <v>4.07</v>
      </c>
      <c r="C18">
        <v>4.49</v>
      </c>
      <c r="D18">
        <v>4.75</v>
      </c>
    </row>
    <row r="19" spans="1:4" x14ac:dyDescent="0.25">
      <c r="A19" t="s">
        <v>9</v>
      </c>
      <c r="B19">
        <v>153</v>
      </c>
      <c r="C19">
        <v>153</v>
      </c>
      <c r="D19">
        <v>153</v>
      </c>
    </row>
    <row r="20" spans="1:4" x14ac:dyDescent="0.25">
      <c r="A20" t="s">
        <v>50</v>
      </c>
      <c r="B20">
        <v>3.53</v>
      </c>
      <c r="C20">
        <v>3.63</v>
      </c>
      <c r="D20">
        <v>3.59</v>
      </c>
    </row>
    <row r="22" spans="1:4" x14ac:dyDescent="0.25">
      <c r="A22" s="1" t="s">
        <v>51</v>
      </c>
    </row>
    <row r="23" spans="1:4" x14ac:dyDescent="0.25">
      <c r="A23" t="s">
        <v>52</v>
      </c>
      <c r="B23">
        <v>14.86</v>
      </c>
    </row>
    <row r="24" spans="1:4" x14ac:dyDescent="0.25">
      <c r="A24" t="s">
        <v>53</v>
      </c>
      <c r="B24">
        <v>14.86</v>
      </c>
    </row>
    <row r="25" spans="1:4" x14ac:dyDescent="0.25">
      <c r="A25" t="s">
        <v>54</v>
      </c>
      <c r="B25">
        <v>70.59</v>
      </c>
    </row>
    <row r="26" spans="1:4" x14ac:dyDescent="0.25">
      <c r="A26" t="s">
        <v>55</v>
      </c>
      <c r="B26">
        <v>70.59</v>
      </c>
    </row>
    <row r="27" spans="1:4" x14ac:dyDescent="0.25">
      <c r="A27" t="s">
        <v>56</v>
      </c>
      <c r="B27">
        <v>6.6239999999999997</v>
      </c>
    </row>
    <row r="28" spans="1:4" x14ac:dyDescent="0.25">
      <c r="A28" t="s">
        <v>57</v>
      </c>
      <c r="B28">
        <v>6.6239999999999997</v>
      </c>
    </row>
    <row r="29" spans="1:4" x14ac:dyDescent="0.25">
      <c r="A29" t="s">
        <v>58</v>
      </c>
      <c r="B29" t="s">
        <v>59</v>
      </c>
      <c r="C29" t="s">
        <v>59</v>
      </c>
      <c r="D29" t="s">
        <v>59</v>
      </c>
    </row>
    <row r="30" spans="1:4" x14ac:dyDescent="0.25">
      <c r="A30" t="s">
        <v>60</v>
      </c>
    </row>
    <row r="31" spans="1:4" x14ac:dyDescent="0.25">
      <c r="A31" t="s">
        <v>61</v>
      </c>
      <c r="B31" s="3">
        <v>0</v>
      </c>
      <c r="C31" s="3">
        <v>0</v>
      </c>
      <c r="D31" s="3">
        <v>0</v>
      </c>
    </row>
    <row r="32" spans="1:4" x14ac:dyDescent="0.25">
      <c r="A32" t="s">
        <v>62</v>
      </c>
      <c r="B32" s="3">
        <v>0.3</v>
      </c>
      <c r="C32" s="3">
        <v>0.3</v>
      </c>
      <c r="D32" s="3">
        <v>0.3</v>
      </c>
    </row>
    <row r="33" spans="1:4" x14ac:dyDescent="0.25">
      <c r="A33" t="s">
        <v>63</v>
      </c>
      <c r="B33" s="3" t="s">
        <v>64</v>
      </c>
      <c r="C33" s="3" t="s">
        <v>64</v>
      </c>
      <c r="D33" s="3" t="s">
        <v>64</v>
      </c>
    </row>
    <row r="34" spans="1:4" x14ac:dyDescent="0.25">
      <c r="A34" t="s">
        <v>65</v>
      </c>
      <c r="B34" s="3" t="s">
        <v>66</v>
      </c>
      <c r="C34" s="3" t="s">
        <v>66</v>
      </c>
      <c r="D34" s="3" t="s">
        <v>66</v>
      </c>
    </row>
    <row r="36" spans="1:4" x14ac:dyDescent="0.25">
      <c r="A36" s="1" t="s">
        <v>67</v>
      </c>
    </row>
    <row r="37" spans="1:4" x14ac:dyDescent="0.25">
      <c r="A37" t="s">
        <v>68</v>
      </c>
      <c r="B37" s="3" t="s">
        <v>69</v>
      </c>
      <c r="C37" s="3" t="s">
        <v>69</v>
      </c>
      <c r="D37" s="3" t="s">
        <v>69</v>
      </c>
    </row>
    <row r="38" spans="1:4" x14ac:dyDescent="0.25">
      <c r="A38" t="s">
        <v>70</v>
      </c>
      <c r="B38" s="3" t="s">
        <v>71</v>
      </c>
      <c r="C38" s="3" t="s">
        <v>71</v>
      </c>
      <c r="D38" s="3" t="s">
        <v>71</v>
      </c>
    </row>
    <row r="39" spans="1:4" x14ac:dyDescent="0.25">
      <c r="A39" t="s">
        <v>72</v>
      </c>
      <c r="B39" s="3">
        <v>16</v>
      </c>
      <c r="C39" s="3">
        <v>16</v>
      </c>
      <c r="D39" s="3">
        <v>16</v>
      </c>
    </row>
    <row r="40" spans="1:4" x14ac:dyDescent="0.25">
      <c r="A40" t="s">
        <v>73</v>
      </c>
      <c r="B40" s="3">
        <v>6</v>
      </c>
      <c r="C40" s="3">
        <v>6</v>
      </c>
      <c r="D40" s="3">
        <v>6</v>
      </c>
    </row>
    <row r="41" spans="1:4" x14ac:dyDescent="0.25">
      <c r="A41" t="s">
        <v>74</v>
      </c>
      <c r="B41" s="3">
        <v>5920</v>
      </c>
      <c r="C41" s="3">
        <v>5920</v>
      </c>
      <c r="D41" s="3">
        <v>5920</v>
      </c>
    </row>
    <row r="42" spans="1:4" x14ac:dyDescent="0.25">
      <c r="A42" t="s">
        <v>75</v>
      </c>
      <c r="B42" s="3">
        <v>0</v>
      </c>
      <c r="C42" s="3">
        <v>0</v>
      </c>
      <c r="D42" s="3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activeCell="B5" sqref="B5:B10"/>
    </sheetView>
  </sheetViews>
  <sheetFormatPr defaultRowHeight="15" x14ac:dyDescent="0.25"/>
  <cols>
    <col min="1" max="1" width="31.85546875" bestFit="1" customWidth="1"/>
    <col min="2" max="4" width="17.85546875" bestFit="1" customWidth="1"/>
  </cols>
  <sheetData>
    <row r="1" spans="1:15" x14ac:dyDescent="0.25">
      <c r="B1" s="10" t="s">
        <v>76</v>
      </c>
      <c r="C1" s="10"/>
      <c r="D1" s="10"/>
    </row>
    <row r="2" spans="1:15" x14ac:dyDescent="0.25">
      <c r="A2" t="s">
        <v>77</v>
      </c>
      <c r="B2" t="s">
        <v>158</v>
      </c>
      <c r="C2" t="s">
        <v>156</v>
      </c>
      <c r="D2" t="s">
        <v>157</v>
      </c>
    </row>
    <row r="3" spans="1:15" x14ac:dyDescent="0.25">
      <c r="A3" s="1" t="s">
        <v>78</v>
      </c>
      <c r="M3">
        <v>370</v>
      </c>
      <c r="N3">
        <v>370</v>
      </c>
      <c r="O3">
        <v>370</v>
      </c>
    </row>
    <row r="4" spans="1:15" x14ac:dyDescent="0.25">
      <c r="A4" t="s">
        <v>3</v>
      </c>
      <c r="B4" t="s">
        <v>4</v>
      </c>
      <c r="C4" t="s">
        <v>4</v>
      </c>
      <c r="D4" t="s">
        <v>4</v>
      </c>
    </row>
    <row r="5" spans="1:15" x14ac:dyDescent="0.25">
      <c r="A5" t="s">
        <v>23</v>
      </c>
      <c r="B5">
        <v>14.86</v>
      </c>
    </row>
    <row r="6" spans="1:15" x14ac:dyDescent="0.25">
      <c r="A6" t="s">
        <v>79</v>
      </c>
      <c r="B6">
        <v>14.86</v>
      </c>
    </row>
    <row r="7" spans="1:15" x14ac:dyDescent="0.25">
      <c r="A7" t="s">
        <v>80</v>
      </c>
      <c r="B7">
        <v>70.59</v>
      </c>
    </row>
    <row r="8" spans="1:15" x14ac:dyDescent="0.25">
      <c r="A8" t="s">
        <v>81</v>
      </c>
      <c r="B8">
        <v>70.59</v>
      </c>
    </row>
    <row r="9" spans="1:15" x14ac:dyDescent="0.25">
      <c r="A9" t="s">
        <v>82</v>
      </c>
      <c r="B9">
        <v>6.6239999999999997</v>
      </c>
    </row>
    <row r="10" spans="1:15" x14ac:dyDescent="0.25">
      <c r="A10" t="s">
        <v>83</v>
      </c>
      <c r="B10">
        <v>6.6239999999999997</v>
      </c>
    </row>
    <row r="11" spans="1:15" x14ac:dyDescent="0.25">
      <c r="A11" t="s">
        <v>84</v>
      </c>
      <c r="B11" s="3">
        <v>12</v>
      </c>
      <c r="C11" s="3">
        <v>12</v>
      </c>
      <c r="D11" s="3">
        <v>12</v>
      </c>
    </row>
    <row r="12" spans="1:15" x14ac:dyDescent="0.25">
      <c r="A12" t="s">
        <v>85</v>
      </c>
      <c r="B12" s="3">
        <v>12</v>
      </c>
      <c r="C12" s="3">
        <v>12</v>
      </c>
      <c r="D12" s="3">
        <v>12</v>
      </c>
    </row>
    <row r="13" spans="1:15" x14ac:dyDescent="0.25">
      <c r="A13" t="s">
        <v>86</v>
      </c>
      <c r="B13" s="3" t="s">
        <v>59</v>
      </c>
      <c r="C13" s="3" t="s">
        <v>59</v>
      </c>
      <c r="D13" s="3" t="s">
        <v>59</v>
      </c>
    </row>
    <row r="14" spans="1:15" x14ac:dyDescent="0.25">
      <c r="A14" t="s">
        <v>87</v>
      </c>
      <c r="B14" s="3" t="s">
        <v>59</v>
      </c>
      <c r="C14" s="3" t="s">
        <v>59</v>
      </c>
      <c r="D14" s="3" t="s">
        <v>59</v>
      </c>
    </row>
    <row r="15" spans="1:15" x14ac:dyDescent="0.25">
      <c r="A15" s="4" t="s">
        <v>88</v>
      </c>
      <c r="B15" s="5">
        <v>18</v>
      </c>
      <c r="C15" s="5">
        <v>18</v>
      </c>
      <c r="D15" s="5">
        <v>18</v>
      </c>
    </row>
    <row r="16" spans="1:15" x14ac:dyDescent="0.25">
      <c r="A16" s="4" t="s">
        <v>89</v>
      </c>
      <c r="B16" s="5">
        <v>9</v>
      </c>
      <c r="C16" s="5">
        <v>9</v>
      </c>
      <c r="D16" s="5">
        <v>9</v>
      </c>
    </row>
    <row r="17" spans="1:4" x14ac:dyDescent="0.25">
      <c r="A17" s="4" t="s">
        <v>90</v>
      </c>
      <c r="B17" s="5">
        <v>5920</v>
      </c>
      <c r="C17" s="5">
        <v>5920</v>
      </c>
      <c r="D17" s="5">
        <v>5920</v>
      </c>
    </row>
    <row r="18" spans="1:4" x14ac:dyDescent="0.25">
      <c r="A18" t="s">
        <v>91</v>
      </c>
      <c r="B18" s="3">
        <v>1</v>
      </c>
      <c r="C18" s="3">
        <v>1</v>
      </c>
      <c r="D18" s="3">
        <v>1</v>
      </c>
    </row>
    <row r="19" spans="1:4" x14ac:dyDescent="0.25">
      <c r="A19" t="s">
        <v>92</v>
      </c>
      <c r="B19" s="3">
        <v>0</v>
      </c>
      <c r="C19" s="3">
        <v>0</v>
      </c>
      <c r="D19" s="3">
        <v>0</v>
      </c>
    </row>
    <row r="20" spans="1:4" x14ac:dyDescent="0.25">
      <c r="A20" t="s">
        <v>93</v>
      </c>
      <c r="B20" s="3">
        <v>0</v>
      </c>
      <c r="C20" s="3">
        <v>0</v>
      </c>
      <c r="D20" s="3">
        <v>0</v>
      </c>
    </row>
    <row r="22" spans="1:4" x14ac:dyDescent="0.25">
      <c r="A22" s="1" t="s">
        <v>94</v>
      </c>
    </row>
    <row r="23" spans="1:4" x14ac:dyDescent="0.25">
      <c r="A23" t="s">
        <v>95</v>
      </c>
      <c r="B23" t="s">
        <v>96</v>
      </c>
      <c r="C23" t="s">
        <v>96</v>
      </c>
      <c r="D23" t="s">
        <v>96</v>
      </c>
    </row>
    <row r="24" spans="1:4" x14ac:dyDescent="0.25">
      <c r="A24" t="s">
        <v>97</v>
      </c>
      <c r="B24">
        <v>15</v>
      </c>
      <c r="C24">
        <v>15</v>
      </c>
      <c r="D24">
        <v>15</v>
      </c>
    </row>
    <row r="25" spans="1:4" x14ac:dyDescent="0.25">
      <c r="A25" t="s">
        <v>98</v>
      </c>
    </row>
    <row r="26" spans="1:4" x14ac:dyDescent="0.25">
      <c r="A26" t="s">
        <v>99</v>
      </c>
      <c r="B26">
        <f>(((((B30-1)*M3)+B28)/30)+24)</f>
        <v>61.166666666666664</v>
      </c>
      <c r="C26">
        <f t="shared" ref="C26:D26" si="0">(((((C30-1)*N3)+C28)/30)+24)</f>
        <v>61.166666666666664</v>
      </c>
      <c r="D26">
        <f t="shared" si="0"/>
        <v>61.166666666666664</v>
      </c>
    </row>
    <row r="27" spans="1:4" x14ac:dyDescent="0.25">
      <c r="A27" t="s">
        <v>100</v>
      </c>
      <c r="B27">
        <v>66</v>
      </c>
      <c r="C27">
        <v>66</v>
      </c>
      <c r="D27">
        <v>66</v>
      </c>
    </row>
    <row r="28" spans="1:4" x14ac:dyDescent="0.25">
      <c r="A28" t="s">
        <v>101</v>
      </c>
      <c r="B28">
        <v>153</v>
      </c>
      <c r="C28">
        <v>153</v>
      </c>
      <c r="D28">
        <v>153</v>
      </c>
    </row>
    <row r="29" spans="1:4" x14ac:dyDescent="0.25">
      <c r="A29" t="s">
        <v>102</v>
      </c>
      <c r="B29">
        <v>13</v>
      </c>
      <c r="C29">
        <v>13</v>
      </c>
      <c r="D29">
        <v>13</v>
      </c>
    </row>
    <row r="30" spans="1:4" x14ac:dyDescent="0.25">
      <c r="A30" t="s">
        <v>10</v>
      </c>
      <c r="B30">
        <v>3.6</v>
      </c>
      <c r="C30">
        <v>3.6</v>
      </c>
      <c r="D30">
        <v>3.6</v>
      </c>
    </row>
    <row r="31" spans="1:4" x14ac:dyDescent="0.25">
      <c r="A31" t="s">
        <v>103</v>
      </c>
      <c r="B31">
        <v>23</v>
      </c>
      <c r="C31">
        <v>23</v>
      </c>
      <c r="D31">
        <v>23</v>
      </c>
    </row>
    <row r="32" spans="1:4" x14ac:dyDescent="0.25">
      <c r="A32" t="s">
        <v>41</v>
      </c>
      <c r="B32">
        <v>24</v>
      </c>
      <c r="C32">
        <v>24</v>
      </c>
      <c r="D32">
        <v>24</v>
      </c>
    </row>
    <row r="33" spans="1:4" x14ac:dyDescent="0.25">
      <c r="A33" t="s">
        <v>104</v>
      </c>
      <c r="B33">
        <v>19.899999999999999</v>
      </c>
      <c r="C33">
        <v>20.2</v>
      </c>
      <c r="D33">
        <v>19</v>
      </c>
    </row>
    <row r="34" spans="1:4" x14ac:dyDescent="0.25">
      <c r="A34" t="s">
        <v>19</v>
      </c>
      <c r="B34">
        <v>4.07</v>
      </c>
      <c r="C34">
        <v>4.49</v>
      </c>
      <c r="D34">
        <v>4.75</v>
      </c>
    </row>
    <row r="35" spans="1:4" x14ac:dyDescent="0.25">
      <c r="A35" t="s">
        <v>105</v>
      </c>
    </row>
    <row r="36" spans="1:4" x14ac:dyDescent="0.25">
      <c r="A36" t="s">
        <v>106</v>
      </c>
      <c r="B36">
        <v>3.53</v>
      </c>
      <c r="C36">
        <v>3.63</v>
      </c>
      <c r="D36">
        <v>3.59</v>
      </c>
    </row>
    <row r="37" spans="1:4" x14ac:dyDescent="0.25">
      <c r="A37" t="s">
        <v>107</v>
      </c>
      <c r="B37">
        <v>4.59</v>
      </c>
      <c r="C37">
        <v>4.71</v>
      </c>
      <c r="D37">
        <v>4.6900000000000004</v>
      </c>
    </row>
    <row r="38" spans="1:4" x14ac:dyDescent="0.25">
      <c r="A38" t="s">
        <v>108</v>
      </c>
      <c r="B38" s="3" t="s">
        <v>109</v>
      </c>
      <c r="C38" s="3" t="s">
        <v>109</v>
      </c>
      <c r="D38" s="3" t="s">
        <v>109</v>
      </c>
    </row>
    <row r="39" spans="1:4" x14ac:dyDescent="0.25">
      <c r="A39" t="s">
        <v>110</v>
      </c>
      <c r="B39">
        <v>2.1</v>
      </c>
      <c r="C39">
        <v>2.08</v>
      </c>
      <c r="D39">
        <v>2.1800000000000002</v>
      </c>
    </row>
    <row r="40" spans="1:4" x14ac:dyDescent="0.25">
      <c r="A40" t="s">
        <v>111</v>
      </c>
      <c r="B40">
        <v>2.25</v>
      </c>
      <c r="C40">
        <v>2.25</v>
      </c>
      <c r="D40">
        <v>2.25</v>
      </c>
    </row>
    <row r="41" spans="1:4" x14ac:dyDescent="0.25">
      <c r="A41" t="s">
        <v>112</v>
      </c>
      <c r="B41" s="3">
        <v>100</v>
      </c>
      <c r="C41" s="3">
        <v>100</v>
      </c>
      <c r="D41" s="3">
        <v>100</v>
      </c>
    </row>
    <row r="42" spans="1:4" x14ac:dyDescent="0.25">
      <c r="A42" t="s">
        <v>113</v>
      </c>
      <c r="B42" s="3" t="s">
        <v>114</v>
      </c>
      <c r="C42" s="3" t="s">
        <v>114</v>
      </c>
      <c r="D42" s="3" t="s">
        <v>114</v>
      </c>
    </row>
    <row r="43" spans="1:4" x14ac:dyDescent="0.25">
      <c r="A43" t="s">
        <v>115</v>
      </c>
      <c r="B43" s="3" t="s">
        <v>116</v>
      </c>
      <c r="C43" s="3" t="s">
        <v>116</v>
      </c>
      <c r="D43" s="3" t="s">
        <v>116</v>
      </c>
    </row>
    <row r="44" spans="1:4" x14ac:dyDescent="0.25">
      <c r="A44" t="s">
        <v>117</v>
      </c>
      <c r="B44" s="3" t="s">
        <v>118</v>
      </c>
      <c r="C44" s="3" t="s">
        <v>118</v>
      </c>
      <c r="D44" s="3" t="s">
        <v>118</v>
      </c>
    </row>
    <row r="45" spans="1:4" x14ac:dyDescent="0.25">
      <c r="A45" t="s">
        <v>119</v>
      </c>
      <c r="B45" s="3" t="s">
        <v>34</v>
      </c>
      <c r="C45" s="3" t="s">
        <v>34</v>
      </c>
      <c r="D45" s="3" t="s">
        <v>34</v>
      </c>
    </row>
    <row r="46" spans="1:4" x14ac:dyDescent="0.25">
      <c r="A46" t="s">
        <v>120</v>
      </c>
      <c r="B46" s="3">
        <v>0.6</v>
      </c>
      <c r="C46" s="3">
        <v>0.6</v>
      </c>
      <c r="D46" s="3">
        <v>0.6</v>
      </c>
    </row>
    <row r="47" spans="1:4" x14ac:dyDescent="0.25">
      <c r="A47" t="s">
        <v>31</v>
      </c>
      <c r="B47" s="3" t="s">
        <v>121</v>
      </c>
      <c r="C47" s="3" t="s">
        <v>121</v>
      </c>
      <c r="D47" s="3" t="s">
        <v>121</v>
      </c>
    </row>
    <row r="48" spans="1:4" x14ac:dyDescent="0.25">
      <c r="A48" t="s">
        <v>122</v>
      </c>
      <c r="B48" s="3" t="s">
        <v>34</v>
      </c>
      <c r="C48" s="3" t="s">
        <v>34</v>
      </c>
      <c r="D48" s="3" t="s">
        <v>34</v>
      </c>
    </row>
    <row r="49" spans="1:4" x14ac:dyDescent="0.25">
      <c r="A49" t="s">
        <v>123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124</v>
      </c>
      <c r="B50" s="3" t="s">
        <v>125</v>
      </c>
      <c r="C50" s="3" t="s">
        <v>125</v>
      </c>
      <c r="D50" s="3" t="s">
        <v>125</v>
      </c>
    </row>
    <row r="51" spans="1:4" x14ac:dyDescent="0.25">
      <c r="A51" t="s">
        <v>126</v>
      </c>
      <c r="B51">
        <v>333</v>
      </c>
      <c r="C51">
        <v>337</v>
      </c>
      <c r="D51">
        <v>349</v>
      </c>
    </row>
    <row r="52" spans="1:4" x14ac:dyDescent="0.25">
      <c r="A52" t="s">
        <v>127</v>
      </c>
      <c r="B52">
        <v>400</v>
      </c>
      <c r="C52">
        <v>400</v>
      </c>
      <c r="D52">
        <v>400</v>
      </c>
    </row>
    <row r="53" spans="1:4" x14ac:dyDescent="0.25">
      <c r="A53" t="s">
        <v>128</v>
      </c>
    </row>
    <row r="54" spans="1:4" x14ac:dyDescent="0.25">
      <c r="A54" t="s">
        <v>129</v>
      </c>
      <c r="B54" t="s">
        <v>34</v>
      </c>
      <c r="C54" t="s">
        <v>34</v>
      </c>
      <c r="D54" t="s">
        <v>34</v>
      </c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D39" sqref="D39"/>
    </sheetView>
  </sheetViews>
  <sheetFormatPr defaultRowHeight="15" x14ac:dyDescent="0.25"/>
  <cols>
    <col min="1" max="1" width="45.7109375" bestFit="1" customWidth="1"/>
    <col min="2" max="2" width="11.28515625" bestFit="1" customWidth="1"/>
    <col min="3" max="3" width="14.85546875" bestFit="1" customWidth="1"/>
    <col min="4" max="4" width="10.85546875" bestFit="1" customWidth="1"/>
  </cols>
  <sheetData>
    <row r="1" spans="1:7" x14ac:dyDescent="0.25">
      <c r="B1" s="6" t="s">
        <v>158</v>
      </c>
      <c r="C1" s="6" t="s">
        <v>156</v>
      </c>
      <c r="D1" s="6" t="s">
        <v>157</v>
      </c>
      <c r="E1" s="6"/>
      <c r="F1" s="6"/>
      <c r="G1" s="6"/>
    </row>
    <row r="2" spans="1:7" x14ac:dyDescent="0.25">
      <c r="A2" s="10" t="s">
        <v>130</v>
      </c>
      <c r="B2" s="10"/>
      <c r="C2" s="10"/>
      <c r="D2" s="10"/>
      <c r="E2" s="6"/>
    </row>
    <row r="3" spans="1:7" x14ac:dyDescent="0.25">
      <c r="A3" t="s">
        <v>131</v>
      </c>
      <c r="B3" t="s">
        <v>4</v>
      </c>
      <c r="C3" t="s">
        <v>4</v>
      </c>
      <c r="D3" t="s">
        <v>4</v>
      </c>
    </row>
    <row r="4" spans="1:7" x14ac:dyDescent="0.25">
      <c r="A4" t="s">
        <v>132</v>
      </c>
      <c r="B4" t="s">
        <v>16</v>
      </c>
      <c r="C4" t="s">
        <v>16</v>
      </c>
      <c r="D4" t="s">
        <v>16</v>
      </c>
    </row>
    <row r="5" spans="1:7" x14ac:dyDescent="0.25">
      <c r="A5" t="s">
        <v>14</v>
      </c>
      <c r="B5">
        <v>400</v>
      </c>
      <c r="C5">
        <v>400</v>
      </c>
      <c r="D5">
        <v>400</v>
      </c>
    </row>
    <row r="6" spans="1:7" x14ac:dyDescent="0.25">
      <c r="A6" t="s">
        <v>133</v>
      </c>
      <c r="B6" s="10" t="s">
        <v>145</v>
      </c>
      <c r="C6" s="10"/>
      <c r="D6" s="10"/>
      <c r="E6" s="6"/>
      <c r="F6" s="6"/>
      <c r="G6" s="6"/>
    </row>
    <row r="7" spans="1:7" x14ac:dyDescent="0.25">
      <c r="A7" t="s">
        <v>99</v>
      </c>
      <c r="B7">
        <v>61.167000000000002</v>
      </c>
      <c r="C7">
        <v>61.167000000000002</v>
      </c>
      <c r="D7">
        <v>61.167000000000002</v>
      </c>
    </row>
    <row r="8" spans="1:7" x14ac:dyDescent="0.25">
      <c r="A8" t="s">
        <v>134</v>
      </c>
      <c r="B8">
        <v>333</v>
      </c>
      <c r="C8">
        <v>337</v>
      </c>
      <c r="D8">
        <v>349</v>
      </c>
    </row>
    <row r="9" spans="1:7" x14ac:dyDescent="0.25">
      <c r="A9" t="s">
        <v>135</v>
      </c>
      <c r="B9">
        <v>2.1</v>
      </c>
      <c r="C9">
        <v>2.08</v>
      </c>
      <c r="D9">
        <v>2.1800000000000002</v>
      </c>
    </row>
    <row r="10" spans="1:7" x14ac:dyDescent="0.25">
      <c r="A10" t="s">
        <v>136</v>
      </c>
      <c r="B10">
        <v>0</v>
      </c>
      <c r="C10">
        <v>0</v>
      </c>
      <c r="D10">
        <v>0</v>
      </c>
    </row>
    <row r="11" spans="1:7" x14ac:dyDescent="0.25">
      <c r="A11" t="s">
        <v>137</v>
      </c>
      <c r="B11">
        <v>153</v>
      </c>
      <c r="C11">
        <v>153</v>
      </c>
      <c r="D11">
        <v>153</v>
      </c>
    </row>
    <row r="12" spans="1:7" x14ac:dyDescent="0.25">
      <c r="A12" t="s">
        <v>138</v>
      </c>
      <c r="B12">
        <v>24</v>
      </c>
      <c r="C12">
        <v>24</v>
      </c>
      <c r="D12">
        <v>24</v>
      </c>
    </row>
    <row r="13" spans="1:7" x14ac:dyDescent="0.25">
      <c r="A13" t="s">
        <v>139</v>
      </c>
      <c r="B13">
        <f>(B11-91)</f>
        <v>62</v>
      </c>
      <c r="C13">
        <f t="shared" ref="C13:D13" si="0">(C11-91)</f>
        <v>62</v>
      </c>
      <c r="D13">
        <f t="shared" si="0"/>
        <v>62</v>
      </c>
    </row>
    <row r="14" spans="1:7" x14ac:dyDescent="0.25">
      <c r="A14" t="s">
        <v>23</v>
      </c>
      <c r="B14">
        <v>14.816000000000001</v>
      </c>
      <c r="C14">
        <v>14.816000000000001</v>
      </c>
      <c r="D14">
        <v>14.816000000000001</v>
      </c>
    </row>
    <row r="15" spans="1:7" x14ac:dyDescent="0.25">
      <c r="A15" s="10" t="s">
        <v>24</v>
      </c>
      <c r="B15" s="10"/>
      <c r="C15" s="10"/>
      <c r="D15" s="10"/>
      <c r="E15" s="10"/>
      <c r="F15" s="6"/>
      <c r="G15" s="6"/>
    </row>
    <row r="16" spans="1:7" x14ac:dyDescent="0.25">
      <c r="A16" t="s">
        <v>24</v>
      </c>
      <c r="B16" t="s">
        <v>59</v>
      </c>
      <c r="C16" t="s">
        <v>59</v>
      </c>
      <c r="D16" t="s">
        <v>59</v>
      </c>
    </row>
    <row r="17" spans="1:7" x14ac:dyDescent="0.25">
      <c r="A17" t="s">
        <v>140</v>
      </c>
    </row>
    <row r="18" spans="1:7" x14ac:dyDescent="0.25">
      <c r="A18" t="s">
        <v>26</v>
      </c>
      <c r="B18" t="s">
        <v>159</v>
      </c>
      <c r="C18" t="s">
        <v>159</v>
      </c>
      <c r="D18" t="s">
        <v>159</v>
      </c>
    </row>
    <row r="19" spans="1:7" x14ac:dyDescent="0.25">
      <c r="A19" t="s">
        <v>141</v>
      </c>
      <c r="B19">
        <v>0.9</v>
      </c>
      <c r="C19">
        <v>0.9</v>
      </c>
      <c r="D19">
        <v>0.9</v>
      </c>
    </row>
    <row r="20" spans="1:7" x14ac:dyDescent="0.25">
      <c r="A20" t="s">
        <v>142</v>
      </c>
      <c r="B20">
        <v>4</v>
      </c>
      <c r="C20">
        <v>4</v>
      </c>
      <c r="D20">
        <v>4</v>
      </c>
    </row>
    <row r="21" spans="1:7" x14ac:dyDescent="0.25">
      <c r="A21" s="10" t="s">
        <v>47</v>
      </c>
      <c r="B21" s="10"/>
      <c r="C21" s="10"/>
      <c r="D21" s="10"/>
      <c r="E21" s="10"/>
      <c r="F21" s="6"/>
      <c r="G21" s="6"/>
    </row>
    <row r="22" spans="1:7" x14ac:dyDescent="0.25">
      <c r="A22" t="s">
        <v>143</v>
      </c>
      <c r="B22">
        <v>23</v>
      </c>
      <c r="C22">
        <v>23</v>
      </c>
      <c r="D22">
        <v>23</v>
      </c>
    </row>
    <row r="23" spans="1:7" x14ac:dyDescent="0.25">
      <c r="A23" t="s">
        <v>144</v>
      </c>
      <c r="B23" s="10" t="s">
        <v>145</v>
      </c>
      <c r="C23" s="10"/>
      <c r="D23" s="10"/>
      <c r="E23" s="6"/>
      <c r="F23" s="6"/>
      <c r="G23" s="6"/>
    </row>
    <row r="24" spans="1:7" x14ac:dyDescent="0.25">
      <c r="A24" t="s">
        <v>146</v>
      </c>
    </row>
    <row r="25" spans="1:7" x14ac:dyDescent="0.25">
      <c r="A25" t="s">
        <v>147</v>
      </c>
    </row>
    <row r="26" spans="1:7" x14ac:dyDescent="0.25">
      <c r="A26" t="s">
        <v>148</v>
      </c>
      <c r="B26">
        <v>19.899999999999999</v>
      </c>
      <c r="C26">
        <v>20.2</v>
      </c>
      <c r="D26">
        <v>19</v>
      </c>
    </row>
    <row r="27" spans="1:7" x14ac:dyDescent="0.25">
      <c r="A27" t="s">
        <v>149</v>
      </c>
      <c r="B27">
        <v>4</v>
      </c>
      <c r="C27">
        <v>4</v>
      </c>
      <c r="D27">
        <v>4</v>
      </c>
    </row>
    <row r="28" spans="1:7" x14ac:dyDescent="0.25">
      <c r="A28" t="s">
        <v>150</v>
      </c>
      <c r="B28" s="10" t="s">
        <v>145</v>
      </c>
      <c r="C28" s="10"/>
      <c r="D28" s="10"/>
      <c r="E28" s="6"/>
      <c r="F28" s="6"/>
      <c r="G28" s="6"/>
    </row>
    <row r="29" spans="1:7" x14ac:dyDescent="0.25">
      <c r="A29" t="s">
        <v>151</v>
      </c>
      <c r="B29">
        <v>4.07</v>
      </c>
      <c r="C29">
        <v>4.49</v>
      </c>
      <c r="D29">
        <v>4.75</v>
      </c>
    </row>
    <row r="30" spans="1:7" x14ac:dyDescent="0.25">
      <c r="A30" t="s">
        <v>152</v>
      </c>
      <c r="B30">
        <v>3.53</v>
      </c>
      <c r="C30">
        <v>3.63</v>
      </c>
      <c r="D30">
        <v>3.59</v>
      </c>
    </row>
    <row r="31" spans="1:7" x14ac:dyDescent="0.25">
      <c r="A31" t="s">
        <v>107</v>
      </c>
      <c r="B31">
        <v>4.59</v>
      </c>
      <c r="C31">
        <v>4.71</v>
      </c>
      <c r="D31">
        <v>4.6900000000000004</v>
      </c>
    </row>
    <row r="32" spans="1:7" x14ac:dyDescent="0.25">
      <c r="A32" t="s">
        <v>153</v>
      </c>
    </row>
    <row r="33" spans="1:1" x14ac:dyDescent="0.25">
      <c r="A33" t="s">
        <v>154</v>
      </c>
    </row>
  </sheetData>
  <mergeCells count="6">
    <mergeCell ref="B28:D28"/>
    <mergeCell ref="A15:E15"/>
    <mergeCell ref="A21:E21"/>
    <mergeCell ref="A2:D2"/>
    <mergeCell ref="B6:D6"/>
    <mergeCell ref="B23:D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I5" sqref="I5"/>
    </sheetView>
  </sheetViews>
  <sheetFormatPr defaultRowHeight="15" x14ac:dyDescent="0.25"/>
  <cols>
    <col min="1" max="1" width="32.5703125" bestFit="1" customWidth="1"/>
    <col min="3" max="3" width="12" bestFit="1" customWidth="1"/>
    <col min="4" max="4" width="14.85546875" bestFit="1" customWidth="1"/>
    <col min="5" max="5" width="12" bestFit="1" customWidth="1"/>
  </cols>
  <sheetData>
    <row r="1" spans="1:10" x14ac:dyDescent="0.25">
      <c r="A1" t="s">
        <v>160</v>
      </c>
      <c r="C1">
        <v>333</v>
      </c>
      <c r="D1">
        <v>337</v>
      </c>
      <c r="E1">
        <v>349</v>
      </c>
      <c r="G1" t="s">
        <v>181</v>
      </c>
      <c r="H1">
        <v>0.29699999999999999</v>
      </c>
      <c r="I1">
        <v>1.1000000000000001</v>
      </c>
      <c r="J1">
        <v>0.89</v>
      </c>
    </row>
    <row r="2" spans="1:10" x14ac:dyDescent="0.25">
      <c r="A2" t="s">
        <v>161</v>
      </c>
      <c r="C2">
        <v>19.899999999999999</v>
      </c>
      <c r="D2">
        <v>20.2</v>
      </c>
      <c r="E2">
        <v>19</v>
      </c>
      <c r="G2" t="s">
        <v>45</v>
      </c>
      <c r="H2">
        <v>4.7</v>
      </c>
      <c r="I2">
        <v>4.7</v>
      </c>
      <c r="J2">
        <v>4.7</v>
      </c>
    </row>
    <row r="3" spans="1:10" x14ac:dyDescent="0.25">
      <c r="A3" t="s">
        <v>162</v>
      </c>
      <c r="C3">
        <v>4.07</v>
      </c>
      <c r="D3">
        <v>4.49</v>
      </c>
      <c r="E3">
        <v>4.75</v>
      </c>
    </row>
    <row r="4" spans="1:10" x14ac:dyDescent="0.25">
      <c r="A4" t="s">
        <v>163</v>
      </c>
      <c r="C4" t="s">
        <v>158</v>
      </c>
      <c r="D4" t="s">
        <v>156</v>
      </c>
      <c r="E4" t="s">
        <v>157</v>
      </c>
    </row>
    <row r="5" spans="1:10" x14ac:dyDescent="0.25">
      <c r="A5" t="s">
        <v>164</v>
      </c>
      <c r="C5">
        <f>(0.08*C1^0.75)</f>
        <v>6.2362449048858482</v>
      </c>
      <c r="D5">
        <f t="shared" ref="D5:E5" si="0">(0.08*D1^0.75)</f>
        <v>6.2923433528598176</v>
      </c>
      <c r="E5">
        <f t="shared" si="0"/>
        <v>6.4596510373125362</v>
      </c>
      <c r="H5" t="s">
        <v>267</v>
      </c>
      <c r="I5">
        <v>6.5</v>
      </c>
    </row>
    <row r="6" spans="1:10" x14ac:dyDescent="0.25">
      <c r="A6" t="s">
        <v>165</v>
      </c>
      <c r="C6">
        <f>(C5*4.184)</f>
        <v>26.092448682042388</v>
      </c>
      <c r="D6">
        <f t="shared" ref="D6:E6" si="1">(D5*4.184)</f>
        <v>26.327164588365477</v>
      </c>
      <c r="E6">
        <f t="shared" si="1"/>
        <v>27.027179940115651</v>
      </c>
    </row>
    <row r="7" spans="1:10" x14ac:dyDescent="0.25">
      <c r="A7" t="s">
        <v>166</v>
      </c>
      <c r="C7">
        <f>(C6/0.68)</f>
        <v>38.371248061827039</v>
      </c>
      <c r="D7">
        <f t="shared" ref="D7:E7" si="2">(D6/0.68)</f>
        <v>38.71641851230217</v>
      </c>
      <c r="E7">
        <f t="shared" si="2"/>
        <v>39.745852853111252</v>
      </c>
    </row>
    <row r="8" spans="1:10" x14ac:dyDescent="0.25">
      <c r="A8" t="s">
        <v>167</v>
      </c>
    </row>
    <row r="9" spans="1:10" x14ac:dyDescent="0.25">
      <c r="A9" t="s">
        <v>148</v>
      </c>
      <c r="C9">
        <v>21.5</v>
      </c>
      <c r="D9">
        <v>22.5</v>
      </c>
      <c r="E9">
        <v>23.5</v>
      </c>
    </row>
    <row r="10" spans="1:10" x14ac:dyDescent="0.25">
      <c r="A10" t="s">
        <v>168</v>
      </c>
      <c r="C10">
        <f>(0.36+(0.0969*C3))*C9</f>
        <v>16.219234499999999</v>
      </c>
      <c r="D10">
        <f t="shared" ref="D10:E10" si="3">(0.36+(0.0969*D3))*D9</f>
        <v>17.889322499999999</v>
      </c>
      <c r="E10">
        <f t="shared" si="3"/>
        <v>19.276462500000001</v>
      </c>
    </row>
    <row r="11" spans="1:10" x14ac:dyDescent="0.25">
      <c r="A11" t="s">
        <v>169</v>
      </c>
      <c r="C11">
        <f>(C10*4.184)</f>
        <v>67.861277147999999</v>
      </c>
      <c r="D11">
        <f t="shared" ref="D11:E11" si="4">(D10*4.184)</f>
        <v>74.848925339999994</v>
      </c>
      <c r="E11">
        <f t="shared" si="4"/>
        <v>80.652719100000013</v>
      </c>
    </row>
    <row r="12" spans="1:10" x14ac:dyDescent="0.25">
      <c r="A12" t="s">
        <v>170</v>
      </c>
      <c r="C12">
        <f>(C11/0.64)</f>
        <v>106.03324554375</v>
      </c>
      <c r="D12">
        <f t="shared" ref="D12:E12" si="5">(D11/0.64)</f>
        <v>116.95144584374999</v>
      </c>
      <c r="E12">
        <f t="shared" si="5"/>
        <v>126.01987359375002</v>
      </c>
    </row>
    <row r="13" spans="1:10" x14ac:dyDescent="0.25">
      <c r="A13" t="s">
        <v>171</v>
      </c>
    </row>
    <row r="14" spans="1:10" x14ac:dyDescent="0.25">
      <c r="A14" t="s">
        <v>172</v>
      </c>
      <c r="C14">
        <f>((0.00045*5)+(0.0012*C1))</f>
        <v>0.40184999999999993</v>
      </c>
      <c r="D14">
        <f t="shared" ref="D14:E14" si="6">((0.00045*5)+(0.0012*D1))</f>
        <v>0.40664999999999996</v>
      </c>
      <c r="E14">
        <f t="shared" si="6"/>
        <v>0.42104999999999992</v>
      </c>
    </row>
    <row r="15" spans="1:10" x14ac:dyDescent="0.25">
      <c r="A15" t="s">
        <v>173</v>
      </c>
      <c r="C15">
        <f>(C14*4.184)</f>
        <v>1.6813403999999998</v>
      </c>
      <c r="D15">
        <f t="shared" ref="D15:E15" si="7">(D14*4.184)</f>
        <v>1.7014235999999998</v>
      </c>
      <c r="E15">
        <f t="shared" si="7"/>
        <v>1.7616731999999997</v>
      </c>
    </row>
    <row r="16" spans="1:10" x14ac:dyDescent="0.25">
      <c r="A16" t="s">
        <v>174</v>
      </c>
      <c r="C16">
        <f>(C15/0.62)</f>
        <v>2.7118393548387094</v>
      </c>
      <c r="D16">
        <f t="shared" ref="D16:E16" si="8">(D15/0.62)</f>
        <v>2.7442316129032256</v>
      </c>
      <c r="E16">
        <f t="shared" si="8"/>
        <v>2.8414083870967737</v>
      </c>
    </row>
    <row r="17" spans="1:5" x14ac:dyDescent="0.25">
      <c r="A17" t="s">
        <v>175</v>
      </c>
    </row>
    <row r="18" spans="1:5" x14ac:dyDescent="0.25">
      <c r="A18" t="s">
        <v>176</v>
      </c>
      <c r="C18">
        <f>(H1*H2)</f>
        <v>1.3958999999999999</v>
      </c>
      <c r="D18">
        <f t="shared" ref="D18:E18" si="9">(I1*I2)</f>
        <v>5.1700000000000008</v>
      </c>
      <c r="E18">
        <f t="shared" si="9"/>
        <v>4.1829999999999998</v>
      </c>
    </row>
    <row r="19" spans="1:5" x14ac:dyDescent="0.25">
      <c r="A19" t="s">
        <v>177</v>
      </c>
      <c r="C19">
        <f>(C18*4.184)</f>
        <v>5.8404455999999998</v>
      </c>
      <c r="D19">
        <f t="shared" ref="D19:E19" si="10">(D18*4.184)</f>
        <v>21.631280000000004</v>
      </c>
      <c r="E19">
        <f t="shared" si="10"/>
        <v>17.501671999999999</v>
      </c>
    </row>
    <row r="20" spans="1:5" x14ac:dyDescent="0.25">
      <c r="A20" t="s">
        <v>178</v>
      </c>
      <c r="C20">
        <f>(C19/1.12)</f>
        <v>5.2146835714285711</v>
      </c>
      <c r="D20">
        <f t="shared" ref="D20:E20" si="11">(D19/1.12)</f>
        <v>19.31364285714286</v>
      </c>
      <c r="E20">
        <f t="shared" si="11"/>
        <v>15.626492857142855</v>
      </c>
    </row>
    <row r="21" spans="1:5" x14ac:dyDescent="0.25">
      <c r="A21" t="s">
        <v>179</v>
      </c>
    </row>
    <row r="22" spans="1:5" x14ac:dyDescent="0.25">
      <c r="A22" t="s">
        <v>180</v>
      </c>
      <c r="C22">
        <f t="shared" ref="C22:D22" si="12">SUM(C7,C12,C16,C20)</f>
        <v>152.33101653184431</v>
      </c>
      <c r="D22">
        <f t="shared" si="12"/>
        <v>177.72573882609828</v>
      </c>
      <c r="E22">
        <f>SUM(E7,E12,E16,E20)</f>
        <v>184.23362769110091</v>
      </c>
    </row>
    <row r="24" spans="1:5" x14ac:dyDescent="0.25">
      <c r="C24">
        <f>+(5.3*12.04)</f>
        <v>63.811999999999991</v>
      </c>
      <c r="D24">
        <f>(5.3*11.36)</f>
        <v>60.207999999999998</v>
      </c>
      <c r="E24">
        <f>5.3*10.95</f>
        <v>58.034999999999997</v>
      </c>
    </row>
    <row r="25" spans="1:5" x14ac:dyDescent="0.25">
      <c r="C25">
        <f>(C22-C24)</f>
        <v>88.519016531844329</v>
      </c>
      <c r="D25">
        <f t="shared" ref="D25:E25" si="13">(D22-D24)</f>
        <v>117.51773882609828</v>
      </c>
      <c r="E25">
        <f t="shared" si="13"/>
        <v>126.19862769110091</v>
      </c>
    </row>
    <row r="26" spans="1:5" x14ac:dyDescent="0.25">
      <c r="C26">
        <f>(C25/11.37)</f>
        <v>7.7853136791419821</v>
      </c>
      <c r="D26">
        <f t="shared" ref="D26:E26" si="14">(D25/11.37)</f>
        <v>10.335772983825708</v>
      </c>
      <c r="E26">
        <f t="shared" si="14"/>
        <v>11.099263649173343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M20" sqref="M20"/>
    </sheetView>
  </sheetViews>
  <sheetFormatPr defaultRowHeight="15" x14ac:dyDescent="0.25"/>
  <cols>
    <col min="1" max="1" width="24.42578125" bestFit="1" customWidth="1"/>
    <col min="2" max="4" width="9" bestFit="1" customWidth="1"/>
  </cols>
  <sheetData>
    <row r="1" spans="1:4" x14ac:dyDescent="0.25">
      <c r="B1" t="s">
        <v>222</v>
      </c>
      <c r="C1" t="s">
        <v>223</v>
      </c>
      <c r="D1" t="s">
        <v>224</v>
      </c>
    </row>
    <row r="2" spans="1:4" x14ac:dyDescent="0.25">
      <c r="A2" s="1" t="s">
        <v>182</v>
      </c>
      <c r="B2" t="s">
        <v>183</v>
      </c>
      <c r="C2" t="s">
        <v>183</v>
      </c>
      <c r="D2" t="s">
        <v>183</v>
      </c>
    </row>
    <row r="3" spans="1:4" x14ac:dyDescent="0.25">
      <c r="A3" t="s">
        <v>184</v>
      </c>
      <c r="B3">
        <v>4.2611999999999997</v>
      </c>
      <c r="C3">
        <v>2.1570999999999998</v>
      </c>
      <c r="D3">
        <v>1.0971</v>
      </c>
    </row>
    <row r="4" spans="1:4" x14ac:dyDescent="0.25">
      <c r="A4" t="s">
        <v>185</v>
      </c>
      <c r="B4">
        <v>0</v>
      </c>
      <c r="C4">
        <v>1.325</v>
      </c>
      <c r="D4">
        <v>1.855</v>
      </c>
    </row>
    <row r="5" spans="1:4" x14ac:dyDescent="0.25">
      <c r="A5" t="s">
        <v>186</v>
      </c>
      <c r="B5">
        <v>0</v>
      </c>
      <c r="C5">
        <v>0.58299999999999996</v>
      </c>
      <c r="D5">
        <v>0.95399999999999996</v>
      </c>
    </row>
    <row r="6" spans="1:4" x14ac:dyDescent="0.25">
      <c r="A6" t="s">
        <v>187</v>
      </c>
      <c r="B6">
        <v>0</v>
      </c>
      <c r="C6">
        <v>0.58299999999999996</v>
      </c>
      <c r="D6">
        <v>0.95399999999999996</v>
      </c>
    </row>
    <row r="7" spans="1:4" x14ac:dyDescent="0.25">
      <c r="A7" t="s">
        <v>188</v>
      </c>
      <c r="B7">
        <v>0.58299999999999996</v>
      </c>
      <c r="C7">
        <v>0.21199999999999999</v>
      </c>
      <c r="D7">
        <v>0</v>
      </c>
    </row>
    <row r="8" spans="1:4" x14ac:dyDescent="0.25">
      <c r="A8" t="s">
        <v>189</v>
      </c>
      <c r="B8">
        <v>0.21199999999999999</v>
      </c>
      <c r="C8">
        <v>0.21199999999999999</v>
      </c>
      <c r="D8">
        <v>0.21199999999999999</v>
      </c>
    </row>
    <row r="9" spans="1:4" x14ac:dyDescent="0.25">
      <c r="A9" t="s">
        <v>190</v>
      </c>
      <c r="B9">
        <v>0.106</v>
      </c>
      <c r="C9">
        <v>0.1166</v>
      </c>
      <c r="D9">
        <v>0.1166</v>
      </c>
    </row>
    <row r="10" spans="1:4" x14ac:dyDescent="0.25">
      <c r="A10" t="s">
        <v>191</v>
      </c>
      <c r="B10">
        <v>2.6499999999999999E-2</v>
      </c>
      <c r="C10">
        <v>0</v>
      </c>
      <c r="D10">
        <v>0</v>
      </c>
    </row>
    <row r="11" spans="1:4" x14ac:dyDescent="0.25">
      <c r="A11" t="s">
        <v>192</v>
      </c>
      <c r="B11">
        <v>5.2999999999999999E-2</v>
      </c>
      <c r="C11">
        <v>5.2999999999999999E-2</v>
      </c>
      <c r="D11">
        <v>5.2999999999999999E-2</v>
      </c>
    </row>
    <row r="12" spans="1:4" x14ac:dyDescent="0.25">
      <c r="A12" t="s">
        <v>193</v>
      </c>
      <c r="B12">
        <v>2.6499999999999999E-2</v>
      </c>
      <c r="C12">
        <v>2.6499999999999999E-2</v>
      </c>
      <c r="D12">
        <v>2.6499999999999999E-2</v>
      </c>
    </row>
    <row r="13" spans="1:4" x14ac:dyDescent="0.25">
      <c r="A13" t="s">
        <v>194</v>
      </c>
      <c r="B13">
        <v>1.5900000000000001E-2</v>
      </c>
      <c r="C13">
        <v>1.5900000000000001E-2</v>
      </c>
      <c r="D13">
        <v>1.5900000000000001E-2</v>
      </c>
    </row>
    <row r="14" spans="1:4" x14ac:dyDescent="0.25">
      <c r="A14" t="s">
        <v>195</v>
      </c>
      <c r="B14">
        <v>1.7489999999999999E-2</v>
      </c>
      <c r="C14">
        <v>1.7489999999999999E-2</v>
      </c>
      <c r="D14">
        <v>1.7489999999999999E-2</v>
      </c>
    </row>
    <row r="16" spans="1:4" x14ac:dyDescent="0.25">
      <c r="A16" s="1" t="s">
        <v>196</v>
      </c>
    </row>
    <row r="17" spans="1:2" x14ac:dyDescent="0.25">
      <c r="A17" t="s">
        <v>197</v>
      </c>
      <c r="B17">
        <v>14.7</v>
      </c>
    </row>
    <row r="18" spans="1:2" x14ac:dyDescent="0.25">
      <c r="A18" t="s">
        <v>198</v>
      </c>
      <c r="B18">
        <v>25.9</v>
      </c>
    </row>
    <row r="19" spans="1:2" x14ac:dyDescent="0.25">
      <c r="A19" t="s">
        <v>199</v>
      </c>
      <c r="B19">
        <v>86.5</v>
      </c>
    </row>
    <row r="20" spans="1:2" x14ac:dyDescent="0.25">
      <c r="A20" t="s">
        <v>200</v>
      </c>
      <c r="B20">
        <v>13.5</v>
      </c>
    </row>
    <row r="21" spans="1:2" x14ac:dyDescent="0.25">
      <c r="A21" t="s">
        <v>201</v>
      </c>
      <c r="B21">
        <v>11.37</v>
      </c>
    </row>
    <row r="22" spans="1:2" x14ac:dyDescent="0.25">
      <c r="A22" t="s">
        <v>202</v>
      </c>
      <c r="B22">
        <v>54.1</v>
      </c>
    </row>
    <row r="23" spans="1:2" x14ac:dyDescent="0.25">
      <c r="A23" t="s">
        <v>203</v>
      </c>
      <c r="B23">
        <v>2.5499999999999998</v>
      </c>
    </row>
    <row r="24" spans="1:2" x14ac:dyDescent="0.25">
      <c r="A24" t="s">
        <v>204</v>
      </c>
      <c r="B24">
        <v>26.1</v>
      </c>
    </row>
    <row r="25" spans="1:2" x14ac:dyDescent="0.25">
      <c r="A25" t="s">
        <v>205</v>
      </c>
      <c r="B25">
        <v>0.99</v>
      </c>
    </row>
    <row r="26" spans="1:2" x14ac:dyDescent="0.25">
      <c r="A26" t="s">
        <v>206</v>
      </c>
      <c r="B26">
        <v>28</v>
      </c>
    </row>
    <row r="27" spans="1:2" x14ac:dyDescent="0.25">
      <c r="A27" t="s">
        <v>207</v>
      </c>
      <c r="B27">
        <v>8.0299999999999994</v>
      </c>
    </row>
    <row r="28" spans="1:2" x14ac:dyDescent="0.25">
      <c r="A28" t="s">
        <v>208</v>
      </c>
      <c r="B28">
        <v>4.47</v>
      </c>
    </row>
    <row r="30" spans="1:2" x14ac:dyDescent="0.25">
      <c r="A30" t="s">
        <v>209</v>
      </c>
    </row>
    <row r="31" spans="1:2" x14ac:dyDescent="0.25">
      <c r="A31" t="s">
        <v>210</v>
      </c>
      <c r="B31">
        <v>7.23</v>
      </c>
    </row>
    <row r="32" spans="1:2" x14ac:dyDescent="0.25">
      <c r="A32" t="s">
        <v>211</v>
      </c>
      <c r="B32">
        <v>7.5</v>
      </c>
    </row>
    <row r="33" spans="1:2" x14ac:dyDescent="0.25">
      <c r="A33" t="s">
        <v>212</v>
      </c>
      <c r="B33">
        <v>1.83</v>
      </c>
    </row>
    <row r="34" spans="1:2" x14ac:dyDescent="0.25">
      <c r="A34" t="s">
        <v>213</v>
      </c>
      <c r="B34">
        <v>0.11</v>
      </c>
    </row>
    <row r="35" spans="1:2" x14ac:dyDescent="0.25">
      <c r="A35" t="s">
        <v>214</v>
      </c>
      <c r="B35">
        <v>0.14000000000000001</v>
      </c>
    </row>
    <row r="36" spans="1:2" x14ac:dyDescent="0.25">
      <c r="A36" t="s">
        <v>215</v>
      </c>
      <c r="B36">
        <v>0.03</v>
      </c>
    </row>
    <row r="37" spans="1:2" x14ac:dyDescent="0.25">
      <c r="A37" t="s">
        <v>216</v>
      </c>
      <c r="B37" t="s">
        <v>220</v>
      </c>
    </row>
    <row r="38" spans="1:2" x14ac:dyDescent="0.25">
      <c r="A38" t="s">
        <v>217</v>
      </c>
      <c r="B38" t="s">
        <v>221</v>
      </c>
    </row>
    <row r="39" spans="1:2" x14ac:dyDescent="0.25">
      <c r="A39" t="s">
        <v>218</v>
      </c>
      <c r="B39" t="s">
        <v>219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L31" sqref="L31"/>
    </sheetView>
  </sheetViews>
  <sheetFormatPr defaultRowHeight="15" x14ac:dyDescent="0.25"/>
  <cols>
    <col min="1" max="1" width="28" bestFit="1" customWidth="1"/>
    <col min="6" max="6" width="10.5703125" customWidth="1"/>
  </cols>
  <sheetData>
    <row r="1" spans="1:8" x14ac:dyDescent="0.25">
      <c r="A1" t="s">
        <v>225</v>
      </c>
      <c r="B1" t="s">
        <v>222</v>
      </c>
      <c r="C1" t="s">
        <v>223</v>
      </c>
      <c r="D1" t="s">
        <v>224</v>
      </c>
      <c r="F1" t="s">
        <v>222</v>
      </c>
      <c r="G1" t="s">
        <v>223</v>
      </c>
      <c r="H1" t="s">
        <v>224</v>
      </c>
    </row>
    <row r="2" spans="1:8" x14ac:dyDescent="0.25">
      <c r="A2" t="s">
        <v>226</v>
      </c>
      <c r="B2">
        <v>19.899999999999999</v>
      </c>
      <c r="C2">
        <v>20.2</v>
      </c>
      <c r="D2">
        <v>19</v>
      </c>
    </row>
    <row r="3" spans="1:8" x14ac:dyDescent="0.25">
      <c r="A3" t="s">
        <v>227</v>
      </c>
      <c r="B3">
        <v>4.07</v>
      </c>
      <c r="C3">
        <v>449</v>
      </c>
      <c r="D3">
        <v>4.75</v>
      </c>
    </row>
    <row r="4" spans="1:8" x14ac:dyDescent="0.25">
      <c r="A4" t="s">
        <v>228</v>
      </c>
      <c r="B4">
        <v>3.53</v>
      </c>
      <c r="C4">
        <v>3.63</v>
      </c>
      <c r="D4">
        <v>3.59</v>
      </c>
    </row>
    <row r="5" spans="1:8" x14ac:dyDescent="0.25">
      <c r="A5" t="s">
        <v>229</v>
      </c>
      <c r="B5">
        <v>4.59</v>
      </c>
      <c r="C5">
        <v>4.71</v>
      </c>
      <c r="D5">
        <v>4.6900000000000004</v>
      </c>
    </row>
    <row r="6" spans="1:8" x14ac:dyDescent="0.25">
      <c r="A6" t="s">
        <v>230</v>
      </c>
      <c r="B6">
        <v>17.8</v>
      </c>
      <c r="C6">
        <v>17.100000000000001</v>
      </c>
      <c r="D6">
        <v>17.3</v>
      </c>
    </row>
    <row r="7" spans="1:8" x14ac:dyDescent="0.25">
      <c r="A7" t="s">
        <v>237</v>
      </c>
      <c r="B7">
        <v>13</v>
      </c>
      <c r="C7">
        <v>15.2</v>
      </c>
      <c r="D7">
        <v>16.3</v>
      </c>
    </row>
    <row r="8" spans="1:8" x14ac:dyDescent="0.25">
      <c r="A8" t="s">
        <v>236</v>
      </c>
      <c r="B8">
        <v>7.7</v>
      </c>
      <c r="C8">
        <v>9.6999999999999993</v>
      </c>
      <c r="D8">
        <v>10.8</v>
      </c>
    </row>
    <row r="9" spans="1:8" x14ac:dyDescent="0.25">
      <c r="A9" s="10" t="s">
        <v>231</v>
      </c>
      <c r="B9" s="10"/>
      <c r="C9" s="10"/>
      <c r="D9" s="10"/>
      <c r="F9" t="s">
        <v>266</v>
      </c>
    </row>
    <row r="10" spans="1:8" x14ac:dyDescent="0.25">
      <c r="A10" t="s">
        <v>232</v>
      </c>
      <c r="B10">
        <v>17.399999999999999</v>
      </c>
      <c r="C10">
        <v>20.6</v>
      </c>
      <c r="D10">
        <v>21.1</v>
      </c>
      <c r="F10">
        <v>20</v>
      </c>
      <c r="G10">
        <v>19.8</v>
      </c>
      <c r="H10">
        <v>19.2</v>
      </c>
    </row>
    <row r="11" spans="1:8" x14ac:dyDescent="0.25">
      <c r="A11" t="s">
        <v>233</v>
      </c>
      <c r="B11">
        <v>17.2</v>
      </c>
      <c r="C11">
        <v>19.7</v>
      </c>
      <c r="D11">
        <v>20.399999999999999</v>
      </c>
      <c r="F11">
        <v>19.600000000000001</v>
      </c>
      <c r="G11">
        <v>19.7</v>
      </c>
      <c r="H11">
        <v>18.7</v>
      </c>
    </row>
    <row r="12" spans="1:8" x14ac:dyDescent="0.25">
      <c r="A12" t="s">
        <v>234</v>
      </c>
      <c r="B12">
        <v>100</v>
      </c>
      <c r="C12" t="s">
        <v>247</v>
      </c>
      <c r="D12">
        <v>147</v>
      </c>
      <c r="F12" t="s">
        <v>247</v>
      </c>
      <c r="G12" t="s">
        <v>247</v>
      </c>
      <c r="H12" t="s">
        <v>247</v>
      </c>
    </row>
    <row r="13" spans="1:8" x14ac:dyDescent="0.25">
      <c r="A13" t="s">
        <v>235</v>
      </c>
      <c r="B13">
        <v>14.62</v>
      </c>
      <c r="C13">
        <v>15.27</v>
      </c>
      <c r="D13">
        <v>15.27</v>
      </c>
      <c r="F13">
        <v>14.62</v>
      </c>
      <c r="G13">
        <v>15.27</v>
      </c>
      <c r="H13">
        <v>15.27</v>
      </c>
    </row>
    <row r="14" spans="1:8" x14ac:dyDescent="0.25">
      <c r="A14" s="10" t="s">
        <v>244</v>
      </c>
      <c r="B14" s="10"/>
      <c r="C14" s="10"/>
      <c r="D14" s="10"/>
      <c r="F14" t="s">
        <v>266</v>
      </c>
    </row>
    <row r="15" spans="1:8" x14ac:dyDescent="0.25">
      <c r="A15" t="s">
        <v>239</v>
      </c>
      <c r="B15">
        <v>16.5</v>
      </c>
      <c r="C15">
        <v>17.5</v>
      </c>
      <c r="D15">
        <v>16.899999999999999</v>
      </c>
      <c r="F15" s="8">
        <v>15.5</v>
      </c>
      <c r="G15">
        <v>14.3</v>
      </c>
      <c r="H15">
        <v>13.1</v>
      </c>
    </row>
    <row r="16" spans="1:8" x14ac:dyDescent="0.25">
      <c r="A16" t="s">
        <v>240</v>
      </c>
      <c r="B16">
        <v>18.8</v>
      </c>
      <c r="C16">
        <v>21.4</v>
      </c>
      <c r="D16">
        <v>22.3</v>
      </c>
      <c r="F16">
        <v>17.5</v>
      </c>
      <c r="G16">
        <v>16.8</v>
      </c>
      <c r="H16">
        <v>16.399999999999999</v>
      </c>
    </row>
    <row r="17" spans="1:12" x14ac:dyDescent="0.25">
      <c r="A17" t="s">
        <v>246</v>
      </c>
      <c r="B17">
        <v>76</v>
      </c>
      <c r="C17">
        <v>94</v>
      </c>
      <c r="D17">
        <v>121</v>
      </c>
      <c r="F17">
        <v>59</v>
      </c>
      <c r="G17">
        <v>42</v>
      </c>
      <c r="H17">
        <v>42</v>
      </c>
    </row>
    <row r="18" spans="1:12" x14ac:dyDescent="0.25">
      <c r="A18" t="s">
        <v>241</v>
      </c>
      <c r="B18">
        <v>12.3</v>
      </c>
      <c r="C18">
        <v>12.8</v>
      </c>
      <c r="D18">
        <v>12.9</v>
      </c>
      <c r="F18">
        <v>12.3</v>
      </c>
    </row>
    <row r="19" spans="1:12" x14ac:dyDescent="0.25">
      <c r="A19" t="s">
        <v>245</v>
      </c>
      <c r="B19">
        <v>15</v>
      </c>
      <c r="C19">
        <v>20</v>
      </c>
      <c r="D19">
        <v>22</v>
      </c>
      <c r="F19">
        <v>13</v>
      </c>
      <c r="G19">
        <v>15</v>
      </c>
      <c r="H19">
        <v>15</v>
      </c>
    </row>
    <row r="20" spans="1:12" x14ac:dyDescent="0.25">
      <c r="A20" s="10" t="s">
        <v>238</v>
      </c>
      <c r="B20" s="10"/>
      <c r="C20" s="10"/>
      <c r="D20" s="10"/>
      <c r="F20" t="s">
        <v>266</v>
      </c>
    </row>
    <row r="21" spans="1:12" x14ac:dyDescent="0.25">
      <c r="A21" t="s">
        <v>239</v>
      </c>
      <c r="B21">
        <v>13.3</v>
      </c>
      <c r="C21">
        <v>14.4</v>
      </c>
      <c r="D21">
        <v>14.1</v>
      </c>
      <c r="F21" s="9">
        <v>12.4</v>
      </c>
      <c r="G21" s="9">
        <v>11.1</v>
      </c>
      <c r="H21" s="9">
        <v>10.199999999999999</v>
      </c>
    </row>
    <row r="22" spans="1:12" x14ac:dyDescent="0.25">
      <c r="A22" t="s">
        <v>240</v>
      </c>
      <c r="B22">
        <v>16.899999999999999</v>
      </c>
      <c r="C22">
        <v>19.899999999999999</v>
      </c>
      <c r="D22">
        <v>21.4</v>
      </c>
      <c r="F22" s="9">
        <v>15.8</v>
      </c>
      <c r="G22" s="9">
        <v>15.8</v>
      </c>
      <c r="H22" s="9">
        <v>16.100000000000001</v>
      </c>
    </row>
    <row r="23" spans="1:12" x14ac:dyDescent="0.25">
      <c r="A23" t="s">
        <v>241</v>
      </c>
      <c r="B23">
        <v>12.29</v>
      </c>
      <c r="C23">
        <v>12.84</v>
      </c>
      <c r="D23">
        <v>12.9</v>
      </c>
    </row>
    <row r="24" spans="1:12" x14ac:dyDescent="0.25">
      <c r="A24" t="s">
        <v>242</v>
      </c>
      <c r="B24">
        <v>10.199999999999999</v>
      </c>
      <c r="C24">
        <v>15</v>
      </c>
      <c r="D24">
        <v>17.3</v>
      </c>
      <c r="F24">
        <v>8.8000000000000007</v>
      </c>
      <c r="G24">
        <v>9.6</v>
      </c>
      <c r="H24">
        <v>10.6</v>
      </c>
    </row>
    <row r="25" spans="1:12" x14ac:dyDescent="0.25">
      <c r="A25" t="s">
        <v>243</v>
      </c>
      <c r="B25">
        <v>29</v>
      </c>
      <c r="C25">
        <v>31</v>
      </c>
      <c r="D25">
        <v>37</v>
      </c>
      <c r="F25">
        <v>25</v>
      </c>
      <c r="G25">
        <v>20</v>
      </c>
      <c r="H25">
        <v>20</v>
      </c>
    </row>
    <row r="26" spans="1:12" x14ac:dyDescent="0.25">
      <c r="A26" s="10" t="s">
        <v>248</v>
      </c>
      <c r="B26" s="10"/>
      <c r="C26" s="10"/>
      <c r="D26" s="10"/>
      <c r="E26" s="10"/>
      <c r="F26" t="s">
        <v>268</v>
      </c>
      <c r="J26" t="s">
        <v>269</v>
      </c>
    </row>
    <row r="27" spans="1:12" x14ac:dyDescent="0.25">
      <c r="A27" t="s">
        <v>249</v>
      </c>
      <c r="B27">
        <v>16.75</v>
      </c>
      <c r="C27" s="7">
        <v>20.239999999999998</v>
      </c>
      <c r="D27" s="7">
        <v>21.89</v>
      </c>
      <c r="F27">
        <v>22.01</v>
      </c>
      <c r="G27">
        <v>22.86</v>
      </c>
      <c r="H27">
        <v>22.22</v>
      </c>
      <c r="J27">
        <v>27.07</v>
      </c>
      <c r="K27">
        <v>26.72</v>
      </c>
      <c r="L27">
        <v>25.36</v>
      </c>
    </row>
    <row r="28" spans="1:12" x14ac:dyDescent="0.25">
      <c r="A28" t="s">
        <v>233</v>
      </c>
      <c r="B28">
        <v>21.39</v>
      </c>
      <c r="C28">
        <v>27.03</v>
      </c>
      <c r="D28">
        <v>30.98</v>
      </c>
      <c r="F28">
        <v>25.53</v>
      </c>
      <c r="G28">
        <v>28.97</v>
      </c>
      <c r="H28">
        <v>31.22</v>
      </c>
      <c r="J28">
        <v>29.4</v>
      </c>
      <c r="K28">
        <v>31.8</v>
      </c>
      <c r="L28">
        <v>33.53</v>
      </c>
    </row>
    <row r="29" spans="1:12" x14ac:dyDescent="0.25">
      <c r="A29" t="s">
        <v>250</v>
      </c>
      <c r="B29" s="12">
        <v>15924</v>
      </c>
      <c r="C29" s="12">
        <v>16436</v>
      </c>
      <c r="D29" s="12">
        <v>16273</v>
      </c>
      <c r="F29" s="12">
        <v>15924</v>
      </c>
      <c r="G29" s="12">
        <v>16436</v>
      </c>
      <c r="H29" s="12">
        <v>16273</v>
      </c>
    </row>
    <row r="30" spans="1:12" x14ac:dyDescent="0.25">
      <c r="A30" t="s">
        <v>251</v>
      </c>
      <c r="B30" s="12">
        <v>18739</v>
      </c>
      <c r="C30" s="12">
        <v>18560</v>
      </c>
      <c r="D30" s="12">
        <v>17981</v>
      </c>
      <c r="F30" s="12">
        <v>18297</v>
      </c>
      <c r="G30" s="12">
        <v>18375</v>
      </c>
      <c r="H30" s="12">
        <v>17960</v>
      </c>
      <c r="J30" s="12">
        <v>18739</v>
      </c>
      <c r="K30" s="12">
        <v>18560</v>
      </c>
      <c r="L30" s="12">
        <v>17981</v>
      </c>
    </row>
  </sheetData>
  <mergeCells count="4">
    <mergeCell ref="A9:D9"/>
    <mergeCell ref="A20:D20"/>
    <mergeCell ref="A14:D14"/>
    <mergeCell ref="A26:E2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B9" sqref="B9"/>
    </sheetView>
  </sheetViews>
  <sheetFormatPr defaultRowHeight="15" x14ac:dyDescent="0.25"/>
  <sheetData>
    <row r="1" spans="1:9" x14ac:dyDescent="0.25">
      <c r="B1" t="s">
        <v>258</v>
      </c>
      <c r="C1" t="s">
        <v>259</v>
      </c>
      <c r="D1" t="s">
        <v>260</v>
      </c>
      <c r="E1" t="s">
        <v>261</v>
      </c>
      <c r="F1" t="s">
        <v>262</v>
      </c>
      <c r="G1" t="s">
        <v>263</v>
      </c>
      <c r="H1" t="s">
        <v>264</v>
      </c>
      <c r="I1" t="s">
        <v>265</v>
      </c>
    </row>
    <row r="2" spans="1:9" x14ac:dyDescent="0.25">
      <c r="A2" s="11">
        <v>2009</v>
      </c>
      <c r="B2" s="11"/>
      <c r="C2" s="11"/>
      <c r="D2" s="11"/>
      <c r="E2" s="11"/>
      <c r="F2" s="11"/>
      <c r="G2" s="11"/>
      <c r="H2" s="11"/>
      <c r="I2" s="11"/>
    </row>
    <row r="3" spans="1:9" x14ac:dyDescent="0.25">
      <c r="A3" t="s">
        <v>252</v>
      </c>
      <c r="B3">
        <v>19.37</v>
      </c>
      <c r="C3">
        <v>8.5299999999999994</v>
      </c>
      <c r="D3" s="3">
        <v>64.260000000000005</v>
      </c>
      <c r="E3">
        <v>2.21</v>
      </c>
      <c r="F3">
        <v>89.54</v>
      </c>
      <c r="G3">
        <v>44.38</v>
      </c>
    </row>
    <row r="4" spans="1:9" x14ac:dyDescent="0.25">
      <c r="A4" t="s">
        <v>253</v>
      </c>
      <c r="B4">
        <v>19.79</v>
      </c>
      <c r="C4">
        <v>7.51</v>
      </c>
      <c r="D4" s="3">
        <v>24.38</v>
      </c>
      <c r="E4">
        <v>1.68</v>
      </c>
      <c r="F4">
        <v>92.53</v>
      </c>
      <c r="G4">
        <v>41.08</v>
      </c>
    </row>
    <row r="5" spans="1:9" x14ac:dyDescent="0.25">
      <c r="A5" t="s">
        <v>254</v>
      </c>
      <c r="B5">
        <v>18.84</v>
      </c>
      <c r="C5">
        <v>8.51</v>
      </c>
      <c r="D5" s="3">
        <v>32.26</v>
      </c>
      <c r="E5">
        <v>1.77</v>
      </c>
      <c r="F5">
        <v>92.92</v>
      </c>
      <c r="G5">
        <v>51.7</v>
      </c>
    </row>
    <row r="6" spans="1:9" x14ac:dyDescent="0.25">
      <c r="A6" t="s">
        <v>255</v>
      </c>
      <c r="B6">
        <v>20.76</v>
      </c>
      <c r="C6">
        <v>10.69</v>
      </c>
      <c r="D6" s="3">
        <v>69.599999999999994</v>
      </c>
      <c r="E6">
        <v>1.8</v>
      </c>
      <c r="F6">
        <v>95.17</v>
      </c>
      <c r="G6">
        <v>55.53</v>
      </c>
    </row>
    <row r="7" spans="1:9" x14ac:dyDescent="0.25">
      <c r="A7" t="s">
        <v>256</v>
      </c>
      <c r="B7">
        <v>22.58</v>
      </c>
      <c r="C7">
        <v>11.58</v>
      </c>
      <c r="D7" s="3">
        <v>42.93</v>
      </c>
      <c r="E7">
        <v>1.74</v>
      </c>
      <c r="F7">
        <v>93.61</v>
      </c>
      <c r="G7">
        <v>49.53</v>
      </c>
    </row>
    <row r="8" spans="1:9" x14ac:dyDescent="0.25">
      <c r="A8" t="s">
        <v>257</v>
      </c>
      <c r="B8">
        <f t="shared" ref="B8:G8" si="0">AVERAGE(B3:B7)</f>
        <v>20.268000000000001</v>
      </c>
      <c r="C8">
        <f t="shared" si="0"/>
        <v>9.363999999999999</v>
      </c>
      <c r="D8">
        <f t="shared" si="0"/>
        <v>46.686</v>
      </c>
      <c r="E8">
        <f t="shared" si="0"/>
        <v>1.8399999999999999</v>
      </c>
      <c r="F8">
        <f t="shared" si="0"/>
        <v>92.754000000000005</v>
      </c>
      <c r="G8">
        <f t="shared" si="0"/>
        <v>48.444000000000003</v>
      </c>
    </row>
    <row r="9" spans="1:9" x14ac:dyDescent="0.25">
      <c r="B9">
        <f>AVERAGE(B8,C8)</f>
        <v>14.815999999999999</v>
      </c>
      <c r="D9" s="3">
        <f>SUM(D3:D7)</f>
        <v>233.43</v>
      </c>
      <c r="F9">
        <f>AVERAGE(F8:G8)</f>
        <v>70.599000000000004</v>
      </c>
    </row>
  </sheetData>
  <mergeCells count="1"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</vt:lpstr>
      <vt:lpstr>NASEM</vt:lpstr>
      <vt:lpstr>Intake Calculations </vt:lpstr>
      <vt:lpstr>Nutrient Inputs</vt:lpstr>
      <vt:lpstr>Predictions</vt:lpstr>
      <vt:lpstr>Weather data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2022-02-03T08:16:55Z</dcterms:created>
  <dcterms:modified xsi:type="dcterms:W3CDTF">2022-03-05T09:43:04Z</dcterms:modified>
</cp:coreProperties>
</file>