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Court Macphail\Desktop\Model Inputs\"/>
    </mc:Choice>
  </mc:AlternateContent>
  <bookViews>
    <workbookView xWindow="0" yWindow="0" windowWidth="21600" windowHeight="9630" activeTab="4"/>
  </bookViews>
  <sheets>
    <sheet name="NRC" sheetId="1" r:id="rId1"/>
    <sheet name="CPM Dairy " sheetId="2" r:id="rId2"/>
    <sheet name="AMTS" sheetId="3" r:id="rId3"/>
    <sheet name="NASEM" sheetId="4" r:id="rId4"/>
    <sheet name="Nutrient Inputs" sheetId="5" r:id="rId5"/>
    <sheet name="Model Outputs" sheetId="8" r:id="rId6"/>
    <sheet name="Weather Data " sheetId="9" r:id="rId7"/>
    <sheet name="Back-Calculation " sheetId="10" r:id="rId8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3" i="9" l="1"/>
  <c r="D7" i="9"/>
  <c r="F24" i="10" l="1"/>
  <c r="G24" i="10"/>
  <c r="H24" i="10"/>
  <c r="H25" i="10" s="1"/>
  <c r="H26" i="10" s="1"/>
  <c r="F25" i="10"/>
  <c r="F26" i="10" s="1"/>
  <c r="G25" i="10"/>
  <c r="G26" i="10"/>
  <c r="D24" i="10"/>
  <c r="E24" i="10"/>
  <c r="D25" i="10"/>
  <c r="D26" i="10" s="1"/>
  <c r="E25" i="10"/>
  <c r="E26" i="10" s="1"/>
  <c r="C26" i="10"/>
  <c r="C25" i="10"/>
  <c r="C24" i="10"/>
  <c r="F16" i="10" l="1"/>
  <c r="F17" i="10" s="1"/>
  <c r="E16" i="10"/>
  <c r="E17" i="10" s="1"/>
  <c r="H15" i="10"/>
  <c r="H16" i="10" s="1"/>
  <c r="H17" i="10" s="1"/>
  <c r="G15" i="10"/>
  <c r="G16" i="10" s="1"/>
  <c r="G17" i="10" s="1"/>
  <c r="F15" i="10"/>
  <c r="E15" i="10"/>
  <c r="D15" i="10"/>
  <c r="D16" i="10" s="1"/>
  <c r="D17" i="10" s="1"/>
  <c r="C15" i="10"/>
  <c r="C16" i="10" s="1"/>
  <c r="C17" i="10" s="1"/>
  <c r="H12" i="10"/>
  <c r="H13" i="10" s="1"/>
  <c r="G12" i="10"/>
  <c r="G13" i="10" s="1"/>
  <c r="D12" i="10"/>
  <c r="D13" i="10" s="1"/>
  <c r="C12" i="10"/>
  <c r="C13" i="10" s="1"/>
  <c r="H11" i="10"/>
  <c r="G11" i="10"/>
  <c r="F11" i="10"/>
  <c r="F12" i="10" s="1"/>
  <c r="F13" i="10" s="1"/>
  <c r="E11" i="10"/>
  <c r="E12" i="10" s="1"/>
  <c r="E13" i="10" s="1"/>
  <c r="D11" i="10"/>
  <c r="C11" i="10"/>
  <c r="F7" i="10"/>
  <c r="F8" i="10" s="1"/>
  <c r="F23" i="10" s="1"/>
  <c r="E7" i="10"/>
  <c r="E8" i="10" s="1"/>
  <c r="E23" i="10" s="1"/>
  <c r="H6" i="10"/>
  <c r="H7" i="10" s="1"/>
  <c r="H8" i="10" s="1"/>
  <c r="G6" i="10"/>
  <c r="G7" i="10" s="1"/>
  <c r="G8" i="10" s="1"/>
  <c r="F6" i="10"/>
  <c r="E6" i="10"/>
  <c r="D6" i="10"/>
  <c r="D7" i="10" s="1"/>
  <c r="D8" i="10" s="1"/>
  <c r="C6" i="10"/>
  <c r="C7" i="10" s="1"/>
  <c r="C8" i="10" s="1"/>
  <c r="G12" i="9"/>
  <c r="F12" i="9"/>
  <c r="F13" i="9" s="1"/>
  <c r="E12" i="9"/>
  <c r="D12" i="9"/>
  <c r="C12" i="9"/>
  <c r="B12" i="9"/>
  <c r="B13" i="9" s="1"/>
  <c r="F7" i="9"/>
  <c r="G6" i="9"/>
  <c r="F6" i="9"/>
  <c r="E6" i="9"/>
  <c r="D6" i="9"/>
  <c r="C6" i="9"/>
  <c r="B6" i="9"/>
  <c r="B7" i="9" s="1"/>
  <c r="C23" i="10" l="1"/>
  <c r="G23" i="10"/>
  <c r="D23" i="10"/>
  <c r="H23" i="10"/>
  <c r="C7" i="4" l="1"/>
  <c r="D7" i="4"/>
  <c r="E7" i="4"/>
  <c r="F7" i="4"/>
  <c r="G7" i="4"/>
  <c r="B7" i="4"/>
  <c r="C27" i="3"/>
  <c r="D27" i="3"/>
  <c r="E27" i="3"/>
  <c r="F27" i="3"/>
  <c r="G27" i="3"/>
  <c r="B27" i="3"/>
  <c r="C7" i="2"/>
  <c r="D7" i="2"/>
  <c r="E7" i="2"/>
  <c r="F7" i="2"/>
  <c r="G7" i="2"/>
  <c r="B7" i="2"/>
  <c r="C5" i="1"/>
  <c r="D5" i="1"/>
  <c r="E5" i="1"/>
  <c r="F5" i="1"/>
  <c r="G5" i="1"/>
  <c r="B5" i="1"/>
</calcChain>
</file>

<file path=xl/sharedStrings.xml><?xml version="1.0" encoding="utf-8"?>
<sst xmlns="http://schemas.openxmlformats.org/spreadsheetml/2006/main" count="528" uniqueCount="310">
  <si>
    <t xml:space="preserve">Animal Description </t>
  </si>
  <si>
    <t xml:space="preserve">Animal type </t>
  </si>
  <si>
    <t>Age (months)</t>
  </si>
  <si>
    <t>Body weight (kg)</t>
  </si>
  <si>
    <t xml:space="preserve">Days pregnant: </t>
  </si>
  <si>
    <t>Condition Score</t>
  </si>
  <si>
    <t xml:space="preserve">DIM </t>
  </si>
  <si>
    <t xml:space="preserve">Lactation number </t>
  </si>
  <si>
    <t xml:space="preserve">AFC (mo) </t>
  </si>
  <si>
    <t xml:space="preserve">Calving interval (mo) </t>
  </si>
  <si>
    <t xml:space="preserve">Production Inputs </t>
  </si>
  <si>
    <t xml:space="preserve">Mature Weight </t>
  </si>
  <si>
    <t>animal Breed</t>
  </si>
  <si>
    <t>Calf birth weight (kg)</t>
  </si>
  <si>
    <t>Milk Production (kg/d)</t>
  </si>
  <si>
    <t>Milk fat (%)</t>
  </si>
  <si>
    <t>Milk Protein (%)</t>
  </si>
  <si>
    <t>lactose (%)</t>
  </si>
  <si>
    <t xml:space="preserve">Management/Environment Inputs </t>
  </si>
  <si>
    <t xml:space="preserve">Temperature </t>
  </si>
  <si>
    <t xml:space="preserve">Grazing </t>
  </si>
  <si>
    <t xml:space="preserve">Topography </t>
  </si>
  <si>
    <t xml:space="preserve">Distance between pasture and milk centre </t>
  </si>
  <si>
    <t xml:space="preserve">One-way trips </t>
  </si>
  <si>
    <t xml:space="preserve">Coat condition </t>
  </si>
  <si>
    <t>Heat Stress</t>
  </si>
  <si>
    <t xml:space="preserve">CPM Dairy Inputs </t>
  </si>
  <si>
    <t>Animal Inputs</t>
  </si>
  <si>
    <t xml:space="preserve">Type </t>
  </si>
  <si>
    <t xml:space="preserve">Growth </t>
  </si>
  <si>
    <t xml:space="preserve">Lactation </t>
  </si>
  <si>
    <t>Current age (mo)</t>
  </si>
  <si>
    <t>AFC (mo)</t>
  </si>
  <si>
    <t>Current weight (kg)</t>
  </si>
  <si>
    <t>Mature weight (kg)</t>
  </si>
  <si>
    <t>days pregnant</t>
  </si>
  <si>
    <t>BCS</t>
  </si>
  <si>
    <t xml:space="preserve">Milk </t>
  </si>
  <si>
    <t xml:space="preserve">Production </t>
  </si>
  <si>
    <t>Price</t>
  </si>
  <si>
    <t>Fat (%)</t>
  </si>
  <si>
    <t>Protein (%)</t>
  </si>
  <si>
    <t xml:space="preserve">Environment Inputs </t>
  </si>
  <si>
    <t xml:space="preserve">Current Temperature </t>
  </si>
  <si>
    <t>Current Rel. Humidity (%)</t>
  </si>
  <si>
    <t>Previous Temperature</t>
  </si>
  <si>
    <t>previous Rel. Humidity (%)</t>
  </si>
  <si>
    <t>Wind Speed</t>
  </si>
  <si>
    <t xml:space="preserve">Hours in Sunlight </t>
  </si>
  <si>
    <t xml:space="preserve">Storm exposure </t>
  </si>
  <si>
    <t xml:space="preserve">Minimum night temperature </t>
  </si>
  <si>
    <t xml:space="preserve">Mud depth </t>
  </si>
  <si>
    <t xml:space="preserve">hair depth </t>
  </si>
  <si>
    <t xml:space="preserve">hair coat </t>
  </si>
  <si>
    <t xml:space="preserve">Hide </t>
  </si>
  <si>
    <t xml:space="preserve">Management </t>
  </si>
  <si>
    <t xml:space="preserve">Ionophore </t>
  </si>
  <si>
    <t xml:space="preserve">Activity </t>
  </si>
  <si>
    <t xml:space="preserve">Time Standing </t>
  </si>
  <si>
    <t xml:space="preserve">Body Position changes </t>
  </si>
  <si>
    <t xml:space="preserve">Distance walked - flat </t>
  </si>
  <si>
    <t xml:space="preserve">Distance walked - Sloped </t>
  </si>
  <si>
    <t xml:space="preserve">AMTS Inputs </t>
  </si>
  <si>
    <t xml:space="preserve">Barn/Lots </t>
  </si>
  <si>
    <t xml:space="preserve">Previous Temperature </t>
  </si>
  <si>
    <t>Realtive humidity (%)</t>
  </si>
  <si>
    <t>Previous RH (%)</t>
  </si>
  <si>
    <t>wind Speed (kph)</t>
  </si>
  <si>
    <t>Previous wind speed (kph)</t>
  </si>
  <si>
    <t xml:space="preserve">Hours in Sun </t>
  </si>
  <si>
    <t>Previous hours in sun</t>
  </si>
  <si>
    <t xml:space="preserve">Storm exposure? </t>
  </si>
  <si>
    <t>Night temp &lt;20 deg. C</t>
  </si>
  <si>
    <t xml:space="preserve">Hours standing </t>
  </si>
  <si>
    <t xml:space="preserve">Number of body position changes </t>
  </si>
  <si>
    <t>flat distance walked (m)</t>
  </si>
  <si>
    <t>sloped distance walked (m)</t>
  </si>
  <si>
    <t xml:space="preserve">Mud depth (cm) </t>
  </si>
  <si>
    <t>Rainfall (mm)</t>
  </si>
  <si>
    <t xml:space="preserve">Cattle inputs </t>
  </si>
  <si>
    <t xml:space="preserve">Animal Type </t>
  </si>
  <si>
    <t xml:space="preserve">Number of animals </t>
  </si>
  <si>
    <t xml:space="preserve">Days in cycle </t>
  </si>
  <si>
    <t xml:space="preserve">Age (mo) </t>
  </si>
  <si>
    <t xml:space="preserve">Days pregnant </t>
  </si>
  <si>
    <t xml:space="preserve">Days since calving </t>
  </si>
  <si>
    <t>Calving interval (mo)</t>
  </si>
  <si>
    <t>calf birth weight (kg)</t>
  </si>
  <si>
    <t>milk production (kg/d)</t>
  </si>
  <si>
    <t>Milk true protein (%)</t>
  </si>
  <si>
    <t>Milk crude protein (%)</t>
  </si>
  <si>
    <t>Milk lactose (%)</t>
  </si>
  <si>
    <t xml:space="preserve">IOFC calculation </t>
  </si>
  <si>
    <t>BCS (1-5)</t>
  </si>
  <si>
    <t>target BCS (1-5)</t>
  </si>
  <si>
    <t>days to reach target BCS</t>
  </si>
  <si>
    <t xml:space="preserve">Breed type </t>
  </si>
  <si>
    <t xml:space="preserve">Breeding System </t>
  </si>
  <si>
    <t>Primary breed</t>
  </si>
  <si>
    <t xml:space="preserve">Additive </t>
  </si>
  <si>
    <t xml:space="preserve">Hair depth </t>
  </si>
  <si>
    <t xml:space="preserve">Panting </t>
  </si>
  <si>
    <t xml:space="preserve">Scale weight </t>
  </si>
  <si>
    <t xml:space="preserve">How to compute gain </t>
  </si>
  <si>
    <t>Mean FBW (kg)</t>
  </si>
  <si>
    <t>Mature FBW (kg)</t>
  </si>
  <si>
    <t>ADG (kg/d)</t>
  </si>
  <si>
    <t xml:space="preserve">Water Source </t>
  </si>
  <si>
    <t xml:space="preserve">Animal Description/Management </t>
  </si>
  <si>
    <t>Animal Type</t>
  </si>
  <si>
    <t>Animal Breed</t>
  </si>
  <si>
    <t xml:space="preserve">Compute Mature weight from the Breed </t>
  </si>
  <si>
    <t xml:space="preserve">Body Weight </t>
  </si>
  <si>
    <t>Condition score (1-5)</t>
  </si>
  <si>
    <t>Percent First Parity (0-100)</t>
  </si>
  <si>
    <t xml:space="preserve">Days in Milk </t>
  </si>
  <si>
    <t xml:space="preserve">Age at First Calving </t>
  </si>
  <si>
    <t xml:space="preserve">Days Pregnant </t>
  </si>
  <si>
    <t xml:space="preserve">No Grazing </t>
  </si>
  <si>
    <t xml:space="preserve">Distance Between Pasture and Milking </t>
  </si>
  <si>
    <t xml:space="preserve">One-Way Trips </t>
  </si>
  <si>
    <t xml:space="preserve">Calf Birth Weight </t>
  </si>
  <si>
    <t xml:space="preserve">Compute Calf BW from Mature Weigth and Parity </t>
  </si>
  <si>
    <t xml:space="preserve">Growth Rate </t>
  </si>
  <si>
    <t xml:space="preserve">Body Reserve Replenishment Rate </t>
  </si>
  <si>
    <t xml:space="preserve">Milk Production </t>
  </si>
  <si>
    <t xml:space="preserve">Times Milked Per day </t>
  </si>
  <si>
    <t xml:space="preserve">Compute Milk Components from Breed </t>
  </si>
  <si>
    <t>Milk Fat (%)</t>
  </si>
  <si>
    <t>Crude protein (%)</t>
  </si>
  <si>
    <t xml:space="preserve">Milk Protein:Rolling Herd Average </t>
  </si>
  <si>
    <t xml:space="preserve">Crude Protein (kg/305d) </t>
  </si>
  <si>
    <t>Malleson (Ryegrass)</t>
  </si>
  <si>
    <t>Malleson (Kikuyu)</t>
  </si>
  <si>
    <t>Control</t>
  </si>
  <si>
    <t>Low FM</t>
  </si>
  <si>
    <t>High FM</t>
  </si>
  <si>
    <t xml:space="preserve">Control </t>
  </si>
  <si>
    <t xml:space="preserve">High FM </t>
  </si>
  <si>
    <t>Lactating</t>
  </si>
  <si>
    <t xml:space="preserve">Lactating </t>
  </si>
  <si>
    <t>Jersey</t>
  </si>
  <si>
    <t xml:space="preserve">Jersey </t>
  </si>
  <si>
    <t>Grazing</t>
  </si>
  <si>
    <t>Flat Terrain</t>
  </si>
  <si>
    <t xml:space="preserve">900m </t>
  </si>
  <si>
    <t>Clean/Dry</t>
  </si>
  <si>
    <t xml:space="preserve">None </t>
  </si>
  <si>
    <t xml:space="preserve">Malleson (Kikuyu) </t>
  </si>
  <si>
    <t xml:space="preserve">Low FM </t>
  </si>
  <si>
    <t>Yes</t>
  </si>
  <si>
    <t>No mud</t>
  </si>
  <si>
    <t xml:space="preserve">Thin </t>
  </si>
  <si>
    <t>None</t>
  </si>
  <si>
    <t xml:space="preserve">Intensive grazing </t>
  </si>
  <si>
    <t xml:space="preserve">Lacating </t>
  </si>
  <si>
    <t>Use Predicted Milk</t>
  </si>
  <si>
    <t>Dairy</t>
  </si>
  <si>
    <t>Straightbreed</t>
  </si>
  <si>
    <t>Clean &amp; Dry</t>
  </si>
  <si>
    <t>Use Inputted ADG</t>
  </si>
  <si>
    <t>NO</t>
  </si>
  <si>
    <t xml:space="preserve">Tick </t>
  </si>
  <si>
    <t>Mild</t>
  </si>
  <si>
    <t xml:space="preserve">NO </t>
  </si>
  <si>
    <t xml:space="preserve">Ingredient </t>
  </si>
  <si>
    <t xml:space="preserve">Maize meal </t>
  </si>
  <si>
    <t xml:space="preserve">FM </t>
  </si>
  <si>
    <t>Megalc</t>
  </si>
  <si>
    <t>Molasses</t>
  </si>
  <si>
    <t>MonoCaP</t>
  </si>
  <si>
    <t xml:space="preserve">Feed Lime </t>
  </si>
  <si>
    <t xml:space="preserve">Salt </t>
  </si>
  <si>
    <t>MgO</t>
  </si>
  <si>
    <t xml:space="preserve">Premix </t>
  </si>
  <si>
    <t>Premix (%)</t>
  </si>
  <si>
    <t>Mn</t>
  </si>
  <si>
    <t>Zn</t>
  </si>
  <si>
    <t>Cu</t>
  </si>
  <si>
    <t>Co</t>
  </si>
  <si>
    <t>I</t>
  </si>
  <si>
    <t>Se</t>
  </si>
  <si>
    <t>Organic:</t>
  </si>
  <si>
    <t>Rumensin(20%)</t>
  </si>
  <si>
    <t>Stafac 500</t>
  </si>
  <si>
    <t>Vit A (IU)</t>
  </si>
  <si>
    <t>Vit D3 IU</t>
  </si>
  <si>
    <t>Vit E (mg/cow/day)</t>
  </si>
  <si>
    <t>Pasture (%DM)</t>
  </si>
  <si>
    <t>DM</t>
  </si>
  <si>
    <t>ME (MJ/kg DM)</t>
  </si>
  <si>
    <t xml:space="preserve">OM </t>
  </si>
  <si>
    <t>CP</t>
  </si>
  <si>
    <t>NDF</t>
  </si>
  <si>
    <t>ADF</t>
  </si>
  <si>
    <t>IVOMD</t>
  </si>
  <si>
    <t>P</t>
  </si>
  <si>
    <t>Concentrate Ingredients (kg DM)</t>
  </si>
  <si>
    <t xml:space="preserve">R - Control </t>
  </si>
  <si>
    <t xml:space="preserve">R- Low FM </t>
  </si>
  <si>
    <t xml:space="preserve">R- High FM </t>
  </si>
  <si>
    <t>Ca</t>
  </si>
  <si>
    <t xml:space="preserve">Ryegrass </t>
  </si>
  <si>
    <t>K-Control</t>
  </si>
  <si>
    <t xml:space="preserve">K-Low FM </t>
  </si>
  <si>
    <t xml:space="preserve">K-High FM </t>
  </si>
  <si>
    <t xml:space="preserve">Kikuyu </t>
  </si>
  <si>
    <t xml:space="preserve">Target Milk Production </t>
  </si>
  <si>
    <t>Fat %</t>
  </si>
  <si>
    <t>Protein %</t>
  </si>
  <si>
    <t xml:space="preserve">Lactose % </t>
  </si>
  <si>
    <t>MUN (mg/dL)</t>
  </si>
  <si>
    <t xml:space="preserve">R- Control </t>
  </si>
  <si>
    <t>R- Low FM</t>
  </si>
  <si>
    <t xml:space="preserve">R-High FM </t>
  </si>
  <si>
    <t>ICP:</t>
  </si>
  <si>
    <t>NRC Inputs</t>
  </si>
  <si>
    <t>ICP</t>
  </si>
  <si>
    <t xml:space="preserve">ICP </t>
  </si>
  <si>
    <t xml:space="preserve">NRC Model </t>
  </si>
  <si>
    <t xml:space="preserve">MP Allowable Milk </t>
  </si>
  <si>
    <t>Fishmeal Compostion</t>
  </si>
  <si>
    <t>DM (%)</t>
  </si>
  <si>
    <t>ASH (%DM)</t>
  </si>
  <si>
    <t>OM(%DM)</t>
  </si>
  <si>
    <t>CP (%DM)</t>
  </si>
  <si>
    <t xml:space="preserve">EE (%DM) </t>
  </si>
  <si>
    <t xml:space="preserve">Ryegrass Trial </t>
  </si>
  <si>
    <t xml:space="preserve">Kikuyu Trial </t>
  </si>
  <si>
    <t>Ryegrass</t>
  </si>
  <si>
    <t>Kikuyu</t>
  </si>
  <si>
    <t xml:space="preserve">K-Control </t>
  </si>
  <si>
    <t xml:space="preserve">No megalac in NRC </t>
  </si>
  <si>
    <t xml:space="preserve">CPM </t>
  </si>
  <si>
    <t xml:space="preserve">ME-Allowable Milk </t>
  </si>
  <si>
    <t xml:space="preserve">MP-Allowable Milk </t>
  </si>
  <si>
    <t xml:space="preserve">Days to gain 1 CS or increase Milk production </t>
  </si>
  <si>
    <t xml:space="preserve">DMI Predicted </t>
  </si>
  <si>
    <t xml:space="preserve">Age: (Lactation # - 1 x ICP) + DIM/30 + 24 </t>
  </si>
  <si>
    <t>Predicted MUN (mg %)</t>
  </si>
  <si>
    <t xml:space="preserve">AMTS </t>
  </si>
  <si>
    <t xml:space="preserve">Predicted MUN  (mg/dl) </t>
  </si>
  <si>
    <t xml:space="preserve">NASEM </t>
  </si>
  <si>
    <t>Nel Allowable Milk</t>
  </si>
  <si>
    <t>DMI (based on animal)</t>
  </si>
  <si>
    <t xml:space="preserve">DMI (based on Animal/fibre) </t>
  </si>
  <si>
    <t xml:space="preserve">Comments </t>
  </si>
  <si>
    <t>Tx</t>
  </si>
  <si>
    <t>Tn</t>
  </si>
  <si>
    <t>Rain</t>
  </si>
  <si>
    <t>U2 (m/s)</t>
  </si>
  <si>
    <t>RHx</t>
  </si>
  <si>
    <t>RHn</t>
  </si>
  <si>
    <t>AveT</t>
  </si>
  <si>
    <t>AveRH</t>
  </si>
  <si>
    <t xml:space="preserve">September </t>
  </si>
  <si>
    <t xml:space="preserve">October </t>
  </si>
  <si>
    <t>November</t>
  </si>
  <si>
    <t xml:space="preserve">Average </t>
  </si>
  <si>
    <t xml:space="preserve">January </t>
  </si>
  <si>
    <t xml:space="preserve">Febraury </t>
  </si>
  <si>
    <t>March</t>
  </si>
  <si>
    <t xml:space="preserve">Body Weight: </t>
  </si>
  <si>
    <t xml:space="preserve">Milk Production: </t>
  </si>
  <si>
    <t>Fat %:</t>
  </si>
  <si>
    <t xml:space="preserve">Maintenance requirements: </t>
  </si>
  <si>
    <t>R - low FM</t>
  </si>
  <si>
    <t>R- high FM</t>
  </si>
  <si>
    <t>K-Low FM</t>
  </si>
  <si>
    <t>K-High FM</t>
  </si>
  <si>
    <t>NE maintenance (Mcal/d)</t>
  </si>
  <si>
    <t>NE maintenance (MJ/d)</t>
  </si>
  <si>
    <t>ME Maintenance (MJ/d)</t>
  </si>
  <si>
    <t xml:space="preserve">Lactation Requirements </t>
  </si>
  <si>
    <t>NE lactation (Mcal/d)</t>
  </si>
  <si>
    <t>NE lactation (MJ/d)</t>
  </si>
  <si>
    <t>ME lactation (MJ/d)</t>
  </si>
  <si>
    <t xml:space="preserve">Activity Requirement </t>
  </si>
  <si>
    <t>NE Activity (Mcal/d)</t>
  </si>
  <si>
    <t>NE activity (MJ/d)</t>
  </si>
  <si>
    <t>ME activity (MJ/d)</t>
  </si>
  <si>
    <t>Requirement for Body Weight Gain</t>
  </si>
  <si>
    <t>NE BW gain (Mcal/d)</t>
  </si>
  <si>
    <t>NE BW gain (MJ/d)</t>
  </si>
  <si>
    <t xml:space="preserve">ME BW gain (MJ/d) </t>
  </si>
  <si>
    <t xml:space="preserve">Total </t>
  </si>
  <si>
    <t xml:space="preserve">ME requirement (MJ/d) </t>
  </si>
  <si>
    <t>Using Model Predicted DMI</t>
  </si>
  <si>
    <t>using model predicted DMI</t>
  </si>
  <si>
    <t xml:space="preserve">using model predicted DMI </t>
  </si>
  <si>
    <t xml:space="preserve">ME </t>
  </si>
  <si>
    <t>Intake</t>
  </si>
  <si>
    <t>ME pasture</t>
  </si>
  <si>
    <t xml:space="preserve">ME Concentrate </t>
  </si>
  <si>
    <t xml:space="preserve">ME left </t>
  </si>
  <si>
    <t xml:space="preserve">Pasture intake </t>
  </si>
  <si>
    <t xml:space="preserve">Using model predicted DMI (Animal) </t>
  </si>
  <si>
    <t xml:space="preserve">Using Model predicted DMI (animal/fibre) </t>
  </si>
  <si>
    <t>Lacating 2</t>
  </si>
  <si>
    <t>Lacating 3</t>
  </si>
  <si>
    <t>Lacating 4</t>
  </si>
  <si>
    <t>Lacating 5</t>
  </si>
  <si>
    <t>Lacating 6</t>
  </si>
  <si>
    <t>Column1</t>
  </si>
  <si>
    <t>Column2</t>
  </si>
  <si>
    <t>Column3</t>
  </si>
  <si>
    <t>Column4</t>
  </si>
  <si>
    <t>Column5</t>
  </si>
  <si>
    <t>Column6</t>
  </si>
  <si>
    <t>Column7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</si>
</sst>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CCFF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2" fillId="0" borderId="0" xfId="0" applyFont="1"/>
    <xf numFmtId="0" fontId="0" fillId="2" borderId="0" xfId="0" applyFill="1"/>
    <xf numFmtId="0" fontId="1" fillId="0" borderId="0" xfId="0" applyFont="1"/>
    <xf numFmtId="0" fontId="0" fillId="0" borderId="0" xfId="0" applyFill="1"/>
    <xf numFmtId="3" fontId="0" fillId="0" borderId="0" xfId="0" applyNumberFormat="1"/>
    <xf numFmtId="0" fontId="0" fillId="3" borderId="0" xfId="0" applyFill="1"/>
    <xf numFmtId="0" fontId="0" fillId="4" borderId="0" xfId="0" applyFill="1"/>
    <xf numFmtId="0" fontId="0" fillId="5" borderId="0" xfId="0" applyFill="1"/>
    <xf numFmtId="0" fontId="0" fillId="0" borderId="0" xfId="0" applyAlignment="1"/>
    <xf numFmtId="0" fontId="0" fillId="0" borderId="0" xfId="0" applyAlignment="1">
      <alignment horizontal="center"/>
    </xf>
    <xf numFmtId="3" fontId="0" fillId="0" borderId="0" xfId="0" applyNumberFormat="1" applyFill="1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0" fillId="6" borderId="0" xfId="0" applyFill="1" applyAlignment="1">
      <alignment horizontal="center"/>
    </xf>
    <xf numFmtId="0" fontId="3" fillId="0" borderId="0" xfId="0" applyFont="1"/>
    <xf numFmtId="0" fontId="3" fillId="0" borderId="0" xfId="0" applyFont="1" applyFill="1"/>
  </cellXfs>
  <cellStyles count="1">
    <cellStyle name="Normal" xfId="0" builtinId="0"/>
  </cellStyles>
  <dxfs count="8">
    <dxf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id="1" name="Table1" displayName="Table1" ref="A4:G20" totalsRowShown="0" dataDxfId="1">
  <autoFilter ref="A4:G20"/>
  <tableColumns count="7">
    <tableColumn id="1" name="Animal type "/>
    <tableColumn id="2" name="Lacating " dataDxfId="7"/>
    <tableColumn id="3" name="Lacating 2" dataDxfId="6"/>
    <tableColumn id="4" name="Lacating 3" dataDxfId="5"/>
    <tableColumn id="5" name="Lacating 4" dataDxfId="4"/>
    <tableColumn id="6" name="Lacating 5" dataDxfId="3"/>
    <tableColumn id="7" name="Lacating 6" dataDxfId="2"/>
  </tableColumns>
  <tableStyleInfo name="TableStyleLight16" showFirstColumn="0" showLastColumn="0" showRowStripes="1" showColumnStripes="0"/>
</table>
</file>

<file path=xl/tables/table2.xml><?xml version="1.0" encoding="utf-8"?>
<table xmlns="http://schemas.openxmlformats.org/spreadsheetml/2006/main" id="2" name="Table2" displayName="Table2" ref="A23:G55" totalsRowShown="0">
  <autoFilter ref="A23:G55"/>
  <tableColumns count="7">
    <tableColumn id="1" name="Column1"/>
    <tableColumn id="2" name="Column2"/>
    <tableColumn id="3" name="Column3"/>
    <tableColumn id="4" name="Column4"/>
    <tableColumn id="5" name="Column5"/>
    <tableColumn id="6" name="Column6"/>
    <tableColumn id="7" name="Column7"/>
  </tableColumns>
  <tableStyleInfo name="TableStyleLight16" showFirstColumn="0" showLastColumn="0" showRowStripes="1" showColumnStripes="0"/>
</table>
</file>

<file path=xl/tables/table3.xml><?xml version="1.0" encoding="utf-8"?>
<table xmlns="http://schemas.openxmlformats.org/spreadsheetml/2006/main" id="3" name="Table3" displayName="Table3" ref="A1:G11" totalsRowShown="0" headerRowDxfId="0">
  <autoFilter ref="A1:G11"/>
  <tableColumns count="7">
    <tableColumn id="1" name="Concentrate Ingredients (kg DM)"/>
    <tableColumn id="2" name="Column1"/>
    <tableColumn id="3" name="Column2"/>
    <tableColumn id="4" name="Column3"/>
    <tableColumn id="5" name="Column4"/>
    <tableColumn id="6" name="Column5"/>
    <tableColumn id="7" name="Column6"/>
  </tableColumns>
  <tableStyleInfo name="TableStyleLight16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0"/>
  <sheetViews>
    <sheetView topLeftCell="A10" workbookViewId="0">
      <selection activeCell="I16" sqref="I16"/>
    </sheetView>
  </sheetViews>
  <sheetFormatPr defaultRowHeight="15" x14ac:dyDescent="0.25"/>
  <cols>
    <col min="1" max="1" width="39.7109375" bestFit="1" customWidth="1"/>
    <col min="2" max="7" width="11" bestFit="1" customWidth="1"/>
  </cols>
  <sheetData>
    <row r="1" spans="1:16" x14ac:dyDescent="0.25">
      <c r="B1" s="12" t="s">
        <v>132</v>
      </c>
      <c r="C1" s="12"/>
      <c r="D1" s="12"/>
      <c r="E1" s="12" t="s">
        <v>133</v>
      </c>
      <c r="F1" s="12"/>
      <c r="G1" s="12"/>
    </row>
    <row r="2" spans="1:16" x14ac:dyDescent="0.25">
      <c r="A2" t="s">
        <v>216</v>
      </c>
      <c r="B2" t="s">
        <v>134</v>
      </c>
      <c r="C2" t="s">
        <v>135</v>
      </c>
      <c r="D2" t="s">
        <v>136</v>
      </c>
      <c r="E2" t="s">
        <v>137</v>
      </c>
      <c r="F2" t="s">
        <v>135</v>
      </c>
      <c r="G2" t="s">
        <v>138</v>
      </c>
      <c r="J2" t="s">
        <v>215</v>
      </c>
      <c r="K2">
        <v>370</v>
      </c>
      <c r="L2">
        <v>370</v>
      </c>
      <c r="M2">
        <v>370</v>
      </c>
      <c r="N2">
        <v>370</v>
      </c>
      <c r="O2">
        <v>370</v>
      </c>
      <c r="P2">
        <v>370</v>
      </c>
    </row>
    <row r="3" spans="1:16" x14ac:dyDescent="0.25">
      <c r="A3" s="13" t="s">
        <v>0</v>
      </c>
      <c r="B3" s="13"/>
      <c r="C3" s="13"/>
      <c r="D3" s="13"/>
      <c r="E3" s="13"/>
      <c r="F3" s="13"/>
      <c r="G3" s="13"/>
    </row>
    <row r="4" spans="1:16" x14ac:dyDescent="0.25">
      <c r="A4" t="s">
        <v>1</v>
      </c>
      <c r="B4" t="s">
        <v>139</v>
      </c>
      <c r="C4" t="s">
        <v>139</v>
      </c>
      <c r="D4" t="s">
        <v>140</v>
      </c>
      <c r="E4" t="s">
        <v>139</v>
      </c>
      <c r="F4" t="s">
        <v>139</v>
      </c>
      <c r="G4" t="s">
        <v>140</v>
      </c>
    </row>
    <row r="5" spans="1:16" x14ac:dyDescent="0.25">
      <c r="A5" t="s">
        <v>2</v>
      </c>
      <c r="B5">
        <f>((((B10-1)*K2+B9)/30)+24)</f>
        <v>63.43333333333333</v>
      </c>
      <c r="C5">
        <f t="shared" ref="C5:G5" si="0">((((C10-1)*L2+C9)/30)+24)</f>
        <v>63.43333333333333</v>
      </c>
      <c r="D5">
        <f t="shared" si="0"/>
        <v>63.5</v>
      </c>
      <c r="E5">
        <f t="shared" si="0"/>
        <v>63.166666666666664</v>
      </c>
      <c r="F5">
        <f t="shared" si="0"/>
        <v>74.023333333333341</v>
      </c>
      <c r="G5">
        <f t="shared" si="0"/>
        <v>49.453333333333333</v>
      </c>
    </row>
    <row r="6" spans="1:16" x14ac:dyDescent="0.25">
      <c r="A6" t="s">
        <v>3</v>
      </c>
      <c r="B6">
        <v>331</v>
      </c>
      <c r="C6">
        <v>331</v>
      </c>
      <c r="D6">
        <v>331</v>
      </c>
      <c r="E6">
        <v>363</v>
      </c>
      <c r="F6">
        <v>363</v>
      </c>
      <c r="G6">
        <v>363</v>
      </c>
    </row>
    <row r="7" spans="1:16" x14ac:dyDescent="0.25">
      <c r="A7" t="s">
        <v>4</v>
      </c>
      <c r="B7">
        <v>0</v>
      </c>
      <c r="C7">
        <v>0</v>
      </c>
      <c r="D7">
        <v>0</v>
      </c>
      <c r="E7">
        <v>0</v>
      </c>
      <c r="F7">
        <v>0</v>
      </c>
      <c r="G7">
        <v>0</v>
      </c>
      <c r="J7" t="s">
        <v>238</v>
      </c>
    </row>
    <row r="8" spans="1:16" x14ac:dyDescent="0.25">
      <c r="A8" t="s">
        <v>5</v>
      </c>
      <c r="B8">
        <v>2.1</v>
      </c>
      <c r="C8">
        <v>2.1</v>
      </c>
      <c r="D8">
        <v>2.2000000000000002</v>
      </c>
      <c r="E8">
        <v>2.2000000000000002</v>
      </c>
      <c r="F8">
        <v>2.2999999999999998</v>
      </c>
      <c r="G8">
        <v>2.2999999999999998</v>
      </c>
    </row>
    <row r="9" spans="1:16" x14ac:dyDescent="0.25">
      <c r="A9" t="s">
        <v>6</v>
      </c>
      <c r="B9">
        <v>73</v>
      </c>
      <c r="C9">
        <v>73</v>
      </c>
      <c r="D9">
        <v>75</v>
      </c>
      <c r="E9">
        <v>65</v>
      </c>
      <c r="F9">
        <v>20.7</v>
      </c>
      <c r="G9">
        <v>23.6</v>
      </c>
    </row>
    <row r="10" spans="1:16" x14ac:dyDescent="0.25">
      <c r="A10" t="s">
        <v>7</v>
      </c>
      <c r="B10">
        <v>4</v>
      </c>
      <c r="C10">
        <v>4</v>
      </c>
      <c r="D10">
        <v>4</v>
      </c>
      <c r="E10">
        <v>4</v>
      </c>
      <c r="F10">
        <v>5</v>
      </c>
      <c r="G10">
        <v>3</v>
      </c>
    </row>
    <row r="11" spans="1:16" x14ac:dyDescent="0.25">
      <c r="A11" t="s">
        <v>8</v>
      </c>
      <c r="B11">
        <v>24</v>
      </c>
      <c r="C11">
        <v>24</v>
      </c>
      <c r="D11">
        <v>24</v>
      </c>
      <c r="E11">
        <v>24</v>
      </c>
      <c r="F11">
        <v>24</v>
      </c>
      <c r="G11">
        <v>24</v>
      </c>
    </row>
    <row r="12" spans="1:16" x14ac:dyDescent="0.25">
      <c r="A12" t="s">
        <v>9</v>
      </c>
      <c r="B12">
        <v>13</v>
      </c>
      <c r="C12">
        <v>13</v>
      </c>
      <c r="D12">
        <v>13</v>
      </c>
      <c r="E12">
        <v>13</v>
      </c>
      <c r="F12">
        <v>13</v>
      </c>
      <c r="G12">
        <v>13</v>
      </c>
    </row>
    <row r="14" spans="1:16" x14ac:dyDescent="0.25">
      <c r="A14" s="13" t="s">
        <v>10</v>
      </c>
      <c r="B14" s="13"/>
      <c r="C14" s="13"/>
      <c r="D14" s="13"/>
      <c r="E14" s="13"/>
      <c r="F14" s="13"/>
      <c r="G14" s="13"/>
    </row>
    <row r="15" spans="1:16" x14ac:dyDescent="0.25">
      <c r="A15" t="s">
        <v>11</v>
      </c>
      <c r="B15">
        <v>400</v>
      </c>
      <c r="C15">
        <v>400</v>
      </c>
      <c r="D15">
        <v>400</v>
      </c>
      <c r="E15">
        <v>400</v>
      </c>
      <c r="F15">
        <v>400</v>
      </c>
      <c r="G15">
        <v>400</v>
      </c>
    </row>
    <row r="16" spans="1:16" x14ac:dyDescent="0.25">
      <c r="A16" t="s">
        <v>12</v>
      </c>
      <c r="B16" t="s">
        <v>141</v>
      </c>
      <c r="C16" t="s">
        <v>141</v>
      </c>
      <c r="D16" t="s">
        <v>141</v>
      </c>
      <c r="E16" t="s">
        <v>141</v>
      </c>
      <c r="F16" t="s">
        <v>142</v>
      </c>
      <c r="G16" t="s">
        <v>141</v>
      </c>
    </row>
    <row r="17" spans="1:7" x14ac:dyDescent="0.25">
      <c r="A17" t="s">
        <v>13</v>
      </c>
      <c r="B17">
        <v>23</v>
      </c>
      <c r="C17">
        <v>23</v>
      </c>
      <c r="D17">
        <v>23</v>
      </c>
      <c r="E17">
        <v>23</v>
      </c>
      <c r="F17">
        <v>23</v>
      </c>
      <c r="G17">
        <v>23</v>
      </c>
    </row>
    <row r="18" spans="1:7" x14ac:dyDescent="0.25">
      <c r="A18" t="s">
        <v>14</v>
      </c>
      <c r="B18">
        <v>21.5</v>
      </c>
      <c r="C18">
        <v>21.4</v>
      </c>
      <c r="D18">
        <v>21.4</v>
      </c>
      <c r="E18">
        <v>21.9</v>
      </c>
      <c r="F18">
        <v>21.9</v>
      </c>
      <c r="G18">
        <v>22</v>
      </c>
    </row>
    <row r="19" spans="1:7" x14ac:dyDescent="0.25">
      <c r="A19" t="s">
        <v>15</v>
      </c>
      <c r="B19">
        <v>3.97</v>
      </c>
      <c r="C19">
        <v>4.7300000000000004</v>
      </c>
      <c r="D19">
        <v>4.67</v>
      </c>
      <c r="E19">
        <v>3.71</v>
      </c>
      <c r="F19">
        <v>4.18</v>
      </c>
      <c r="G19">
        <v>3.91</v>
      </c>
    </row>
    <row r="20" spans="1:7" x14ac:dyDescent="0.25">
      <c r="A20" t="s">
        <v>16</v>
      </c>
      <c r="B20">
        <v>3.25</v>
      </c>
      <c r="C20">
        <v>3.49</v>
      </c>
      <c r="D20">
        <v>3.45</v>
      </c>
      <c r="E20">
        <v>3.3</v>
      </c>
      <c r="F20">
        <v>3.41</v>
      </c>
      <c r="G20">
        <v>3.34</v>
      </c>
    </row>
    <row r="21" spans="1:7" x14ac:dyDescent="0.25">
      <c r="A21" t="s">
        <v>17</v>
      </c>
      <c r="B21">
        <v>4.59</v>
      </c>
      <c r="C21">
        <v>4.78</v>
      </c>
      <c r="D21">
        <v>4.79</v>
      </c>
      <c r="E21">
        <v>4.43</v>
      </c>
      <c r="F21">
        <v>4.5999999999999996</v>
      </c>
      <c r="G21">
        <v>4.63</v>
      </c>
    </row>
    <row r="23" spans="1:7" x14ac:dyDescent="0.25">
      <c r="A23" s="13" t="s">
        <v>18</v>
      </c>
      <c r="B23" s="13"/>
      <c r="C23" s="13"/>
      <c r="D23" s="13"/>
      <c r="E23" s="13"/>
      <c r="F23" s="13"/>
      <c r="G23" s="13"/>
    </row>
    <row r="24" spans="1:7" s="4" customFormat="1" x14ac:dyDescent="0.25">
      <c r="A24" s="4" t="s">
        <v>19</v>
      </c>
      <c r="B24" s="4">
        <v>16.079999999999998</v>
      </c>
      <c r="C24" s="4">
        <v>16.079999999999998</v>
      </c>
      <c r="D24" s="4">
        <v>16.079999999999998</v>
      </c>
      <c r="E24" s="4">
        <v>19.670000000000002</v>
      </c>
      <c r="F24" s="4">
        <v>19.670000000000002</v>
      </c>
      <c r="G24" s="4">
        <v>19.670000000000002</v>
      </c>
    </row>
    <row r="25" spans="1:7" x14ac:dyDescent="0.25">
      <c r="A25" t="s">
        <v>20</v>
      </c>
      <c r="B25" t="s">
        <v>143</v>
      </c>
      <c r="C25" t="s">
        <v>143</v>
      </c>
      <c r="D25" t="s">
        <v>143</v>
      </c>
      <c r="E25" t="s">
        <v>143</v>
      </c>
      <c r="F25" t="s">
        <v>143</v>
      </c>
      <c r="G25" t="s">
        <v>143</v>
      </c>
    </row>
    <row r="26" spans="1:7" x14ac:dyDescent="0.25">
      <c r="A26" t="s">
        <v>21</v>
      </c>
      <c r="B26" t="s">
        <v>144</v>
      </c>
      <c r="C26" t="s">
        <v>144</v>
      </c>
      <c r="D26" t="s">
        <v>144</v>
      </c>
      <c r="E26" t="s">
        <v>144</v>
      </c>
      <c r="F26" t="s">
        <v>144</v>
      </c>
      <c r="G26" t="s">
        <v>144</v>
      </c>
    </row>
    <row r="27" spans="1:7" x14ac:dyDescent="0.25">
      <c r="A27" t="s">
        <v>22</v>
      </c>
      <c r="B27" t="s">
        <v>145</v>
      </c>
      <c r="C27" t="s">
        <v>145</v>
      </c>
      <c r="D27" t="s">
        <v>145</v>
      </c>
      <c r="E27" t="s">
        <v>145</v>
      </c>
      <c r="F27" t="s">
        <v>145</v>
      </c>
      <c r="G27" t="s">
        <v>145</v>
      </c>
    </row>
    <row r="28" spans="1:7" x14ac:dyDescent="0.25">
      <c r="A28" t="s">
        <v>23</v>
      </c>
      <c r="B28">
        <v>4</v>
      </c>
      <c r="C28">
        <v>4</v>
      </c>
      <c r="D28">
        <v>4</v>
      </c>
      <c r="E28">
        <v>4</v>
      </c>
      <c r="F28">
        <v>4</v>
      </c>
      <c r="G28">
        <v>4</v>
      </c>
    </row>
    <row r="29" spans="1:7" x14ac:dyDescent="0.25">
      <c r="A29" t="s">
        <v>24</v>
      </c>
      <c r="B29" t="s">
        <v>146</v>
      </c>
      <c r="C29" t="s">
        <v>146</v>
      </c>
      <c r="D29" t="s">
        <v>146</v>
      </c>
      <c r="E29" t="s">
        <v>146</v>
      </c>
      <c r="F29" t="s">
        <v>146</v>
      </c>
      <c r="G29" t="s">
        <v>146</v>
      </c>
    </row>
    <row r="30" spans="1:7" x14ac:dyDescent="0.25">
      <c r="A30" t="s">
        <v>25</v>
      </c>
      <c r="B30" t="s">
        <v>147</v>
      </c>
      <c r="C30" t="s">
        <v>147</v>
      </c>
      <c r="D30" t="s">
        <v>147</v>
      </c>
      <c r="E30" t="s">
        <v>147</v>
      </c>
      <c r="F30" t="s">
        <v>147</v>
      </c>
      <c r="G30" t="s">
        <v>147</v>
      </c>
    </row>
  </sheetData>
  <mergeCells count="5">
    <mergeCell ref="B1:D1"/>
    <mergeCell ref="E1:G1"/>
    <mergeCell ref="A3:G3"/>
    <mergeCell ref="A14:G14"/>
    <mergeCell ref="A23:G2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2"/>
  <sheetViews>
    <sheetView topLeftCell="A7" workbookViewId="0">
      <selection activeCell="B7" sqref="B7"/>
    </sheetView>
  </sheetViews>
  <sheetFormatPr defaultRowHeight="15" x14ac:dyDescent="0.25"/>
  <sheetData>
    <row r="1" spans="1:19" x14ac:dyDescent="0.25">
      <c r="B1" s="12" t="s">
        <v>132</v>
      </c>
      <c r="C1" s="12"/>
      <c r="D1" s="12"/>
      <c r="E1" s="12" t="s">
        <v>148</v>
      </c>
      <c r="F1" s="12"/>
      <c r="G1" s="12"/>
    </row>
    <row r="2" spans="1:19" x14ac:dyDescent="0.25">
      <c r="A2" t="s">
        <v>26</v>
      </c>
      <c r="B2" t="s">
        <v>137</v>
      </c>
      <c r="C2" t="s">
        <v>135</v>
      </c>
      <c r="D2" t="s">
        <v>136</v>
      </c>
      <c r="E2" t="s">
        <v>137</v>
      </c>
      <c r="F2" t="s">
        <v>149</v>
      </c>
      <c r="G2" t="s">
        <v>138</v>
      </c>
      <c r="L2" t="s">
        <v>217</v>
      </c>
      <c r="M2">
        <v>370</v>
      </c>
      <c r="N2">
        <v>370</v>
      </c>
      <c r="O2">
        <v>370</v>
      </c>
      <c r="P2">
        <v>370</v>
      </c>
      <c r="Q2">
        <v>370</v>
      </c>
      <c r="R2">
        <v>370</v>
      </c>
      <c r="S2">
        <v>370</v>
      </c>
    </row>
    <row r="3" spans="1:19" x14ac:dyDescent="0.25">
      <c r="A3" s="13" t="s">
        <v>27</v>
      </c>
      <c r="B3" s="13"/>
      <c r="C3" s="13"/>
      <c r="D3" s="13"/>
      <c r="E3" s="13"/>
      <c r="F3" s="13"/>
      <c r="G3" s="13"/>
    </row>
    <row r="4" spans="1:19" x14ac:dyDescent="0.25">
      <c r="A4" t="s">
        <v>28</v>
      </c>
      <c r="B4" t="s">
        <v>140</v>
      </c>
      <c r="C4" t="s">
        <v>140</v>
      </c>
      <c r="D4" t="s">
        <v>140</v>
      </c>
      <c r="E4" t="s">
        <v>140</v>
      </c>
      <c r="F4" t="s">
        <v>140</v>
      </c>
      <c r="G4" t="s">
        <v>140</v>
      </c>
    </row>
    <row r="5" spans="1:19" x14ac:dyDescent="0.25">
      <c r="A5" s="2" t="s">
        <v>29</v>
      </c>
      <c r="B5" s="2">
        <v>0</v>
      </c>
      <c r="C5" s="2"/>
      <c r="D5" s="2"/>
      <c r="E5" s="2"/>
      <c r="F5" s="2"/>
      <c r="G5" s="2"/>
    </row>
    <row r="6" spans="1:19" x14ac:dyDescent="0.25">
      <c r="A6" t="s">
        <v>30</v>
      </c>
      <c r="B6">
        <v>4</v>
      </c>
      <c r="C6">
        <v>4</v>
      </c>
      <c r="D6">
        <v>4</v>
      </c>
      <c r="E6">
        <v>4</v>
      </c>
      <c r="F6">
        <v>5</v>
      </c>
      <c r="G6">
        <v>3</v>
      </c>
    </row>
    <row r="7" spans="1:19" x14ac:dyDescent="0.25">
      <c r="A7" t="s">
        <v>31</v>
      </c>
      <c r="B7">
        <f>(((((B6-1)*M2)+B19)/30)+24)</f>
        <v>63.43333333333333</v>
      </c>
      <c r="C7">
        <f t="shared" ref="C7:G7" si="0">(((((C6-1)*N2)+C19)/30)+24)</f>
        <v>63.43333333333333</v>
      </c>
      <c r="D7">
        <f t="shared" si="0"/>
        <v>63.5</v>
      </c>
      <c r="E7">
        <f t="shared" si="0"/>
        <v>63.166666666666664</v>
      </c>
      <c r="F7">
        <f t="shared" si="0"/>
        <v>74.023333333333341</v>
      </c>
      <c r="G7">
        <f t="shared" si="0"/>
        <v>49.453333333333333</v>
      </c>
    </row>
    <row r="8" spans="1:19" x14ac:dyDescent="0.25">
      <c r="A8" t="s">
        <v>32</v>
      </c>
      <c r="B8">
        <v>24</v>
      </c>
      <c r="C8">
        <v>24</v>
      </c>
      <c r="D8">
        <v>24</v>
      </c>
      <c r="E8">
        <v>24</v>
      </c>
      <c r="F8">
        <v>24</v>
      </c>
      <c r="G8">
        <v>24</v>
      </c>
    </row>
    <row r="9" spans="1:19" x14ac:dyDescent="0.25">
      <c r="A9" t="s">
        <v>33</v>
      </c>
      <c r="B9">
        <v>331</v>
      </c>
      <c r="C9">
        <v>331</v>
      </c>
      <c r="D9">
        <v>331</v>
      </c>
      <c r="E9">
        <v>363</v>
      </c>
      <c r="F9">
        <v>363</v>
      </c>
      <c r="G9">
        <v>363</v>
      </c>
    </row>
    <row r="10" spans="1:19" x14ac:dyDescent="0.25">
      <c r="A10" t="s">
        <v>34</v>
      </c>
      <c r="B10">
        <v>331</v>
      </c>
      <c r="C10">
        <v>331</v>
      </c>
      <c r="D10">
        <v>331</v>
      </c>
      <c r="E10">
        <v>363</v>
      </c>
      <c r="F10">
        <v>363</v>
      </c>
      <c r="G10">
        <v>363</v>
      </c>
    </row>
    <row r="11" spans="1:19" x14ac:dyDescent="0.25">
      <c r="A11" t="s">
        <v>13</v>
      </c>
      <c r="B11">
        <v>23</v>
      </c>
      <c r="C11">
        <v>23</v>
      </c>
      <c r="D11">
        <v>23</v>
      </c>
      <c r="E11">
        <v>23</v>
      </c>
      <c r="F11">
        <v>23</v>
      </c>
      <c r="G11">
        <v>23</v>
      </c>
    </row>
    <row r="12" spans="1:19" x14ac:dyDescent="0.25">
      <c r="A12" t="s">
        <v>35</v>
      </c>
      <c r="B12">
        <v>0</v>
      </c>
      <c r="C12">
        <v>0</v>
      </c>
      <c r="D12">
        <v>0</v>
      </c>
      <c r="E12">
        <v>0</v>
      </c>
      <c r="F12">
        <v>0</v>
      </c>
      <c r="G12">
        <v>0</v>
      </c>
    </row>
    <row r="13" spans="1:19" x14ac:dyDescent="0.25">
      <c r="A13" t="s">
        <v>36</v>
      </c>
      <c r="B13">
        <v>2.1</v>
      </c>
      <c r="C13">
        <v>2.1</v>
      </c>
      <c r="D13">
        <v>2.2000000000000002</v>
      </c>
      <c r="E13">
        <v>2.2000000000000002</v>
      </c>
      <c r="F13">
        <v>2.2999999999999998</v>
      </c>
      <c r="G13">
        <v>2.2999999999999998</v>
      </c>
    </row>
    <row r="15" spans="1:19" x14ac:dyDescent="0.25">
      <c r="A15" s="13" t="s">
        <v>37</v>
      </c>
      <c r="B15" s="13"/>
      <c r="C15" s="13"/>
      <c r="D15" s="13"/>
      <c r="E15" s="13"/>
      <c r="F15" s="13"/>
      <c r="G15" s="13"/>
    </row>
    <row r="16" spans="1:19" x14ac:dyDescent="0.25">
      <c r="A16" t="s">
        <v>38</v>
      </c>
      <c r="B16">
        <v>21.5</v>
      </c>
      <c r="C16">
        <v>21.4</v>
      </c>
      <c r="D16">
        <v>21.4</v>
      </c>
      <c r="E16">
        <v>21.9</v>
      </c>
      <c r="F16">
        <v>21.9</v>
      </c>
      <c r="G16">
        <v>22</v>
      </c>
    </row>
    <row r="17" spans="1:7" x14ac:dyDescent="0.25">
      <c r="A17" t="s">
        <v>39</v>
      </c>
    </row>
    <row r="18" spans="1:7" x14ac:dyDescent="0.25">
      <c r="A18" t="s">
        <v>40</v>
      </c>
      <c r="B18">
        <v>3.97</v>
      </c>
      <c r="C18">
        <v>4.7300000000000004</v>
      </c>
      <c r="D18">
        <v>4.67</v>
      </c>
      <c r="E18">
        <v>3.71</v>
      </c>
      <c r="F18">
        <v>4.18</v>
      </c>
      <c r="G18">
        <v>3.91</v>
      </c>
    </row>
    <row r="19" spans="1:7" x14ac:dyDescent="0.25">
      <c r="A19" t="s">
        <v>6</v>
      </c>
      <c r="B19">
        <v>73</v>
      </c>
      <c r="C19">
        <v>73</v>
      </c>
      <c r="D19">
        <v>75</v>
      </c>
      <c r="E19">
        <v>65</v>
      </c>
      <c r="F19">
        <v>20.7</v>
      </c>
      <c r="G19">
        <v>23.6</v>
      </c>
    </row>
    <row r="20" spans="1:7" x14ac:dyDescent="0.25">
      <c r="A20" t="s">
        <v>41</v>
      </c>
      <c r="B20">
        <v>3.25</v>
      </c>
      <c r="C20">
        <v>3.49</v>
      </c>
      <c r="D20">
        <v>3.45</v>
      </c>
      <c r="E20">
        <v>3.3</v>
      </c>
      <c r="F20">
        <v>3.41</v>
      </c>
      <c r="G20">
        <v>3.34</v>
      </c>
    </row>
    <row r="22" spans="1:7" x14ac:dyDescent="0.25">
      <c r="A22" s="13" t="s">
        <v>42</v>
      </c>
      <c r="B22" s="13"/>
      <c r="C22" s="13"/>
      <c r="D22" s="13"/>
      <c r="E22" s="13"/>
      <c r="F22" s="13"/>
      <c r="G22" s="13"/>
    </row>
    <row r="23" spans="1:7" x14ac:dyDescent="0.25">
      <c r="A23" t="s">
        <v>43</v>
      </c>
    </row>
    <row r="24" spans="1:7" x14ac:dyDescent="0.25">
      <c r="A24" t="s">
        <v>44</v>
      </c>
    </row>
    <row r="25" spans="1:7" x14ac:dyDescent="0.25">
      <c r="A25" t="s">
        <v>45</v>
      </c>
    </row>
    <row r="26" spans="1:7" x14ac:dyDescent="0.25">
      <c r="A26" t="s">
        <v>46</v>
      </c>
    </row>
    <row r="27" spans="1:7" x14ac:dyDescent="0.25">
      <c r="A27" t="s">
        <v>47</v>
      </c>
    </row>
    <row r="28" spans="1:7" x14ac:dyDescent="0.25">
      <c r="A28" t="s">
        <v>48</v>
      </c>
    </row>
    <row r="29" spans="1:7" x14ac:dyDescent="0.25">
      <c r="A29" t="s">
        <v>49</v>
      </c>
      <c r="B29" t="s">
        <v>150</v>
      </c>
      <c r="C29" t="s">
        <v>150</v>
      </c>
      <c r="D29" t="s">
        <v>150</v>
      </c>
      <c r="E29" t="s">
        <v>150</v>
      </c>
      <c r="F29" t="s">
        <v>150</v>
      </c>
      <c r="G29" t="s">
        <v>150</v>
      </c>
    </row>
    <row r="30" spans="1:7" x14ac:dyDescent="0.25">
      <c r="A30" t="s">
        <v>50</v>
      </c>
    </row>
    <row r="31" spans="1:7" x14ac:dyDescent="0.25">
      <c r="A31" t="s">
        <v>51</v>
      </c>
      <c r="B31" s="3">
        <v>0</v>
      </c>
      <c r="C31" s="3">
        <v>0</v>
      </c>
      <c r="D31" s="3">
        <v>0</v>
      </c>
      <c r="E31" s="3">
        <v>0</v>
      </c>
      <c r="F31" s="3">
        <v>0</v>
      </c>
      <c r="G31" s="3">
        <v>0</v>
      </c>
    </row>
    <row r="32" spans="1:7" x14ac:dyDescent="0.25">
      <c r="A32" t="s">
        <v>52</v>
      </c>
      <c r="B32" s="3">
        <v>0.3</v>
      </c>
      <c r="C32" s="3">
        <v>0.3</v>
      </c>
      <c r="D32" s="3">
        <v>0.3</v>
      </c>
      <c r="E32" s="3">
        <v>0.3</v>
      </c>
      <c r="F32" s="3">
        <v>0.3</v>
      </c>
      <c r="G32" s="3">
        <v>0.3</v>
      </c>
    </row>
    <row r="33" spans="1:7" x14ac:dyDescent="0.25">
      <c r="A33" t="s">
        <v>53</v>
      </c>
      <c r="B33" s="3" t="s">
        <v>151</v>
      </c>
      <c r="C33" s="3" t="s">
        <v>151</v>
      </c>
      <c r="D33" s="3" t="s">
        <v>151</v>
      </c>
      <c r="E33" s="3" t="s">
        <v>151</v>
      </c>
      <c r="F33" s="3" t="s">
        <v>151</v>
      </c>
      <c r="G33" s="3" t="s">
        <v>151</v>
      </c>
    </row>
    <row r="34" spans="1:7" x14ac:dyDescent="0.25">
      <c r="A34" t="s">
        <v>54</v>
      </c>
      <c r="B34" s="3" t="s">
        <v>152</v>
      </c>
      <c r="C34" s="3" t="s">
        <v>152</v>
      </c>
      <c r="D34" s="3" t="s">
        <v>152</v>
      </c>
      <c r="E34" s="3" t="s">
        <v>152</v>
      </c>
      <c r="F34" s="3" t="s">
        <v>152</v>
      </c>
      <c r="G34" s="3" t="s">
        <v>152</v>
      </c>
    </row>
    <row r="36" spans="1:7" x14ac:dyDescent="0.25">
      <c r="A36" s="13" t="s">
        <v>55</v>
      </c>
      <c r="B36" s="13"/>
      <c r="C36" s="13"/>
      <c r="D36" s="13"/>
      <c r="E36" s="13"/>
      <c r="F36" s="13"/>
      <c r="G36" s="13"/>
    </row>
    <row r="37" spans="1:7" x14ac:dyDescent="0.25">
      <c r="A37" t="s">
        <v>56</v>
      </c>
      <c r="B37" s="3" t="s">
        <v>153</v>
      </c>
      <c r="C37" s="3" t="s">
        <v>153</v>
      </c>
      <c r="D37" s="3" t="s">
        <v>153</v>
      </c>
      <c r="E37" s="3" t="s">
        <v>153</v>
      </c>
      <c r="F37" s="3" t="s">
        <v>153</v>
      </c>
      <c r="G37" s="3" t="s">
        <v>153</v>
      </c>
    </row>
    <row r="38" spans="1:7" x14ac:dyDescent="0.25">
      <c r="A38" t="s">
        <v>57</v>
      </c>
      <c r="B38" s="3" t="s">
        <v>154</v>
      </c>
      <c r="C38" s="3" t="s">
        <v>154</v>
      </c>
      <c r="D38" s="3" t="s">
        <v>154</v>
      </c>
      <c r="E38" s="3" t="s">
        <v>154</v>
      </c>
      <c r="F38" s="3" t="s">
        <v>154</v>
      </c>
      <c r="G38" s="3" t="s">
        <v>154</v>
      </c>
    </row>
    <row r="39" spans="1:7" x14ac:dyDescent="0.25">
      <c r="A39" t="s">
        <v>58</v>
      </c>
      <c r="B39" s="3">
        <v>16</v>
      </c>
      <c r="C39" s="3">
        <v>16</v>
      </c>
      <c r="D39" s="3">
        <v>16</v>
      </c>
      <c r="E39" s="3">
        <v>16</v>
      </c>
      <c r="F39" s="3">
        <v>16</v>
      </c>
      <c r="G39" s="3">
        <v>16</v>
      </c>
    </row>
    <row r="40" spans="1:7" x14ac:dyDescent="0.25">
      <c r="A40" t="s">
        <v>59</v>
      </c>
      <c r="B40" s="3">
        <v>6</v>
      </c>
      <c r="C40" s="3">
        <v>6</v>
      </c>
      <c r="D40" s="3">
        <v>6</v>
      </c>
      <c r="E40" s="3">
        <v>6</v>
      </c>
      <c r="F40" s="3">
        <v>6</v>
      </c>
      <c r="G40" s="3">
        <v>6</v>
      </c>
    </row>
    <row r="41" spans="1:7" x14ac:dyDescent="0.25">
      <c r="A41" t="s">
        <v>60</v>
      </c>
      <c r="B41" s="3">
        <v>3281</v>
      </c>
      <c r="C41" s="3">
        <v>3281</v>
      </c>
      <c r="D41" s="3">
        <v>3281</v>
      </c>
      <c r="E41" s="3">
        <v>3281</v>
      </c>
      <c r="F41" s="3">
        <v>3281</v>
      </c>
      <c r="G41" s="3">
        <v>3281</v>
      </c>
    </row>
    <row r="42" spans="1:7" x14ac:dyDescent="0.25">
      <c r="A42" t="s">
        <v>61</v>
      </c>
      <c r="B42" s="3">
        <v>0</v>
      </c>
      <c r="C42" s="3">
        <v>0</v>
      </c>
      <c r="D42" s="3">
        <v>0</v>
      </c>
      <c r="E42" s="3">
        <v>0</v>
      </c>
      <c r="F42" s="3">
        <v>0</v>
      </c>
      <c r="G42" s="3">
        <v>0</v>
      </c>
    </row>
  </sheetData>
  <mergeCells count="6">
    <mergeCell ref="A36:G36"/>
    <mergeCell ref="B1:D1"/>
    <mergeCell ref="E1:G1"/>
    <mergeCell ref="A3:G3"/>
    <mergeCell ref="A15:G15"/>
    <mergeCell ref="A22:G2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5"/>
  <sheetViews>
    <sheetView topLeftCell="A35" workbookViewId="0">
      <selection activeCell="A24" sqref="A24:G55"/>
    </sheetView>
  </sheetViews>
  <sheetFormatPr defaultRowHeight="15" x14ac:dyDescent="0.25"/>
  <cols>
    <col min="1" max="1" width="31.85546875" bestFit="1" customWidth="1"/>
    <col min="2" max="2" width="11" customWidth="1"/>
    <col min="3" max="7" width="11.7109375" customWidth="1"/>
  </cols>
  <sheetData>
    <row r="1" spans="1:19" x14ac:dyDescent="0.25">
      <c r="B1" s="12" t="s">
        <v>132</v>
      </c>
      <c r="C1" s="12"/>
      <c r="D1" s="12"/>
      <c r="E1" s="12" t="s">
        <v>133</v>
      </c>
      <c r="F1" s="12"/>
      <c r="G1" s="12"/>
    </row>
    <row r="2" spans="1:19" x14ac:dyDescent="0.25">
      <c r="A2" t="s">
        <v>62</v>
      </c>
      <c r="B2" t="s">
        <v>137</v>
      </c>
      <c r="C2" t="s">
        <v>135</v>
      </c>
      <c r="D2" t="s">
        <v>136</v>
      </c>
      <c r="E2" t="s">
        <v>137</v>
      </c>
      <c r="F2" t="s">
        <v>135</v>
      </c>
      <c r="G2" t="s">
        <v>136</v>
      </c>
    </row>
    <row r="3" spans="1:19" x14ac:dyDescent="0.25">
      <c r="A3" s="1" t="s">
        <v>63</v>
      </c>
      <c r="L3" t="s">
        <v>218</v>
      </c>
      <c r="M3">
        <v>370</v>
      </c>
      <c r="N3">
        <v>370</v>
      </c>
      <c r="O3">
        <v>370</v>
      </c>
      <c r="P3">
        <v>370</v>
      </c>
      <c r="Q3">
        <v>370</v>
      </c>
      <c r="R3">
        <v>370</v>
      </c>
      <c r="S3">
        <v>370</v>
      </c>
    </row>
    <row r="4" spans="1:19" x14ac:dyDescent="0.25">
      <c r="A4" t="s">
        <v>1</v>
      </c>
      <c r="B4" t="s">
        <v>155</v>
      </c>
      <c r="C4" t="s">
        <v>298</v>
      </c>
      <c r="D4" t="s">
        <v>299</v>
      </c>
      <c r="E4" t="s">
        <v>300</v>
      </c>
      <c r="F4" t="s">
        <v>301</v>
      </c>
      <c r="G4" t="s">
        <v>302</v>
      </c>
    </row>
    <row r="5" spans="1:19" x14ac:dyDescent="0.25">
      <c r="A5" t="s">
        <v>19</v>
      </c>
      <c r="B5">
        <v>16.079999999999998</v>
      </c>
      <c r="C5">
        <v>16.079999999999998</v>
      </c>
      <c r="D5">
        <v>16.079999999999998</v>
      </c>
      <c r="E5">
        <v>19.670000000000002</v>
      </c>
      <c r="F5">
        <v>19.670000000000002</v>
      </c>
      <c r="G5">
        <v>19.670000000000002</v>
      </c>
    </row>
    <row r="6" spans="1:19" x14ac:dyDescent="0.25">
      <c r="A6" t="s">
        <v>64</v>
      </c>
      <c r="B6">
        <v>16.079999999999998</v>
      </c>
      <c r="C6">
        <v>16.079999999999998</v>
      </c>
      <c r="D6">
        <v>16.079999999999998</v>
      </c>
      <c r="E6">
        <v>19.670000000000002</v>
      </c>
      <c r="F6">
        <v>19.670000000000002</v>
      </c>
      <c r="G6">
        <v>19.670000000000002</v>
      </c>
    </row>
    <row r="7" spans="1:19" x14ac:dyDescent="0.25">
      <c r="A7" t="s">
        <v>65</v>
      </c>
      <c r="B7">
        <v>60.97</v>
      </c>
      <c r="C7">
        <v>60.97</v>
      </c>
      <c r="D7">
        <v>60.97</v>
      </c>
      <c r="E7">
        <v>67.95</v>
      </c>
      <c r="F7">
        <v>67.95</v>
      </c>
      <c r="G7">
        <v>67.95</v>
      </c>
    </row>
    <row r="8" spans="1:19" x14ac:dyDescent="0.25">
      <c r="A8" t="s">
        <v>66</v>
      </c>
      <c r="B8">
        <v>60.97</v>
      </c>
      <c r="C8">
        <v>60.97</v>
      </c>
      <c r="D8">
        <v>60.97</v>
      </c>
      <c r="E8">
        <v>67.95</v>
      </c>
      <c r="F8">
        <v>67.95</v>
      </c>
      <c r="G8">
        <v>67.95</v>
      </c>
    </row>
    <row r="9" spans="1:19" x14ac:dyDescent="0.25">
      <c r="A9" t="s">
        <v>67</v>
      </c>
      <c r="B9">
        <v>1</v>
      </c>
      <c r="C9">
        <v>1</v>
      </c>
      <c r="D9">
        <v>1</v>
      </c>
      <c r="E9">
        <v>1</v>
      </c>
      <c r="F9">
        <v>1</v>
      </c>
      <c r="G9">
        <v>1</v>
      </c>
    </row>
    <row r="10" spans="1:19" x14ac:dyDescent="0.25">
      <c r="A10" t="s">
        <v>68</v>
      </c>
      <c r="B10">
        <v>1</v>
      </c>
      <c r="C10">
        <v>1</v>
      </c>
      <c r="D10">
        <v>1</v>
      </c>
      <c r="E10">
        <v>1</v>
      </c>
      <c r="F10">
        <v>1</v>
      </c>
      <c r="G10">
        <v>1</v>
      </c>
    </row>
    <row r="11" spans="1:19" x14ac:dyDescent="0.25">
      <c r="A11" t="s">
        <v>69</v>
      </c>
      <c r="B11" s="15">
        <v>12</v>
      </c>
      <c r="C11" s="15">
        <v>12</v>
      </c>
      <c r="D11" s="15">
        <v>12</v>
      </c>
      <c r="E11" s="15">
        <v>12</v>
      </c>
      <c r="F11" s="15">
        <v>12</v>
      </c>
      <c r="G11" s="15">
        <v>12</v>
      </c>
    </row>
    <row r="12" spans="1:19" x14ac:dyDescent="0.25">
      <c r="A12" t="s">
        <v>70</v>
      </c>
      <c r="B12" s="15">
        <v>12</v>
      </c>
      <c r="C12" s="15">
        <v>12</v>
      </c>
      <c r="D12" s="15">
        <v>12</v>
      </c>
      <c r="E12" s="15">
        <v>12</v>
      </c>
      <c r="F12" s="15">
        <v>12</v>
      </c>
      <c r="G12" s="15">
        <v>12</v>
      </c>
    </row>
    <row r="13" spans="1:19" x14ac:dyDescent="0.25">
      <c r="A13" t="s">
        <v>71</v>
      </c>
      <c r="B13" s="15" t="s">
        <v>150</v>
      </c>
      <c r="C13" s="15" t="s">
        <v>150</v>
      </c>
      <c r="D13" s="15" t="s">
        <v>150</v>
      </c>
      <c r="E13" s="15" t="s">
        <v>150</v>
      </c>
      <c r="F13" s="15" t="s">
        <v>150</v>
      </c>
      <c r="G13" s="15" t="s">
        <v>150</v>
      </c>
    </row>
    <row r="14" spans="1:19" x14ac:dyDescent="0.25">
      <c r="A14" t="s">
        <v>72</v>
      </c>
      <c r="B14" s="15" t="s">
        <v>150</v>
      </c>
      <c r="C14" s="15" t="s">
        <v>150</v>
      </c>
      <c r="D14" s="15" t="s">
        <v>150</v>
      </c>
      <c r="E14" s="15" t="s">
        <v>150</v>
      </c>
      <c r="F14" s="15" t="s">
        <v>150</v>
      </c>
      <c r="G14" s="15" t="s">
        <v>150</v>
      </c>
    </row>
    <row r="15" spans="1:19" x14ac:dyDescent="0.25">
      <c r="A15" s="4" t="s">
        <v>73</v>
      </c>
      <c r="B15" s="16">
        <v>18</v>
      </c>
      <c r="C15" s="16">
        <v>18</v>
      </c>
      <c r="D15" s="16">
        <v>18</v>
      </c>
      <c r="E15" s="16">
        <v>18</v>
      </c>
      <c r="F15" s="16">
        <v>18</v>
      </c>
      <c r="G15" s="16">
        <v>18</v>
      </c>
    </row>
    <row r="16" spans="1:19" x14ac:dyDescent="0.25">
      <c r="A16" s="4" t="s">
        <v>74</v>
      </c>
      <c r="B16" s="16">
        <v>9</v>
      </c>
      <c r="C16" s="16">
        <v>9</v>
      </c>
      <c r="D16" s="16">
        <v>9</v>
      </c>
      <c r="E16" s="16">
        <v>9</v>
      </c>
      <c r="F16" s="16">
        <v>9</v>
      </c>
      <c r="G16" s="16">
        <v>9</v>
      </c>
    </row>
    <row r="17" spans="1:7" x14ac:dyDescent="0.25">
      <c r="A17" s="4" t="s">
        <v>75</v>
      </c>
      <c r="B17" s="16">
        <v>5920</v>
      </c>
      <c r="C17" s="16">
        <v>5920</v>
      </c>
      <c r="D17" s="16">
        <v>5920</v>
      </c>
      <c r="E17" s="16">
        <v>5920</v>
      </c>
      <c r="F17" s="16">
        <v>5920</v>
      </c>
      <c r="G17" s="16">
        <v>5920</v>
      </c>
    </row>
    <row r="18" spans="1:7" x14ac:dyDescent="0.25">
      <c r="A18" t="s">
        <v>76</v>
      </c>
      <c r="B18" s="15">
        <v>1</v>
      </c>
      <c r="C18" s="15">
        <v>1</v>
      </c>
      <c r="D18" s="15">
        <v>1</v>
      </c>
      <c r="E18" s="15">
        <v>1</v>
      </c>
      <c r="F18" s="15">
        <v>1</v>
      </c>
      <c r="G18" s="15">
        <v>1</v>
      </c>
    </row>
    <row r="19" spans="1:7" x14ac:dyDescent="0.25">
      <c r="A19" t="s">
        <v>77</v>
      </c>
      <c r="B19" s="15">
        <v>0</v>
      </c>
      <c r="C19" s="15">
        <v>0</v>
      </c>
      <c r="D19" s="15">
        <v>0</v>
      </c>
      <c r="E19" s="15">
        <v>0</v>
      </c>
      <c r="F19" s="15">
        <v>0</v>
      </c>
      <c r="G19" s="15">
        <v>0</v>
      </c>
    </row>
    <row r="20" spans="1:7" x14ac:dyDescent="0.25">
      <c r="A20" t="s">
        <v>78</v>
      </c>
      <c r="B20" s="15">
        <v>121</v>
      </c>
      <c r="C20" s="15">
        <v>121</v>
      </c>
      <c r="D20" s="15">
        <v>121</v>
      </c>
      <c r="E20" s="15">
        <v>150</v>
      </c>
      <c r="F20" s="15">
        <v>150</v>
      </c>
      <c r="G20" s="15">
        <v>150</v>
      </c>
    </row>
    <row r="22" spans="1:7" x14ac:dyDescent="0.25">
      <c r="A22" s="1" t="s">
        <v>79</v>
      </c>
    </row>
    <row r="23" spans="1:7" x14ac:dyDescent="0.25">
      <c r="A23" t="s">
        <v>303</v>
      </c>
      <c r="B23" t="s">
        <v>304</v>
      </c>
      <c r="C23" t="s">
        <v>305</v>
      </c>
      <c r="D23" t="s">
        <v>306</v>
      </c>
      <c r="E23" t="s">
        <v>307</v>
      </c>
      <c r="F23" t="s">
        <v>308</v>
      </c>
      <c r="G23" t="s">
        <v>309</v>
      </c>
    </row>
    <row r="24" spans="1:7" x14ac:dyDescent="0.25">
      <c r="A24" t="s">
        <v>80</v>
      </c>
      <c r="B24" t="s">
        <v>140</v>
      </c>
      <c r="C24" t="s">
        <v>140</v>
      </c>
      <c r="D24" t="s">
        <v>140</v>
      </c>
      <c r="E24" t="s">
        <v>140</v>
      </c>
      <c r="F24" t="s">
        <v>140</v>
      </c>
      <c r="G24" t="s">
        <v>140</v>
      </c>
    </row>
    <row r="25" spans="1:7" x14ac:dyDescent="0.25">
      <c r="A25" t="s">
        <v>81</v>
      </c>
    </row>
    <row r="26" spans="1:7" x14ac:dyDescent="0.25">
      <c r="A26" t="s">
        <v>82</v>
      </c>
    </row>
    <row r="27" spans="1:7" x14ac:dyDescent="0.25">
      <c r="A27" t="s">
        <v>83</v>
      </c>
      <c r="B27">
        <f>(((((B31-1)*M3)+B29)/30)+24)</f>
        <v>63.43333333333333</v>
      </c>
      <c r="C27">
        <f>(((((C31-1)*N3)+C29)/30)+24)</f>
        <v>63.43333333333333</v>
      </c>
      <c r="D27">
        <f>(((((D31-1)*O3)+D29)/30)+24)</f>
        <v>63.5</v>
      </c>
      <c r="E27">
        <f>(((((E31-1)*P3)+E29)/30)+24)</f>
        <v>63.166666666666664</v>
      </c>
      <c r="F27">
        <f>(((((F31-1)*Q3)+F29)/30)+24)</f>
        <v>74.023333333333341</v>
      </c>
      <c r="G27">
        <f>(((((G31-1)*R3)+G29)/30)+24)</f>
        <v>49.453333333333333</v>
      </c>
    </row>
    <row r="28" spans="1:7" x14ac:dyDescent="0.25">
      <c r="A28" t="s">
        <v>84</v>
      </c>
      <c r="B28">
        <v>0</v>
      </c>
      <c r="C28">
        <v>0</v>
      </c>
      <c r="D28">
        <v>0</v>
      </c>
      <c r="E28">
        <v>0</v>
      </c>
      <c r="F28">
        <v>0</v>
      </c>
      <c r="G28">
        <v>0</v>
      </c>
    </row>
    <row r="29" spans="1:7" x14ac:dyDescent="0.25">
      <c r="A29" t="s">
        <v>85</v>
      </c>
      <c r="B29">
        <v>73</v>
      </c>
      <c r="C29">
        <v>73</v>
      </c>
      <c r="D29">
        <v>75</v>
      </c>
      <c r="E29">
        <v>65</v>
      </c>
      <c r="F29">
        <v>20.7</v>
      </c>
      <c r="G29">
        <v>23.6</v>
      </c>
    </row>
    <row r="30" spans="1:7" x14ac:dyDescent="0.25">
      <c r="A30" t="s">
        <v>86</v>
      </c>
      <c r="B30">
        <v>13</v>
      </c>
      <c r="C30">
        <v>13</v>
      </c>
      <c r="D30">
        <v>13</v>
      </c>
      <c r="E30">
        <v>13</v>
      </c>
      <c r="F30">
        <v>13</v>
      </c>
      <c r="G30">
        <v>13</v>
      </c>
    </row>
    <row r="31" spans="1:7" x14ac:dyDescent="0.25">
      <c r="A31" t="s">
        <v>7</v>
      </c>
      <c r="B31">
        <v>4</v>
      </c>
      <c r="C31">
        <v>4</v>
      </c>
      <c r="D31">
        <v>4</v>
      </c>
      <c r="E31">
        <v>4</v>
      </c>
      <c r="F31">
        <v>5</v>
      </c>
      <c r="G31">
        <v>3</v>
      </c>
    </row>
    <row r="32" spans="1:7" x14ac:dyDescent="0.25">
      <c r="A32" t="s">
        <v>87</v>
      </c>
      <c r="B32">
        <v>23</v>
      </c>
      <c r="C32">
        <v>23</v>
      </c>
      <c r="D32">
        <v>23</v>
      </c>
      <c r="E32">
        <v>23</v>
      </c>
      <c r="F32">
        <v>23</v>
      </c>
      <c r="G32">
        <v>23</v>
      </c>
    </row>
    <row r="33" spans="1:7" x14ac:dyDescent="0.25">
      <c r="A33" t="s">
        <v>32</v>
      </c>
      <c r="B33">
        <v>24</v>
      </c>
      <c r="C33">
        <v>24</v>
      </c>
      <c r="D33">
        <v>24</v>
      </c>
      <c r="E33">
        <v>24</v>
      </c>
      <c r="F33">
        <v>24</v>
      </c>
      <c r="G33">
        <v>24</v>
      </c>
    </row>
    <row r="34" spans="1:7" x14ac:dyDescent="0.25">
      <c r="A34" t="s">
        <v>88</v>
      </c>
      <c r="B34">
        <v>21.5</v>
      </c>
      <c r="C34">
        <v>21.4</v>
      </c>
      <c r="D34">
        <v>21.4</v>
      </c>
      <c r="E34">
        <v>21.9</v>
      </c>
      <c r="F34">
        <v>21.9</v>
      </c>
      <c r="G34">
        <v>22</v>
      </c>
    </row>
    <row r="35" spans="1:7" x14ac:dyDescent="0.25">
      <c r="A35" t="s">
        <v>15</v>
      </c>
      <c r="B35">
        <v>3.97</v>
      </c>
      <c r="C35">
        <v>4.7300000000000004</v>
      </c>
      <c r="D35">
        <v>4.67</v>
      </c>
      <c r="E35">
        <v>3.71</v>
      </c>
      <c r="F35">
        <v>4.18</v>
      </c>
      <c r="G35">
        <v>3.91</v>
      </c>
    </row>
    <row r="36" spans="1:7" x14ac:dyDescent="0.25">
      <c r="A36" t="s">
        <v>89</v>
      </c>
    </row>
    <row r="37" spans="1:7" x14ac:dyDescent="0.25">
      <c r="A37" t="s">
        <v>90</v>
      </c>
      <c r="B37">
        <v>3.25</v>
      </c>
      <c r="C37">
        <v>3.49</v>
      </c>
      <c r="D37">
        <v>3.45</v>
      </c>
      <c r="E37">
        <v>3.3</v>
      </c>
      <c r="F37">
        <v>3.41</v>
      </c>
      <c r="G37">
        <v>3.34</v>
      </c>
    </row>
    <row r="38" spans="1:7" x14ac:dyDescent="0.25">
      <c r="A38" t="s">
        <v>91</v>
      </c>
      <c r="B38">
        <v>4.59</v>
      </c>
      <c r="C38">
        <v>4.78</v>
      </c>
      <c r="D38">
        <v>4.79</v>
      </c>
      <c r="E38">
        <v>4.43</v>
      </c>
      <c r="F38">
        <v>4.5999999999999996</v>
      </c>
      <c r="G38">
        <v>4.63</v>
      </c>
    </row>
    <row r="39" spans="1:7" x14ac:dyDescent="0.25">
      <c r="A39" t="s">
        <v>92</v>
      </c>
      <c r="B39" s="3" t="s">
        <v>156</v>
      </c>
      <c r="C39" s="3" t="s">
        <v>156</v>
      </c>
      <c r="D39" s="3" t="s">
        <v>156</v>
      </c>
      <c r="E39" s="3" t="s">
        <v>156</v>
      </c>
      <c r="F39" s="3" t="s">
        <v>156</v>
      </c>
      <c r="G39" s="3" t="s">
        <v>156</v>
      </c>
    </row>
    <row r="40" spans="1:7" x14ac:dyDescent="0.25">
      <c r="A40" t="s">
        <v>93</v>
      </c>
      <c r="B40">
        <v>2.1</v>
      </c>
      <c r="C40">
        <v>2.1</v>
      </c>
      <c r="D40">
        <v>2.2000000000000002</v>
      </c>
      <c r="E40">
        <v>2.2000000000000002</v>
      </c>
      <c r="F40">
        <v>2.2999999999999998</v>
      </c>
      <c r="G40">
        <v>2.2999999999999998</v>
      </c>
    </row>
    <row r="41" spans="1:7" x14ac:dyDescent="0.25">
      <c r="A41" t="s">
        <v>94</v>
      </c>
      <c r="B41">
        <v>2.5</v>
      </c>
      <c r="C41">
        <v>2.5</v>
      </c>
      <c r="D41">
        <v>2.5</v>
      </c>
      <c r="E41">
        <v>2.5</v>
      </c>
      <c r="F41">
        <v>2.5</v>
      </c>
      <c r="G41">
        <v>2.5</v>
      </c>
    </row>
    <row r="42" spans="1:7" x14ac:dyDescent="0.25">
      <c r="A42" t="s">
        <v>95</v>
      </c>
      <c r="B42" s="3">
        <v>100</v>
      </c>
      <c r="C42" s="3">
        <v>100</v>
      </c>
      <c r="D42" s="3">
        <v>100</v>
      </c>
      <c r="E42" s="3">
        <v>100</v>
      </c>
      <c r="F42" s="3">
        <v>100</v>
      </c>
      <c r="G42" s="3">
        <v>100</v>
      </c>
    </row>
    <row r="43" spans="1:7" x14ac:dyDescent="0.25">
      <c r="A43" t="s">
        <v>96</v>
      </c>
      <c r="B43" s="3" t="s">
        <v>157</v>
      </c>
      <c r="C43" s="3" t="s">
        <v>157</v>
      </c>
      <c r="D43" s="3" t="s">
        <v>157</v>
      </c>
      <c r="E43" s="3" t="s">
        <v>157</v>
      </c>
      <c r="F43" s="3" t="s">
        <v>157</v>
      </c>
      <c r="G43" s="3" t="s">
        <v>157</v>
      </c>
    </row>
    <row r="44" spans="1:7" x14ac:dyDescent="0.25">
      <c r="A44" t="s">
        <v>97</v>
      </c>
      <c r="B44" s="3" t="s">
        <v>158</v>
      </c>
      <c r="C44" s="3" t="s">
        <v>158</v>
      </c>
      <c r="D44" s="3" t="s">
        <v>158</v>
      </c>
      <c r="E44" s="3" t="s">
        <v>158</v>
      </c>
      <c r="F44" s="3" t="s">
        <v>158</v>
      </c>
      <c r="G44" s="3" t="s">
        <v>158</v>
      </c>
    </row>
    <row r="45" spans="1:7" x14ac:dyDescent="0.25">
      <c r="A45" t="s">
        <v>98</v>
      </c>
      <c r="B45" s="3" t="s">
        <v>142</v>
      </c>
      <c r="C45" s="3" t="s">
        <v>142</v>
      </c>
      <c r="D45" s="3" t="s">
        <v>142</v>
      </c>
      <c r="E45" s="3" t="s">
        <v>142</v>
      </c>
      <c r="F45" s="3" t="s">
        <v>142</v>
      </c>
      <c r="G45" s="3" t="s">
        <v>142</v>
      </c>
    </row>
    <row r="46" spans="1:7" x14ac:dyDescent="0.25">
      <c r="A46" t="s">
        <v>99</v>
      </c>
      <c r="B46" s="3" t="s">
        <v>147</v>
      </c>
      <c r="C46" s="3" t="s">
        <v>147</v>
      </c>
      <c r="D46" s="3" t="s">
        <v>147</v>
      </c>
      <c r="E46" s="3" t="s">
        <v>147</v>
      </c>
      <c r="F46" s="3" t="s">
        <v>147</v>
      </c>
      <c r="G46" s="3" t="s">
        <v>147</v>
      </c>
    </row>
    <row r="47" spans="1:7" x14ac:dyDescent="0.25">
      <c r="A47" t="s">
        <v>100</v>
      </c>
      <c r="B47" s="3">
        <v>0.6</v>
      </c>
      <c r="C47" s="3">
        <v>0.6</v>
      </c>
      <c r="D47" s="3">
        <v>0.6</v>
      </c>
      <c r="E47" s="3">
        <v>0.6</v>
      </c>
      <c r="F47" s="3">
        <v>0.6</v>
      </c>
      <c r="G47" s="3">
        <v>0.6</v>
      </c>
    </row>
    <row r="48" spans="1:7" x14ac:dyDescent="0.25">
      <c r="A48" t="s">
        <v>24</v>
      </c>
      <c r="B48" s="3" t="s">
        <v>159</v>
      </c>
      <c r="C48" s="3" t="s">
        <v>159</v>
      </c>
      <c r="D48" s="3" t="s">
        <v>159</v>
      </c>
      <c r="E48" s="3" t="s">
        <v>159</v>
      </c>
      <c r="F48" s="3" t="s">
        <v>159</v>
      </c>
      <c r="G48" s="3" t="s">
        <v>159</v>
      </c>
    </row>
    <row r="49" spans="1:7" x14ac:dyDescent="0.25">
      <c r="A49" t="s">
        <v>101</v>
      </c>
      <c r="B49" s="3" t="s">
        <v>147</v>
      </c>
      <c r="C49" s="3" t="s">
        <v>147</v>
      </c>
      <c r="D49" s="3" t="s">
        <v>147</v>
      </c>
      <c r="E49" s="3" t="s">
        <v>147</v>
      </c>
      <c r="F49" s="3" t="s">
        <v>147</v>
      </c>
      <c r="G49" s="3" t="s">
        <v>147</v>
      </c>
    </row>
    <row r="50" spans="1:7" x14ac:dyDescent="0.25">
      <c r="A50" t="s">
        <v>102</v>
      </c>
      <c r="B50" s="3" t="b">
        <v>1</v>
      </c>
      <c r="C50" s="3" t="b">
        <v>1</v>
      </c>
      <c r="D50" s="3" t="b">
        <v>1</v>
      </c>
      <c r="E50" s="3" t="b">
        <v>1</v>
      </c>
      <c r="F50" s="3" t="b">
        <v>1</v>
      </c>
      <c r="G50" s="3" t="b">
        <v>1</v>
      </c>
    </row>
    <row r="51" spans="1:7" x14ac:dyDescent="0.25">
      <c r="A51" t="s">
        <v>103</v>
      </c>
      <c r="B51" s="3" t="s">
        <v>160</v>
      </c>
      <c r="C51" s="3" t="s">
        <v>160</v>
      </c>
      <c r="D51" s="3" t="s">
        <v>160</v>
      </c>
      <c r="E51" s="3" t="s">
        <v>160</v>
      </c>
      <c r="F51" s="3" t="s">
        <v>160</v>
      </c>
      <c r="G51" s="3" t="s">
        <v>160</v>
      </c>
    </row>
    <row r="52" spans="1:7" x14ac:dyDescent="0.25">
      <c r="A52" t="s">
        <v>104</v>
      </c>
      <c r="B52">
        <v>331</v>
      </c>
      <c r="C52">
        <v>331</v>
      </c>
      <c r="D52">
        <v>331</v>
      </c>
      <c r="E52">
        <v>363</v>
      </c>
      <c r="F52">
        <v>363</v>
      </c>
      <c r="G52">
        <v>363</v>
      </c>
    </row>
    <row r="53" spans="1:7" x14ac:dyDescent="0.25">
      <c r="A53" t="s">
        <v>105</v>
      </c>
      <c r="B53">
        <v>331</v>
      </c>
      <c r="C53">
        <v>331</v>
      </c>
      <c r="D53">
        <v>331</v>
      </c>
      <c r="E53">
        <v>363</v>
      </c>
      <c r="F53">
        <v>363</v>
      </c>
      <c r="G53">
        <v>363</v>
      </c>
    </row>
    <row r="54" spans="1:7" x14ac:dyDescent="0.25">
      <c r="A54" t="s">
        <v>106</v>
      </c>
      <c r="B54">
        <v>0</v>
      </c>
      <c r="C54">
        <v>0</v>
      </c>
      <c r="D54">
        <v>0</v>
      </c>
      <c r="E54">
        <v>0</v>
      </c>
      <c r="F54">
        <v>0</v>
      </c>
      <c r="G54">
        <v>0</v>
      </c>
    </row>
    <row r="55" spans="1:7" x14ac:dyDescent="0.25">
      <c r="A55" t="s">
        <v>107</v>
      </c>
      <c r="B55" t="s">
        <v>147</v>
      </c>
      <c r="C55" t="s">
        <v>147</v>
      </c>
      <c r="D55" t="s">
        <v>147</v>
      </c>
      <c r="E55" t="s">
        <v>147</v>
      </c>
      <c r="F55" t="s">
        <v>147</v>
      </c>
      <c r="G55" t="s">
        <v>147</v>
      </c>
    </row>
  </sheetData>
  <mergeCells count="2">
    <mergeCell ref="B1:D1"/>
    <mergeCell ref="E1:G1"/>
  </mergeCells>
  <pageMargins left="0.7" right="0.7" top="0.75" bottom="0.75" header="0.3" footer="0.3"/>
  <pageSetup orientation="portrait" r:id="rId1"/>
  <tableParts count="2">
    <tablePart r:id="rId2"/>
    <tablePart r:id="rId3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3"/>
  <sheetViews>
    <sheetView topLeftCell="A19" workbookViewId="0">
      <selection activeCell="J13" sqref="J13"/>
    </sheetView>
  </sheetViews>
  <sheetFormatPr defaultRowHeight="15" x14ac:dyDescent="0.25"/>
  <cols>
    <col min="1" max="1" width="45.7109375" bestFit="1" customWidth="1"/>
    <col min="2" max="7" width="9.28515625" bestFit="1" customWidth="1"/>
  </cols>
  <sheetData>
    <row r="1" spans="1:16" x14ac:dyDescent="0.25">
      <c r="B1" s="12" t="s">
        <v>132</v>
      </c>
      <c r="C1" s="12"/>
      <c r="D1" s="12"/>
      <c r="E1" s="12" t="s">
        <v>133</v>
      </c>
      <c r="F1" s="12"/>
      <c r="G1" s="12"/>
    </row>
    <row r="2" spans="1:16" x14ac:dyDescent="0.25">
      <c r="A2" t="s">
        <v>108</v>
      </c>
      <c r="B2" t="s">
        <v>137</v>
      </c>
      <c r="C2" t="s">
        <v>135</v>
      </c>
      <c r="D2" t="s">
        <v>136</v>
      </c>
      <c r="E2" t="s">
        <v>137</v>
      </c>
      <c r="F2" t="s">
        <v>135</v>
      </c>
      <c r="G2" t="s">
        <v>136</v>
      </c>
    </row>
    <row r="3" spans="1:16" x14ac:dyDescent="0.25">
      <c r="A3" t="s">
        <v>109</v>
      </c>
      <c r="B3" t="s">
        <v>140</v>
      </c>
      <c r="C3" t="s">
        <v>140</v>
      </c>
      <c r="D3" t="s">
        <v>140</v>
      </c>
      <c r="E3" t="s">
        <v>140</v>
      </c>
      <c r="F3" t="s">
        <v>140</v>
      </c>
      <c r="G3" t="s">
        <v>140</v>
      </c>
    </row>
    <row r="4" spans="1:16" x14ac:dyDescent="0.25">
      <c r="A4" t="s">
        <v>110</v>
      </c>
      <c r="B4" t="s">
        <v>141</v>
      </c>
      <c r="C4" t="s">
        <v>141</v>
      </c>
      <c r="D4" t="s">
        <v>141</v>
      </c>
      <c r="E4" t="s">
        <v>141</v>
      </c>
      <c r="F4" t="s">
        <v>141</v>
      </c>
      <c r="G4" t="s">
        <v>141</v>
      </c>
      <c r="K4">
        <v>370</v>
      </c>
      <c r="L4">
        <v>370</v>
      </c>
      <c r="M4">
        <v>370</v>
      </c>
      <c r="N4">
        <v>370</v>
      </c>
      <c r="O4">
        <v>370</v>
      </c>
      <c r="P4">
        <v>370</v>
      </c>
    </row>
    <row r="5" spans="1:16" x14ac:dyDescent="0.25">
      <c r="A5" t="s">
        <v>11</v>
      </c>
      <c r="B5">
        <v>400</v>
      </c>
      <c r="C5">
        <v>400</v>
      </c>
      <c r="D5">
        <v>400</v>
      </c>
      <c r="E5">
        <v>400</v>
      </c>
      <c r="F5">
        <v>400</v>
      </c>
      <c r="G5">
        <v>400</v>
      </c>
    </row>
    <row r="6" spans="1:16" x14ac:dyDescent="0.25">
      <c r="A6" t="s">
        <v>111</v>
      </c>
      <c r="B6" s="12" t="s">
        <v>161</v>
      </c>
      <c r="C6" s="12"/>
      <c r="D6" s="12"/>
      <c r="E6" s="12"/>
      <c r="F6" s="12"/>
      <c r="G6" s="12"/>
    </row>
    <row r="7" spans="1:16" x14ac:dyDescent="0.25">
      <c r="A7" t="s">
        <v>83</v>
      </c>
      <c r="B7">
        <f>(((((B20-1)*K4)+B11)/30)+24)</f>
        <v>63.43333333333333</v>
      </c>
      <c r="C7">
        <f t="shared" ref="C7:G7" si="0">(((((C20-1)*L4)+C11)/30)+24)</f>
        <v>63.43333333333333</v>
      </c>
      <c r="D7">
        <f t="shared" si="0"/>
        <v>63.5</v>
      </c>
      <c r="E7">
        <f t="shared" si="0"/>
        <v>63.166666666666664</v>
      </c>
      <c r="F7">
        <f t="shared" si="0"/>
        <v>74.023333333333341</v>
      </c>
      <c r="G7">
        <f t="shared" si="0"/>
        <v>49.453333333333333</v>
      </c>
    </row>
    <row r="8" spans="1:16" x14ac:dyDescent="0.25">
      <c r="A8" t="s">
        <v>112</v>
      </c>
      <c r="B8">
        <v>331</v>
      </c>
      <c r="C8">
        <v>331</v>
      </c>
      <c r="D8">
        <v>331</v>
      </c>
      <c r="E8">
        <v>363</v>
      </c>
      <c r="F8">
        <v>363</v>
      </c>
      <c r="G8">
        <v>363</v>
      </c>
    </row>
    <row r="9" spans="1:16" x14ac:dyDescent="0.25">
      <c r="A9" t="s">
        <v>113</v>
      </c>
      <c r="B9">
        <v>2.1</v>
      </c>
      <c r="C9">
        <v>2.1</v>
      </c>
      <c r="D9">
        <v>2.2000000000000002</v>
      </c>
      <c r="E9">
        <v>2.2000000000000002</v>
      </c>
      <c r="F9">
        <v>2.2999999999999998</v>
      </c>
      <c r="G9">
        <v>2.2999999999999998</v>
      </c>
    </row>
    <row r="10" spans="1:16" x14ac:dyDescent="0.25">
      <c r="A10" t="s">
        <v>114</v>
      </c>
    </row>
    <row r="11" spans="1:16" x14ac:dyDescent="0.25">
      <c r="A11" t="s">
        <v>115</v>
      </c>
      <c r="B11">
        <v>73</v>
      </c>
      <c r="C11">
        <v>73</v>
      </c>
      <c r="D11">
        <v>75</v>
      </c>
      <c r="E11">
        <v>65</v>
      </c>
      <c r="F11">
        <v>20.7</v>
      </c>
      <c r="G11">
        <v>23.6</v>
      </c>
    </row>
    <row r="12" spans="1:16" x14ac:dyDescent="0.25">
      <c r="A12" t="s">
        <v>116</v>
      </c>
      <c r="B12">
        <v>24</v>
      </c>
      <c r="C12">
        <v>24</v>
      </c>
      <c r="D12">
        <v>24</v>
      </c>
      <c r="E12">
        <v>24</v>
      </c>
      <c r="F12">
        <v>24</v>
      </c>
      <c r="G12">
        <v>24</v>
      </c>
    </row>
    <row r="13" spans="1:16" x14ac:dyDescent="0.25">
      <c r="A13" t="s">
        <v>117</v>
      </c>
      <c r="B13">
        <v>0</v>
      </c>
      <c r="C13">
        <v>0</v>
      </c>
      <c r="D13">
        <v>0</v>
      </c>
      <c r="E13">
        <v>0</v>
      </c>
      <c r="F13">
        <v>0</v>
      </c>
      <c r="G13">
        <v>0</v>
      </c>
    </row>
    <row r="14" spans="1:16" x14ac:dyDescent="0.25">
      <c r="A14" t="s">
        <v>19</v>
      </c>
      <c r="B14">
        <v>16.079999999999998</v>
      </c>
      <c r="C14">
        <v>16.079999999999998</v>
      </c>
      <c r="D14">
        <v>16.079999999999998</v>
      </c>
      <c r="E14">
        <v>19.670000000000002</v>
      </c>
      <c r="F14">
        <v>19.670000000000002</v>
      </c>
      <c r="G14">
        <v>19.670000000000002</v>
      </c>
    </row>
    <row r="15" spans="1:16" x14ac:dyDescent="0.25">
      <c r="A15" s="9" t="s">
        <v>20</v>
      </c>
      <c r="B15" s="9"/>
      <c r="C15" s="9"/>
      <c r="D15" s="9"/>
      <c r="E15" s="9"/>
      <c r="F15" s="9"/>
      <c r="G15" s="9"/>
    </row>
    <row r="16" spans="1:16" x14ac:dyDescent="0.25">
      <c r="A16" t="s">
        <v>20</v>
      </c>
      <c r="B16" t="s">
        <v>162</v>
      </c>
      <c r="C16" t="s">
        <v>162</v>
      </c>
      <c r="D16" t="s">
        <v>162</v>
      </c>
      <c r="E16" t="s">
        <v>162</v>
      </c>
      <c r="F16" t="s">
        <v>162</v>
      </c>
      <c r="G16" t="s">
        <v>162</v>
      </c>
    </row>
    <row r="17" spans="1:7" x14ac:dyDescent="0.25">
      <c r="A17" t="s">
        <v>118</v>
      </c>
    </row>
    <row r="18" spans="1:7" x14ac:dyDescent="0.25">
      <c r="A18" t="s">
        <v>21</v>
      </c>
      <c r="B18" t="s">
        <v>163</v>
      </c>
      <c r="C18" t="s">
        <v>163</v>
      </c>
      <c r="D18" t="s">
        <v>163</v>
      </c>
      <c r="E18" t="s">
        <v>163</v>
      </c>
      <c r="F18" t="s">
        <v>163</v>
      </c>
      <c r="G18" t="s">
        <v>163</v>
      </c>
    </row>
    <row r="19" spans="1:7" x14ac:dyDescent="0.25">
      <c r="A19" t="s">
        <v>119</v>
      </c>
      <c r="B19">
        <v>0.9</v>
      </c>
      <c r="C19">
        <v>0.9</v>
      </c>
      <c r="D19">
        <v>0.9</v>
      </c>
      <c r="E19">
        <v>0.9</v>
      </c>
      <c r="F19">
        <v>0.9</v>
      </c>
      <c r="G19">
        <v>0.9</v>
      </c>
    </row>
    <row r="20" spans="1:7" x14ac:dyDescent="0.25">
      <c r="A20" t="s">
        <v>120</v>
      </c>
      <c r="B20">
        <v>4</v>
      </c>
      <c r="C20">
        <v>4</v>
      </c>
      <c r="D20">
        <v>4</v>
      </c>
      <c r="E20">
        <v>4</v>
      </c>
      <c r="F20">
        <v>5</v>
      </c>
      <c r="G20">
        <v>3</v>
      </c>
    </row>
    <row r="21" spans="1:7" x14ac:dyDescent="0.25">
      <c r="A21" s="9" t="s">
        <v>38</v>
      </c>
      <c r="B21" s="9"/>
      <c r="C21" s="9"/>
      <c r="D21" s="9"/>
      <c r="E21" s="9"/>
      <c r="F21" s="9"/>
      <c r="G21" s="9"/>
    </row>
    <row r="22" spans="1:7" x14ac:dyDescent="0.25">
      <c r="A22" t="s">
        <v>121</v>
      </c>
      <c r="B22">
        <v>23</v>
      </c>
      <c r="C22">
        <v>23</v>
      </c>
      <c r="D22">
        <v>23</v>
      </c>
      <c r="E22">
        <v>23</v>
      </c>
      <c r="F22">
        <v>23</v>
      </c>
      <c r="G22">
        <v>23</v>
      </c>
    </row>
    <row r="23" spans="1:7" x14ac:dyDescent="0.25">
      <c r="A23" t="s">
        <v>122</v>
      </c>
      <c r="B23" s="12" t="s">
        <v>164</v>
      </c>
      <c r="C23" s="12"/>
      <c r="D23" s="12"/>
      <c r="E23" s="12"/>
      <c r="F23" s="12"/>
      <c r="G23" s="12"/>
    </row>
    <row r="24" spans="1:7" x14ac:dyDescent="0.25">
      <c r="A24" t="s">
        <v>123</v>
      </c>
    </row>
    <row r="25" spans="1:7" x14ac:dyDescent="0.25">
      <c r="A25" t="s">
        <v>124</v>
      </c>
    </row>
    <row r="26" spans="1:7" x14ac:dyDescent="0.25">
      <c r="A26" t="s">
        <v>125</v>
      </c>
      <c r="B26">
        <v>21.5</v>
      </c>
      <c r="C26">
        <v>21.4</v>
      </c>
      <c r="D26">
        <v>21.4</v>
      </c>
      <c r="E26">
        <v>21.9</v>
      </c>
      <c r="F26">
        <v>21.9</v>
      </c>
      <c r="G26">
        <v>22</v>
      </c>
    </row>
    <row r="27" spans="1:7" x14ac:dyDescent="0.25">
      <c r="A27" t="s">
        <v>126</v>
      </c>
      <c r="B27">
        <v>2</v>
      </c>
      <c r="C27">
        <v>2</v>
      </c>
      <c r="D27">
        <v>2</v>
      </c>
      <c r="E27">
        <v>2</v>
      </c>
      <c r="F27">
        <v>2</v>
      </c>
      <c r="G27">
        <v>2</v>
      </c>
    </row>
    <row r="28" spans="1:7" x14ac:dyDescent="0.25">
      <c r="A28" t="s">
        <v>127</v>
      </c>
      <c r="B28" s="12" t="s">
        <v>161</v>
      </c>
      <c r="C28" s="12"/>
      <c r="D28" s="12"/>
      <c r="E28" s="12"/>
      <c r="F28" s="12"/>
      <c r="G28" s="12"/>
    </row>
    <row r="29" spans="1:7" x14ac:dyDescent="0.25">
      <c r="A29" t="s">
        <v>128</v>
      </c>
      <c r="B29">
        <v>3.97</v>
      </c>
      <c r="C29">
        <v>4.7300000000000004</v>
      </c>
      <c r="D29">
        <v>4.67</v>
      </c>
      <c r="E29">
        <v>3.71</v>
      </c>
      <c r="F29">
        <v>4.18</v>
      </c>
      <c r="G29">
        <v>3.91</v>
      </c>
    </row>
    <row r="30" spans="1:7" x14ac:dyDescent="0.25">
      <c r="A30" t="s">
        <v>129</v>
      </c>
      <c r="B30">
        <v>3.25</v>
      </c>
      <c r="C30">
        <v>3.49</v>
      </c>
      <c r="D30">
        <v>3.45</v>
      </c>
      <c r="E30">
        <v>3.3</v>
      </c>
      <c r="F30">
        <v>3.41</v>
      </c>
      <c r="G30">
        <v>3.34</v>
      </c>
    </row>
    <row r="31" spans="1:7" x14ac:dyDescent="0.25">
      <c r="A31" t="s">
        <v>91</v>
      </c>
      <c r="B31">
        <v>4.59</v>
      </c>
      <c r="C31">
        <v>4.78</v>
      </c>
      <c r="D31">
        <v>4.79</v>
      </c>
      <c r="E31">
        <v>4.43</v>
      </c>
      <c r="F31">
        <v>4.5999999999999996</v>
      </c>
      <c r="G31">
        <v>4.63</v>
      </c>
    </row>
    <row r="32" spans="1:7" x14ac:dyDescent="0.25">
      <c r="A32" t="s">
        <v>130</v>
      </c>
    </row>
    <row r="33" spans="1:1" x14ac:dyDescent="0.25">
      <c r="A33" t="s">
        <v>131</v>
      </c>
    </row>
  </sheetData>
  <mergeCells count="5">
    <mergeCell ref="B1:D1"/>
    <mergeCell ref="E1:G1"/>
    <mergeCell ref="B6:G6"/>
    <mergeCell ref="B23:G23"/>
    <mergeCell ref="B28:G28"/>
  </mergeCells>
  <pageMargins left="0.7" right="0.7" top="0.75" bottom="0.75" header="0.3" footer="0.3"/>
  <pageSetup paperSize="0" orientation="portrait" horizontalDpi="0" verticalDpi="0" copie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0"/>
  <sheetViews>
    <sheetView tabSelected="1" workbookViewId="0">
      <selection sqref="A1:G11"/>
    </sheetView>
  </sheetViews>
  <sheetFormatPr defaultRowHeight="15" x14ac:dyDescent="0.25"/>
  <cols>
    <col min="1" max="1" width="31.85546875" customWidth="1"/>
    <col min="2" max="7" width="11" customWidth="1"/>
  </cols>
  <sheetData>
    <row r="1" spans="1:12" x14ac:dyDescent="0.25">
      <c r="A1" s="10" t="s">
        <v>197</v>
      </c>
      <c r="B1" s="10" t="s">
        <v>303</v>
      </c>
      <c r="C1" s="10" t="s">
        <v>304</v>
      </c>
      <c r="D1" s="10" t="s">
        <v>305</v>
      </c>
      <c r="E1" s="10" t="s">
        <v>306</v>
      </c>
      <c r="F1" s="10" t="s">
        <v>307</v>
      </c>
      <c r="G1" s="10" t="s">
        <v>308</v>
      </c>
    </row>
    <row r="2" spans="1:12" x14ac:dyDescent="0.25">
      <c r="A2" t="s">
        <v>165</v>
      </c>
      <c r="B2" t="s">
        <v>198</v>
      </c>
      <c r="C2" t="s">
        <v>199</v>
      </c>
      <c r="D2" t="s">
        <v>200</v>
      </c>
      <c r="E2" t="s">
        <v>203</v>
      </c>
      <c r="F2" t="s">
        <v>204</v>
      </c>
      <c r="G2" t="s">
        <v>205</v>
      </c>
      <c r="J2" t="s">
        <v>221</v>
      </c>
      <c r="K2" t="s">
        <v>227</v>
      </c>
      <c r="L2" t="s">
        <v>228</v>
      </c>
    </row>
    <row r="3" spans="1:12" x14ac:dyDescent="0.25">
      <c r="A3" t="s">
        <v>166</v>
      </c>
      <c r="B3">
        <v>4.88</v>
      </c>
      <c r="C3">
        <v>4.6254999999999997</v>
      </c>
      <c r="D3">
        <v>4.3174999999999999</v>
      </c>
      <c r="E3">
        <v>4.88</v>
      </c>
      <c r="F3">
        <v>4.6254999999999997</v>
      </c>
      <c r="G3">
        <v>4.3174999999999999</v>
      </c>
      <c r="J3" t="s">
        <v>222</v>
      </c>
      <c r="K3">
        <v>90.8</v>
      </c>
      <c r="L3">
        <v>92.4</v>
      </c>
    </row>
    <row r="4" spans="1:12" x14ac:dyDescent="0.25">
      <c r="A4" t="s">
        <v>167</v>
      </c>
      <c r="B4">
        <v>0</v>
      </c>
      <c r="C4">
        <v>0.22</v>
      </c>
      <c r="D4">
        <v>0.44</v>
      </c>
      <c r="E4">
        <v>0</v>
      </c>
      <c r="F4">
        <v>0.22</v>
      </c>
      <c r="G4">
        <v>0.44</v>
      </c>
      <c r="J4" t="s">
        <v>223</v>
      </c>
      <c r="K4">
        <v>22</v>
      </c>
      <c r="L4">
        <v>22.9</v>
      </c>
    </row>
    <row r="5" spans="1:12" x14ac:dyDescent="0.25">
      <c r="A5" t="s">
        <v>168</v>
      </c>
      <c r="B5">
        <v>0</v>
      </c>
      <c r="C5">
        <v>3.5749999999999997E-2</v>
      </c>
      <c r="D5">
        <v>7.1499999999999994E-2</v>
      </c>
      <c r="E5">
        <v>0</v>
      </c>
      <c r="F5">
        <v>3.5749999999999997E-2</v>
      </c>
      <c r="G5">
        <v>7.1499999999999994E-2</v>
      </c>
      <c r="J5" t="s">
        <v>224</v>
      </c>
      <c r="K5">
        <v>78</v>
      </c>
      <c r="L5">
        <v>77.099999999999994</v>
      </c>
    </row>
    <row r="6" spans="1:12" x14ac:dyDescent="0.25">
      <c r="A6" t="s">
        <v>169</v>
      </c>
      <c r="B6">
        <v>0.374</v>
      </c>
      <c r="C6">
        <v>0.374</v>
      </c>
      <c r="D6">
        <v>0.374</v>
      </c>
      <c r="E6">
        <v>0.374</v>
      </c>
      <c r="F6">
        <v>0.374</v>
      </c>
      <c r="G6">
        <v>0.374</v>
      </c>
      <c r="J6" t="s">
        <v>225</v>
      </c>
      <c r="K6">
        <v>70.3</v>
      </c>
      <c r="L6">
        <v>65.7</v>
      </c>
    </row>
    <row r="7" spans="1:12" x14ac:dyDescent="0.25">
      <c r="A7" t="s">
        <v>170</v>
      </c>
      <c r="B7">
        <v>7.1499999999999994E-2</v>
      </c>
      <c r="C7">
        <v>7.1499999999999994E-2</v>
      </c>
      <c r="D7">
        <v>7.1499999999999994E-2</v>
      </c>
      <c r="E7">
        <v>7.1499999999999994E-2</v>
      </c>
      <c r="F7">
        <v>7.1499999999999994E-2</v>
      </c>
      <c r="G7">
        <v>7.1499999999999994E-2</v>
      </c>
      <c r="J7" t="s">
        <v>226</v>
      </c>
      <c r="K7">
        <v>8.5</v>
      </c>
      <c r="L7">
        <v>10.4</v>
      </c>
    </row>
    <row r="8" spans="1:12" x14ac:dyDescent="0.25">
      <c r="A8" t="s">
        <v>171</v>
      </c>
      <c r="B8">
        <v>9.9000000000000005E-2</v>
      </c>
      <c r="C8">
        <v>9.9000000000000005E-2</v>
      </c>
      <c r="D8">
        <v>9.9000000000000005E-2</v>
      </c>
      <c r="E8">
        <v>9.9000000000000005E-2</v>
      </c>
      <c r="F8">
        <v>9.9000000000000005E-2</v>
      </c>
      <c r="G8">
        <v>9.9000000000000005E-2</v>
      </c>
    </row>
    <row r="9" spans="1:12" x14ac:dyDescent="0.25">
      <c r="A9" t="s">
        <v>172</v>
      </c>
      <c r="B9">
        <v>2.75E-2</v>
      </c>
      <c r="C9">
        <v>2.75E-2</v>
      </c>
      <c r="D9">
        <v>2.75E-2</v>
      </c>
      <c r="E9">
        <v>2.75E-2</v>
      </c>
      <c r="F9">
        <v>2.75E-2</v>
      </c>
      <c r="G9">
        <v>2.75E-2</v>
      </c>
    </row>
    <row r="10" spans="1:12" x14ac:dyDescent="0.25">
      <c r="A10" t="s">
        <v>173</v>
      </c>
      <c r="B10">
        <v>2.75E-2</v>
      </c>
      <c r="C10">
        <v>2.75E-2</v>
      </c>
      <c r="D10">
        <v>2.75E-2</v>
      </c>
      <c r="E10">
        <v>2.75E-2</v>
      </c>
      <c r="F10">
        <v>2.75E-2</v>
      </c>
      <c r="G10">
        <v>2.75E-2</v>
      </c>
    </row>
    <row r="11" spans="1:12" x14ac:dyDescent="0.25">
      <c r="A11" t="s">
        <v>174</v>
      </c>
      <c r="B11">
        <v>1.925E-2</v>
      </c>
      <c r="C11">
        <v>1.925E-2</v>
      </c>
      <c r="D11">
        <v>1.925E-2</v>
      </c>
      <c r="E11">
        <v>1.925E-2</v>
      </c>
      <c r="F11">
        <v>1.925E-2</v>
      </c>
      <c r="G11">
        <v>1.925E-2</v>
      </c>
    </row>
    <row r="13" spans="1:12" x14ac:dyDescent="0.25">
      <c r="A13" s="12" t="s">
        <v>175</v>
      </c>
      <c r="B13" s="12"/>
      <c r="C13" s="12"/>
      <c r="D13" s="12"/>
      <c r="E13" s="12"/>
      <c r="F13" s="12"/>
      <c r="G13" s="12"/>
    </row>
    <row r="14" spans="1:12" x14ac:dyDescent="0.25">
      <c r="A14" t="s">
        <v>176</v>
      </c>
      <c r="B14">
        <v>7.23</v>
      </c>
      <c r="E14">
        <v>7.23</v>
      </c>
    </row>
    <row r="15" spans="1:12" x14ac:dyDescent="0.25">
      <c r="A15" t="s">
        <v>177</v>
      </c>
      <c r="B15">
        <v>7.5</v>
      </c>
      <c r="E15">
        <v>7.5</v>
      </c>
    </row>
    <row r="16" spans="1:12" x14ac:dyDescent="0.25">
      <c r="A16" t="s">
        <v>178</v>
      </c>
      <c r="B16">
        <v>1.83</v>
      </c>
      <c r="E16">
        <v>1.83</v>
      </c>
    </row>
    <row r="17" spans="1:5" x14ac:dyDescent="0.25">
      <c r="A17" t="s">
        <v>179</v>
      </c>
      <c r="B17">
        <v>0.11</v>
      </c>
      <c r="E17">
        <v>0.11</v>
      </c>
    </row>
    <row r="18" spans="1:5" x14ac:dyDescent="0.25">
      <c r="A18" t="s">
        <v>180</v>
      </c>
      <c r="B18">
        <v>0.14000000000000001</v>
      </c>
      <c r="E18">
        <v>0.14000000000000001</v>
      </c>
    </row>
    <row r="19" spans="1:5" x14ac:dyDescent="0.25">
      <c r="A19" t="s">
        <v>181</v>
      </c>
      <c r="B19">
        <v>0.03</v>
      </c>
      <c r="E19">
        <v>0.03</v>
      </c>
    </row>
    <row r="20" spans="1:5" x14ac:dyDescent="0.25">
      <c r="A20" t="s">
        <v>182</v>
      </c>
    </row>
    <row r="21" spans="1:5" x14ac:dyDescent="0.25">
      <c r="A21" t="s">
        <v>176</v>
      </c>
      <c r="B21">
        <v>1.28</v>
      </c>
      <c r="E21">
        <v>1.28</v>
      </c>
    </row>
    <row r="22" spans="1:5" x14ac:dyDescent="0.25">
      <c r="A22" t="s">
        <v>177</v>
      </c>
      <c r="B22">
        <v>2</v>
      </c>
      <c r="E22">
        <v>2</v>
      </c>
    </row>
    <row r="23" spans="1:5" x14ac:dyDescent="0.25">
      <c r="A23" t="s">
        <v>178</v>
      </c>
      <c r="B23">
        <v>0.32</v>
      </c>
      <c r="E23">
        <v>0.32</v>
      </c>
    </row>
    <row r="24" spans="1:5" x14ac:dyDescent="0.25">
      <c r="A24" t="s">
        <v>181</v>
      </c>
      <c r="B24">
        <v>0.01</v>
      </c>
      <c r="E24">
        <v>0.01</v>
      </c>
    </row>
    <row r="25" spans="1:5" x14ac:dyDescent="0.25">
      <c r="A25" t="s">
        <v>183</v>
      </c>
      <c r="B25">
        <v>5</v>
      </c>
      <c r="E25">
        <v>5</v>
      </c>
    </row>
    <row r="26" spans="1:5" x14ac:dyDescent="0.25">
      <c r="A26" t="s">
        <v>184</v>
      </c>
      <c r="B26">
        <v>3.5</v>
      </c>
      <c r="E26">
        <v>3.5</v>
      </c>
    </row>
    <row r="27" spans="1:5" x14ac:dyDescent="0.25">
      <c r="A27" t="s">
        <v>185</v>
      </c>
      <c r="B27" s="5">
        <v>96250</v>
      </c>
      <c r="E27" s="5">
        <v>96250</v>
      </c>
    </row>
    <row r="28" spans="1:5" x14ac:dyDescent="0.25">
      <c r="A28" t="s">
        <v>186</v>
      </c>
      <c r="B28" s="5">
        <v>28875</v>
      </c>
      <c r="E28" s="5">
        <v>28875</v>
      </c>
    </row>
    <row r="29" spans="1:5" x14ac:dyDescent="0.25">
      <c r="A29" t="s">
        <v>187</v>
      </c>
      <c r="B29">
        <v>577.5</v>
      </c>
      <c r="E29">
        <v>577.5</v>
      </c>
    </row>
    <row r="31" spans="1:5" x14ac:dyDescent="0.25">
      <c r="A31" t="s">
        <v>188</v>
      </c>
      <c r="B31" t="s">
        <v>202</v>
      </c>
      <c r="E31" t="s">
        <v>206</v>
      </c>
    </row>
    <row r="32" spans="1:5" x14ac:dyDescent="0.25">
      <c r="A32" t="s">
        <v>189</v>
      </c>
      <c r="B32">
        <v>13.7</v>
      </c>
      <c r="E32">
        <v>15.7</v>
      </c>
    </row>
    <row r="33" spans="1:5" x14ac:dyDescent="0.25">
      <c r="A33" t="s">
        <v>190</v>
      </c>
      <c r="B33">
        <v>11.3</v>
      </c>
      <c r="E33">
        <v>10</v>
      </c>
    </row>
    <row r="34" spans="1:5" x14ac:dyDescent="0.25">
      <c r="A34" t="s">
        <v>191</v>
      </c>
      <c r="B34">
        <v>86.6</v>
      </c>
      <c r="E34">
        <v>88.2</v>
      </c>
    </row>
    <row r="35" spans="1:5" x14ac:dyDescent="0.25">
      <c r="A35" t="s">
        <v>192</v>
      </c>
      <c r="B35">
        <v>26.2</v>
      </c>
      <c r="E35">
        <v>22.1</v>
      </c>
    </row>
    <row r="36" spans="1:5" x14ac:dyDescent="0.25">
      <c r="A36" t="s">
        <v>193</v>
      </c>
      <c r="B36">
        <v>46.3</v>
      </c>
      <c r="E36">
        <v>60.3</v>
      </c>
    </row>
    <row r="37" spans="1:5" x14ac:dyDescent="0.25">
      <c r="A37" t="s">
        <v>194</v>
      </c>
      <c r="B37">
        <v>25.6</v>
      </c>
      <c r="E37">
        <v>30.5</v>
      </c>
    </row>
    <row r="38" spans="1:5" x14ac:dyDescent="0.25">
      <c r="A38" t="s">
        <v>195</v>
      </c>
      <c r="B38">
        <v>80.2</v>
      </c>
      <c r="E38">
        <v>69.900000000000006</v>
      </c>
    </row>
    <row r="39" spans="1:5" x14ac:dyDescent="0.25">
      <c r="A39" t="s">
        <v>201</v>
      </c>
      <c r="B39">
        <v>0.52</v>
      </c>
      <c r="E39">
        <v>0.37</v>
      </c>
    </row>
    <row r="40" spans="1:5" x14ac:dyDescent="0.25">
      <c r="A40" t="s">
        <v>196</v>
      </c>
      <c r="B40">
        <v>0.41</v>
      </c>
      <c r="E40">
        <v>0.35</v>
      </c>
    </row>
  </sheetData>
  <mergeCells count="1">
    <mergeCell ref="A13:G13"/>
  </mergeCells>
  <pageMargins left="0.7" right="0.7" top="0.75" bottom="0.75" header="0.3" footer="0.3"/>
  <tableParts count="1">
    <tablePart r:id="rId1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2"/>
  <sheetViews>
    <sheetView workbookViewId="0">
      <selection activeCell="N32" sqref="N32"/>
    </sheetView>
  </sheetViews>
  <sheetFormatPr defaultRowHeight="15" x14ac:dyDescent="0.25"/>
  <cols>
    <col min="1" max="1" width="21.85546875" bestFit="1" customWidth="1"/>
    <col min="2" max="2" width="10.28515625" bestFit="1" customWidth="1"/>
    <col min="3" max="3" width="10" bestFit="1" customWidth="1"/>
    <col min="4" max="4" width="10.42578125" bestFit="1" customWidth="1"/>
    <col min="11" max="11" width="11" customWidth="1"/>
  </cols>
  <sheetData>
    <row r="1" spans="1:14" x14ac:dyDescent="0.25">
      <c r="B1" s="12" t="s">
        <v>229</v>
      </c>
      <c r="C1" s="12"/>
      <c r="D1" s="12"/>
      <c r="E1" s="12" t="s">
        <v>230</v>
      </c>
      <c r="F1" s="12"/>
      <c r="G1" s="12"/>
      <c r="K1" t="s">
        <v>246</v>
      </c>
    </row>
    <row r="2" spans="1:14" x14ac:dyDescent="0.25">
      <c r="B2" t="s">
        <v>212</v>
      </c>
      <c r="C2" t="s">
        <v>213</v>
      </c>
      <c r="D2" t="s">
        <v>214</v>
      </c>
      <c r="E2" t="s">
        <v>231</v>
      </c>
      <c r="F2" t="s">
        <v>204</v>
      </c>
      <c r="G2" t="s">
        <v>205</v>
      </c>
      <c r="K2" s="6" t="s">
        <v>232</v>
      </c>
    </row>
    <row r="3" spans="1:14" x14ac:dyDescent="0.25">
      <c r="A3" t="s">
        <v>207</v>
      </c>
      <c r="B3">
        <v>21.5</v>
      </c>
      <c r="C3">
        <v>21.9</v>
      </c>
      <c r="D3">
        <v>22.1</v>
      </c>
      <c r="E3">
        <v>21.9</v>
      </c>
      <c r="F3">
        <v>21.9</v>
      </c>
      <c r="G3">
        <v>22</v>
      </c>
    </row>
    <row r="4" spans="1:14" x14ac:dyDescent="0.25">
      <c r="A4" t="s">
        <v>208</v>
      </c>
      <c r="B4">
        <v>3.97</v>
      </c>
      <c r="C4">
        <v>4.7300000000000004</v>
      </c>
      <c r="D4">
        <v>4.67</v>
      </c>
    </row>
    <row r="5" spans="1:14" x14ac:dyDescent="0.25">
      <c r="A5" t="s">
        <v>209</v>
      </c>
      <c r="B5">
        <v>3.25</v>
      </c>
      <c r="C5">
        <v>3.49</v>
      </c>
      <c r="D5">
        <v>3.45</v>
      </c>
    </row>
    <row r="6" spans="1:14" x14ac:dyDescent="0.25">
      <c r="A6" t="s">
        <v>210</v>
      </c>
      <c r="B6">
        <v>4.59</v>
      </c>
      <c r="C6">
        <v>4.78</v>
      </c>
      <c r="D6">
        <v>4.79</v>
      </c>
    </row>
    <row r="7" spans="1:14" x14ac:dyDescent="0.25">
      <c r="A7" t="s">
        <v>211</v>
      </c>
      <c r="B7">
        <v>16.8</v>
      </c>
      <c r="C7">
        <v>17.43</v>
      </c>
      <c r="D7">
        <v>17.93</v>
      </c>
      <c r="E7">
        <v>9.09</v>
      </c>
      <c r="F7">
        <v>9.44</v>
      </c>
      <c r="G7">
        <v>10.8</v>
      </c>
    </row>
    <row r="9" spans="1:14" x14ac:dyDescent="0.25">
      <c r="A9" t="s">
        <v>219</v>
      </c>
      <c r="I9" t="s">
        <v>287</v>
      </c>
    </row>
    <row r="10" spans="1:14" x14ac:dyDescent="0.25">
      <c r="B10">
        <v>19.899999999999999</v>
      </c>
      <c r="C10" s="6">
        <v>20</v>
      </c>
      <c r="D10" s="6">
        <v>20.5</v>
      </c>
      <c r="E10">
        <v>16.2</v>
      </c>
      <c r="F10" s="6">
        <v>16.5</v>
      </c>
      <c r="G10" s="6">
        <v>17.100000000000001</v>
      </c>
      <c r="I10" s="4">
        <v>20.6</v>
      </c>
      <c r="J10" s="4">
        <v>19.7</v>
      </c>
      <c r="K10" s="4">
        <v>20</v>
      </c>
      <c r="L10">
        <v>19.8</v>
      </c>
      <c r="M10">
        <v>14</v>
      </c>
      <c r="N10">
        <v>15</v>
      </c>
    </row>
    <row r="11" spans="1:14" x14ac:dyDescent="0.25">
      <c r="B11">
        <v>20</v>
      </c>
      <c r="C11">
        <v>22.4</v>
      </c>
      <c r="D11">
        <v>24.3</v>
      </c>
      <c r="E11">
        <v>15.4</v>
      </c>
      <c r="F11">
        <v>17.399999999999999</v>
      </c>
      <c r="G11">
        <v>19</v>
      </c>
      <c r="I11">
        <v>20.8</v>
      </c>
      <c r="J11">
        <v>22.1</v>
      </c>
      <c r="K11">
        <v>23.8</v>
      </c>
      <c r="L11">
        <v>18.399999999999999</v>
      </c>
      <c r="M11">
        <v>15.3</v>
      </c>
      <c r="N11">
        <v>17.2</v>
      </c>
    </row>
    <row r="12" spans="1:14" x14ac:dyDescent="0.25">
      <c r="B12">
        <v>159</v>
      </c>
      <c r="C12">
        <v>162</v>
      </c>
      <c r="D12">
        <v>259</v>
      </c>
      <c r="E12">
        <v>52</v>
      </c>
      <c r="F12">
        <v>53</v>
      </c>
      <c r="G12">
        <v>61</v>
      </c>
      <c r="I12">
        <v>297</v>
      </c>
      <c r="J12">
        <v>140</v>
      </c>
      <c r="K12">
        <v>169</v>
      </c>
      <c r="L12">
        <v>141</v>
      </c>
      <c r="M12">
        <v>36</v>
      </c>
      <c r="N12">
        <v>43</v>
      </c>
    </row>
    <row r="13" spans="1:14" x14ac:dyDescent="0.25">
      <c r="B13">
        <v>14.17</v>
      </c>
      <c r="C13">
        <v>14.98</v>
      </c>
      <c r="D13">
        <v>14.97</v>
      </c>
      <c r="E13">
        <v>14.26</v>
      </c>
      <c r="F13">
        <v>11.52</v>
      </c>
      <c r="G13">
        <v>11.78</v>
      </c>
      <c r="I13">
        <v>14.17</v>
      </c>
      <c r="J13">
        <v>14.98</v>
      </c>
      <c r="K13">
        <v>14.97</v>
      </c>
      <c r="L13">
        <v>14.26</v>
      </c>
      <c r="M13">
        <v>11.52</v>
      </c>
      <c r="N13">
        <v>11.78</v>
      </c>
    </row>
    <row r="15" spans="1:14" x14ac:dyDescent="0.25">
      <c r="A15" t="s">
        <v>233</v>
      </c>
      <c r="I15" t="s">
        <v>288</v>
      </c>
    </row>
    <row r="16" spans="1:14" x14ac:dyDescent="0.25">
      <c r="A16" t="s">
        <v>234</v>
      </c>
      <c r="B16">
        <v>26.4</v>
      </c>
      <c r="C16">
        <v>26.7</v>
      </c>
      <c r="D16">
        <v>27.1</v>
      </c>
      <c r="E16">
        <v>22.4</v>
      </c>
      <c r="F16">
        <v>22.8</v>
      </c>
      <c r="G16" s="7">
        <v>23.5</v>
      </c>
      <c r="I16">
        <v>22.8</v>
      </c>
      <c r="J16">
        <v>22.8</v>
      </c>
      <c r="K16" s="7">
        <v>22.8</v>
      </c>
      <c r="L16">
        <v>23.6</v>
      </c>
      <c r="M16">
        <v>18.7</v>
      </c>
      <c r="N16">
        <v>19.5</v>
      </c>
    </row>
    <row r="17" spans="1:19" x14ac:dyDescent="0.25">
      <c r="A17" t="s">
        <v>235</v>
      </c>
      <c r="B17">
        <v>30.1</v>
      </c>
      <c r="C17">
        <v>33.200000000000003</v>
      </c>
      <c r="D17">
        <v>35.5</v>
      </c>
      <c r="E17">
        <v>22.1</v>
      </c>
      <c r="F17">
        <v>24.4</v>
      </c>
      <c r="G17">
        <v>26.1</v>
      </c>
      <c r="I17">
        <v>25.7</v>
      </c>
      <c r="J17">
        <v>27.7</v>
      </c>
      <c r="K17">
        <v>29.4</v>
      </c>
      <c r="L17">
        <v>23.3</v>
      </c>
      <c r="M17">
        <v>20.5</v>
      </c>
      <c r="N17">
        <v>22.2</v>
      </c>
    </row>
    <row r="18" spans="1:19" x14ac:dyDescent="0.25">
      <c r="A18" t="s">
        <v>236</v>
      </c>
      <c r="B18">
        <v>57</v>
      </c>
      <c r="C18">
        <v>58</v>
      </c>
      <c r="D18">
        <v>54</v>
      </c>
      <c r="E18">
        <v>780</v>
      </c>
      <c r="F18">
        <v>386</v>
      </c>
      <c r="G18">
        <v>250</v>
      </c>
      <c r="I18">
        <v>148</v>
      </c>
      <c r="J18">
        <v>224</v>
      </c>
      <c r="K18">
        <v>229</v>
      </c>
      <c r="L18">
        <v>222</v>
      </c>
      <c r="M18">
        <v>86</v>
      </c>
      <c r="N18">
        <v>113</v>
      </c>
    </row>
    <row r="19" spans="1:19" x14ac:dyDescent="0.25">
      <c r="A19" t="s">
        <v>237</v>
      </c>
      <c r="B19">
        <v>12.1</v>
      </c>
      <c r="C19">
        <v>13.1</v>
      </c>
      <c r="D19">
        <v>13.1</v>
      </c>
      <c r="E19">
        <v>12.8</v>
      </c>
      <c r="F19">
        <v>11.1</v>
      </c>
      <c r="G19">
        <v>11.1</v>
      </c>
      <c r="I19">
        <v>12.1</v>
      </c>
      <c r="J19">
        <v>13.1</v>
      </c>
      <c r="K19">
        <v>13.1</v>
      </c>
      <c r="L19">
        <v>12.8</v>
      </c>
      <c r="M19">
        <v>11.1</v>
      </c>
      <c r="N19">
        <v>11.1</v>
      </c>
    </row>
    <row r="20" spans="1:19" x14ac:dyDescent="0.25">
      <c r="A20" t="s">
        <v>239</v>
      </c>
      <c r="B20">
        <v>11</v>
      </c>
      <c r="C20">
        <v>14</v>
      </c>
      <c r="D20">
        <v>16</v>
      </c>
      <c r="E20">
        <v>6</v>
      </c>
      <c r="F20">
        <v>9</v>
      </c>
      <c r="G20">
        <v>10</v>
      </c>
      <c r="I20">
        <v>8</v>
      </c>
      <c r="J20">
        <v>11</v>
      </c>
      <c r="K20">
        <v>12</v>
      </c>
      <c r="L20">
        <v>7</v>
      </c>
      <c r="M20">
        <v>6</v>
      </c>
      <c r="N20">
        <v>8</v>
      </c>
    </row>
    <row r="22" spans="1:19" x14ac:dyDescent="0.25">
      <c r="A22" t="s">
        <v>240</v>
      </c>
      <c r="I22" t="s">
        <v>289</v>
      </c>
    </row>
    <row r="23" spans="1:19" x14ac:dyDescent="0.25">
      <c r="A23" t="s">
        <v>234</v>
      </c>
      <c r="B23">
        <v>21.7</v>
      </c>
      <c r="C23">
        <v>21</v>
      </c>
      <c r="D23">
        <v>17</v>
      </c>
      <c r="E23">
        <v>16.100000000000001</v>
      </c>
      <c r="F23" s="8">
        <v>19</v>
      </c>
      <c r="G23">
        <v>18.100000000000001</v>
      </c>
      <c r="I23">
        <v>19</v>
      </c>
      <c r="J23">
        <v>17.899999999999999</v>
      </c>
      <c r="K23" s="8">
        <v>18.399999999999999</v>
      </c>
      <c r="L23">
        <v>16</v>
      </c>
      <c r="M23">
        <v>15.5</v>
      </c>
      <c r="N23">
        <v>15</v>
      </c>
    </row>
    <row r="24" spans="1:19" x14ac:dyDescent="0.25">
      <c r="A24" t="s">
        <v>235</v>
      </c>
      <c r="B24">
        <v>21</v>
      </c>
      <c r="C24">
        <v>26.2</v>
      </c>
      <c r="D24">
        <v>19.5</v>
      </c>
      <c r="E24">
        <v>13.7</v>
      </c>
      <c r="F24">
        <v>20.2</v>
      </c>
      <c r="G24">
        <v>21.1</v>
      </c>
      <c r="I24">
        <v>18</v>
      </c>
      <c r="J24">
        <v>21.9</v>
      </c>
      <c r="K24">
        <v>20.7</v>
      </c>
      <c r="L24">
        <v>6</v>
      </c>
      <c r="M24">
        <v>17</v>
      </c>
      <c r="N24">
        <v>18.2</v>
      </c>
    </row>
    <row r="25" spans="1:19" x14ac:dyDescent="0.25">
      <c r="A25" t="s">
        <v>237</v>
      </c>
      <c r="B25">
        <v>12.44</v>
      </c>
      <c r="C25">
        <v>13.1</v>
      </c>
      <c r="D25">
        <v>12.79</v>
      </c>
      <c r="E25">
        <v>11.03</v>
      </c>
      <c r="F25">
        <v>11.26</v>
      </c>
      <c r="G25">
        <v>11.26</v>
      </c>
      <c r="I25">
        <v>12.44</v>
      </c>
      <c r="J25">
        <v>13.11</v>
      </c>
      <c r="K25">
        <v>12.79</v>
      </c>
      <c r="L25">
        <v>11.03</v>
      </c>
      <c r="M25">
        <v>11.26</v>
      </c>
      <c r="N25">
        <v>11.26</v>
      </c>
    </row>
    <row r="26" spans="1:19" x14ac:dyDescent="0.25">
      <c r="A26" t="s">
        <v>241</v>
      </c>
      <c r="B26">
        <v>9.1</v>
      </c>
      <c r="C26">
        <v>14.2</v>
      </c>
      <c r="D26">
        <v>5.5</v>
      </c>
      <c r="E26">
        <v>5.9</v>
      </c>
      <c r="F26">
        <v>6.2</v>
      </c>
      <c r="G26">
        <v>7.2</v>
      </c>
      <c r="I26">
        <v>6.4</v>
      </c>
      <c r="J26">
        <v>10.1</v>
      </c>
      <c r="K26">
        <v>6.6</v>
      </c>
      <c r="L26">
        <v>-3.7</v>
      </c>
      <c r="M26">
        <v>3.2</v>
      </c>
      <c r="N26">
        <v>4.5</v>
      </c>
    </row>
    <row r="28" spans="1:19" x14ac:dyDescent="0.25">
      <c r="A28" t="s">
        <v>242</v>
      </c>
      <c r="I28" t="s">
        <v>296</v>
      </c>
      <c r="K28" s="4"/>
      <c r="P28" t="s">
        <v>297</v>
      </c>
    </row>
    <row r="29" spans="1:19" x14ac:dyDescent="0.25">
      <c r="A29" t="s">
        <v>243</v>
      </c>
      <c r="B29">
        <v>20.14</v>
      </c>
      <c r="C29">
        <v>23.78</v>
      </c>
      <c r="D29">
        <v>23.66</v>
      </c>
      <c r="E29">
        <v>18.47</v>
      </c>
      <c r="F29">
        <v>19.489999999999998</v>
      </c>
      <c r="G29">
        <v>18.690000000000001</v>
      </c>
      <c r="I29">
        <v>27.89</v>
      </c>
      <c r="J29">
        <v>29.26</v>
      </c>
      <c r="K29" s="4">
        <v>28.29</v>
      </c>
      <c r="L29" s="4">
        <v>26.39</v>
      </c>
      <c r="M29" s="4">
        <v>22.75</v>
      </c>
      <c r="N29" s="4">
        <v>22.9</v>
      </c>
      <c r="P29">
        <v>36.53</v>
      </c>
      <c r="Q29">
        <v>36.14</v>
      </c>
      <c r="R29">
        <v>35.51</v>
      </c>
      <c r="S29">
        <v>32.94</v>
      </c>
    </row>
    <row r="30" spans="1:19" x14ac:dyDescent="0.25">
      <c r="A30" t="s">
        <v>220</v>
      </c>
      <c r="B30">
        <v>20.55</v>
      </c>
      <c r="C30">
        <v>22.55</v>
      </c>
      <c r="D30">
        <v>24.2</v>
      </c>
      <c r="E30">
        <v>19.05</v>
      </c>
      <c r="F30">
        <v>20.6</v>
      </c>
      <c r="G30">
        <v>21.83</v>
      </c>
      <c r="I30">
        <v>26.03</v>
      </c>
      <c r="J30">
        <v>26.12</v>
      </c>
      <c r="K30" s="4">
        <v>27.23</v>
      </c>
      <c r="L30" s="4">
        <v>24.31</v>
      </c>
      <c r="M30" s="4">
        <v>22.51</v>
      </c>
      <c r="N30" s="4">
        <v>24.35</v>
      </c>
      <c r="P30">
        <v>31.83</v>
      </c>
      <c r="Q30">
        <v>30.45</v>
      </c>
      <c r="R30">
        <v>31.81</v>
      </c>
      <c r="S30">
        <v>28.09</v>
      </c>
    </row>
    <row r="31" spans="1:19" x14ac:dyDescent="0.25">
      <c r="A31" t="s">
        <v>244</v>
      </c>
      <c r="B31" s="5">
        <v>15971</v>
      </c>
      <c r="C31">
        <v>16.54</v>
      </c>
      <c r="D31">
        <v>16.25</v>
      </c>
      <c r="E31" s="5">
        <v>16257</v>
      </c>
      <c r="F31" s="5">
        <v>14667</v>
      </c>
      <c r="G31" s="5">
        <v>14798</v>
      </c>
      <c r="I31" s="5">
        <v>15971</v>
      </c>
      <c r="J31">
        <v>15.54</v>
      </c>
      <c r="K31" s="5">
        <v>16250</v>
      </c>
      <c r="L31" s="5">
        <v>16257</v>
      </c>
      <c r="M31" s="5">
        <v>14667</v>
      </c>
      <c r="N31" s="5">
        <v>14789</v>
      </c>
    </row>
    <row r="32" spans="1:19" x14ac:dyDescent="0.25">
      <c r="A32" t="s">
        <v>245</v>
      </c>
      <c r="B32" s="5">
        <v>19743</v>
      </c>
      <c r="C32" s="5">
        <v>19548</v>
      </c>
      <c r="D32" s="5">
        <v>19385</v>
      </c>
      <c r="E32" s="5">
        <v>19177</v>
      </c>
      <c r="I32" s="5">
        <v>19255</v>
      </c>
      <c r="J32" s="5">
        <v>19238</v>
      </c>
      <c r="K32" s="5">
        <v>19142</v>
      </c>
      <c r="L32" s="11">
        <v>18550</v>
      </c>
      <c r="P32" s="5">
        <v>19743</v>
      </c>
      <c r="Q32" s="5">
        <v>19548</v>
      </c>
      <c r="R32" s="5">
        <v>19385</v>
      </c>
      <c r="S32" s="5">
        <v>19177</v>
      </c>
    </row>
  </sheetData>
  <mergeCells count="2">
    <mergeCell ref="B1:D1"/>
    <mergeCell ref="E1:G1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3"/>
  <sheetViews>
    <sheetView workbookViewId="0">
      <selection activeCell="D14" sqref="D14"/>
    </sheetView>
  </sheetViews>
  <sheetFormatPr defaultRowHeight="15" x14ac:dyDescent="0.25"/>
  <sheetData>
    <row r="1" spans="1:9" x14ac:dyDescent="0.25">
      <c r="B1" t="s">
        <v>247</v>
      </c>
      <c r="C1" t="s">
        <v>248</v>
      </c>
      <c r="D1" t="s">
        <v>249</v>
      </c>
      <c r="E1" t="s">
        <v>250</v>
      </c>
      <c r="F1" t="s">
        <v>251</v>
      </c>
      <c r="G1" t="s">
        <v>252</v>
      </c>
      <c r="H1" t="s">
        <v>253</v>
      </c>
      <c r="I1" t="s">
        <v>254</v>
      </c>
    </row>
    <row r="2" spans="1:9" x14ac:dyDescent="0.25">
      <c r="A2" s="14">
        <v>2005</v>
      </c>
      <c r="B2" s="14"/>
      <c r="C2" s="14"/>
      <c r="D2" s="14"/>
      <c r="E2" s="14"/>
      <c r="F2" s="14"/>
      <c r="G2" s="14"/>
      <c r="H2" s="14"/>
      <c r="I2" s="14"/>
    </row>
    <row r="3" spans="1:9" x14ac:dyDescent="0.25">
      <c r="A3" t="s">
        <v>255</v>
      </c>
      <c r="B3">
        <v>19.8</v>
      </c>
      <c r="C3">
        <v>8.9</v>
      </c>
      <c r="D3">
        <v>36.1</v>
      </c>
      <c r="F3">
        <v>89.1</v>
      </c>
      <c r="G3">
        <v>38.1</v>
      </c>
    </row>
    <row r="4" spans="1:9" x14ac:dyDescent="0.25">
      <c r="A4" t="s">
        <v>256</v>
      </c>
      <c r="B4">
        <v>22.2</v>
      </c>
      <c r="C4">
        <v>10.5</v>
      </c>
      <c r="D4">
        <v>11.4</v>
      </c>
      <c r="F4">
        <v>83.1</v>
      </c>
      <c r="G4">
        <v>30.3</v>
      </c>
    </row>
    <row r="5" spans="1:9" x14ac:dyDescent="0.25">
      <c r="A5" t="s">
        <v>257</v>
      </c>
      <c r="B5">
        <v>22.3</v>
      </c>
      <c r="C5">
        <v>12.8</v>
      </c>
      <c r="D5">
        <v>73.5</v>
      </c>
      <c r="F5">
        <v>84.6</v>
      </c>
      <c r="G5">
        <v>40.6</v>
      </c>
    </row>
    <row r="6" spans="1:9" x14ac:dyDescent="0.25">
      <c r="A6" t="s">
        <v>258</v>
      </c>
      <c r="B6">
        <f t="shared" ref="B6:G6" si="0">AVERAGE(B3:B5)</f>
        <v>21.433333333333334</v>
      </c>
      <c r="C6">
        <f t="shared" si="0"/>
        <v>10.733333333333334</v>
      </c>
      <c r="D6">
        <f t="shared" si="0"/>
        <v>40.333333333333336</v>
      </c>
      <c r="E6" t="e">
        <f t="shared" si="0"/>
        <v>#DIV/0!</v>
      </c>
      <c r="F6">
        <f t="shared" si="0"/>
        <v>85.59999999999998</v>
      </c>
      <c r="G6">
        <f t="shared" si="0"/>
        <v>36.333333333333336</v>
      </c>
    </row>
    <row r="7" spans="1:9" x14ac:dyDescent="0.25">
      <c r="B7">
        <f>AVERAGE(B6:C6)</f>
        <v>16.083333333333336</v>
      </c>
      <c r="D7">
        <f>SUM(D3:D5)</f>
        <v>121</v>
      </c>
      <c r="F7">
        <f>AVERAGE(F6:G6)</f>
        <v>60.966666666666654</v>
      </c>
    </row>
    <row r="8" spans="1:9" x14ac:dyDescent="0.25">
      <c r="A8" s="14">
        <v>2006</v>
      </c>
      <c r="B8" s="14"/>
      <c r="C8" s="14"/>
      <c r="D8" s="14"/>
      <c r="E8" s="14"/>
      <c r="F8" s="14"/>
      <c r="G8" s="14"/>
    </row>
    <row r="9" spans="1:9" x14ac:dyDescent="0.25">
      <c r="A9" t="s">
        <v>259</v>
      </c>
      <c r="B9">
        <v>23.6</v>
      </c>
      <c r="C9">
        <v>15.8</v>
      </c>
      <c r="D9">
        <v>61.1</v>
      </c>
      <c r="F9">
        <v>90.5</v>
      </c>
      <c r="G9">
        <v>51.8</v>
      </c>
    </row>
    <row r="10" spans="1:9" x14ac:dyDescent="0.25">
      <c r="A10" t="s">
        <v>260</v>
      </c>
      <c r="B10">
        <v>24.8</v>
      </c>
      <c r="C10">
        <v>17.100000000000001</v>
      </c>
      <c r="D10">
        <v>54.5</v>
      </c>
      <c r="F10">
        <v>90.8</v>
      </c>
      <c r="G10">
        <v>53.3</v>
      </c>
    </row>
    <row r="11" spans="1:9" x14ac:dyDescent="0.25">
      <c r="A11" t="s">
        <v>261</v>
      </c>
      <c r="B11">
        <v>23.8</v>
      </c>
      <c r="C11">
        <v>12.9</v>
      </c>
      <c r="D11">
        <v>35.1</v>
      </c>
      <c r="F11">
        <v>88.6</v>
      </c>
      <c r="G11">
        <v>32.700000000000003</v>
      </c>
    </row>
    <row r="12" spans="1:9" x14ac:dyDescent="0.25">
      <c r="A12" t="s">
        <v>258</v>
      </c>
      <c r="B12">
        <f t="shared" ref="B12:G12" si="1">AVERAGE(B9:B11)</f>
        <v>24.066666666666666</v>
      </c>
      <c r="C12">
        <f t="shared" si="1"/>
        <v>15.266666666666667</v>
      </c>
      <c r="D12">
        <f t="shared" si="1"/>
        <v>50.233333333333327</v>
      </c>
      <c r="E12" t="e">
        <f t="shared" si="1"/>
        <v>#DIV/0!</v>
      </c>
      <c r="F12">
        <f t="shared" si="1"/>
        <v>89.966666666666654</v>
      </c>
      <c r="G12">
        <f t="shared" si="1"/>
        <v>45.933333333333337</v>
      </c>
    </row>
    <row r="13" spans="1:9" x14ac:dyDescent="0.25">
      <c r="B13">
        <f>AVERAGE(B12:C12)</f>
        <v>19.666666666666668</v>
      </c>
      <c r="D13">
        <f>SUM(D9:D11)</f>
        <v>150.69999999999999</v>
      </c>
      <c r="F13">
        <f>AVERAGE(F12:G12)</f>
        <v>67.949999999999989</v>
      </c>
    </row>
  </sheetData>
  <mergeCells count="2">
    <mergeCell ref="A2:I2"/>
    <mergeCell ref="A8:G8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6"/>
  <sheetViews>
    <sheetView workbookViewId="0">
      <selection activeCell="G32" sqref="G32"/>
    </sheetView>
  </sheetViews>
  <sheetFormatPr defaultRowHeight="15" x14ac:dyDescent="0.25"/>
  <sheetData>
    <row r="1" spans="1:18" x14ac:dyDescent="0.25">
      <c r="C1" t="s">
        <v>198</v>
      </c>
      <c r="D1" t="s">
        <v>266</v>
      </c>
      <c r="E1" t="s">
        <v>267</v>
      </c>
      <c r="F1" t="s">
        <v>231</v>
      </c>
      <c r="G1" t="s">
        <v>268</v>
      </c>
      <c r="H1" t="s">
        <v>269</v>
      </c>
    </row>
    <row r="2" spans="1:18" x14ac:dyDescent="0.25">
      <c r="A2" t="s">
        <v>262</v>
      </c>
      <c r="C2">
        <v>331</v>
      </c>
      <c r="D2">
        <v>331</v>
      </c>
      <c r="E2">
        <v>331</v>
      </c>
      <c r="F2">
        <v>363</v>
      </c>
      <c r="G2">
        <v>363</v>
      </c>
      <c r="H2">
        <v>363</v>
      </c>
    </row>
    <row r="3" spans="1:18" x14ac:dyDescent="0.25">
      <c r="A3" t="s">
        <v>263</v>
      </c>
      <c r="C3">
        <v>21.5</v>
      </c>
      <c r="D3">
        <v>21.4</v>
      </c>
      <c r="E3">
        <v>21.4</v>
      </c>
      <c r="F3">
        <v>21.9</v>
      </c>
      <c r="G3">
        <v>21.9</v>
      </c>
      <c r="H3">
        <v>22</v>
      </c>
    </row>
    <row r="4" spans="1:18" x14ac:dyDescent="0.25">
      <c r="A4" t="s">
        <v>264</v>
      </c>
      <c r="C4">
        <v>3.97</v>
      </c>
      <c r="D4">
        <v>4.7300000000000004</v>
      </c>
      <c r="E4">
        <v>4.67</v>
      </c>
      <c r="F4">
        <v>3.71</v>
      </c>
      <c r="G4">
        <v>4.18</v>
      </c>
      <c r="H4">
        <v>3.91</v>
      </c>
    </row>
    <row r="5" spans="1:18" x14ac:dyDescent="0.25">
      <c r="A5" t="s">
        <v>265</v>
      </c>
      <c r="C5" t="s">
        <v>198</v>
      </c>
      <c r="D5" t="s">
        <v>266</v>
      </c>
      <c r="E5" t="s">
        <v>267</v>
      </c>
      <c r="F5" t="s">
        <v>231</v>
      </c>
      <c r="G5" t="s">
        <v>268</v>
      </c>
      <c r="H5" t="s">
        <v>269</v>
      </c>
      <c r="L5" t="s">
        <v>291</v>
      </c>
      <c r="M5">
        <v>5.5</v>
      </c>
      <c r="N5">
        <v>5.5</v>
      </c>
      <c r="O5">
        <v>5.5</v>
      </c>
      <c r="P5">
        <v>5.5</v>
      </c>
      <c r="Q5">
        <v>5.5</v>
      </c>
      <c r="R5">
        <v>5.5</v>
      </c>
    </row>
    <row r="6" spans="1:18" x14ac:dyDescent="0.25">
      <c r="A6" t="s">
        <v>270</v>
      </c>
      <c r="C6">
        <f>(0.08*C2^0.75)</f>
        <v>6.2081325691806777</v>
      </c>
      <c r="D6">
        <f t="shared" ref="D6:H6" si="0">(0.08*D2^0.75)</f>
        <v>6.2081325691806777</v>
      </c>
      <c r="E6">
        <f t="shared" si="0"/>
        <v>6.2081325691806777</v>
      </c>
      <c r="F6">
        <f>(0.08*F2^0.75)</f>
        <v>6.653037261099934</v>
      </c>
      <c r="G6">
        <f t="shared" si="0"/>
        <v>6.653037261099934</v>
      </c>
      <c r="H6">
        <f t="shared" si="0"/>
        <v>6.653037261099934</v>
      </c>
      <c r="L6" t="s">
        <v>290</v>
      </c>
      <c r="M6">
        <v>11.9</v>
      </c>
      <c r="N6">
        <v>12.1</v>
      </c>
      <c r="O6">
        <v>11.9</v>
      </c>
      <c r="P6">
        <v>13.6</v>
      </c>
      <c r="Q6">
        <v>13.8</v>
      </c>
      <c r="R6">
        <v>13.6</v>
      </c>
    </row>
    <row r="7" spans="1:18" x14ac:dyDescent="0.25">
      <c r="A7" t="s">
        <v>271</v>
      </c>
      <c r="C7">
        <f>(C6*4.184)</f>
        <v>25.974826669451957</v>
      </c>
      <c r="D7">
        <f t="shared" ref="D7:E7" si="1">(D6*4.184)</f>
        <v>25.974826669451957</v>
      </c>
      <c r="E7">
        <f t="shared" si="1"/>
        <v>25.974826669451957</v>
      </c>
      <c r="F7">
        <f>(F6*4.184)</f>
        <v>27.836307900442126</v>
      </c>
      <c r="G7">
        <f t="shared" ref="G7:H7" si="2">(G6*4.184)</f>
        <v>27.836307900442126</v>
      </c>
      <c r="H7">
        <f t="shared" si="2"/>
        <v>27.836307900442126</v>
      </c>
      <c r="L7" t="s">
        <v>292</v>
      </c>
      <c r="M7">
        <v>11.3</v>
      </c>
      <c r="N7">
        <v>11.3</v>
      </c>
      <c r="O7">
        <v>11.3</v>
      </c>
      <c r="P7">
        <v>10</v>
      </c>
      <c r="Q7">
        <v>10</v>
      </c>
      <c r="R7">
        <v>10</v>
      </c>
    </row>
    <row r="8" spans="1:18" x14ac:dyDescent="0.25">
      <c r="A8" t="s">
        <v>272</v>
      </c>
      <c r="C8">
        <f>(C7/0.68)</f>
        <v>38.198274513899932</v>
      </c>
      <c r="D8">
        <f t="shared" ref="D8:E8" si="3">(D7/0.68)</f>
        <v>38.198274513899932</v>
      </c>
      <c r="E8">
        <f t="shared" si="3"/>
        <v>38.198274513899932</v>
      </c>
      <c r="F8">
        <f>(F7/0.68)</f>
        <v>40.935746912414885</v>
      </c>
      <c r="G8">
        <f t="shared" ref="G8:H8" si="4">(G7/0.68)</f>
        <v>40.935746912414885</v>
      </c>
      <c r="H8">
        <f t="shared" si="4"/>
        <v>40.935746912414885</v>
      </c>
    </row>
    <row r="9" spans="1:18" x14ac:dyDescent="0.25">
      <c r="A9" t="s">
        <v>273</v>
      </c>
    </row>
    <row r="10" spans="1:18" x14ac:dyDescent="0.25">
      <c r="A10" t="s">
        <v>125</v>
      </c>
      <c r="C10">
        <v>21.5</v>
      </c>
      <c r="D10">
        <v>22.5</v>
      </c>
      <c r="E10">
        <v>23.5</v>
      </c>
      <c r="F10">
        <v>21.9</v>
      </c>
      <c r="G10">
        <v>21.9</v>
      </c>
      <c r="H10">
        <v>22</v>
      </c>
    </row>
    <row r="11" spans="1:18" x14ac:dyDescent="0.25">
      <c r="A11" t="s">
        <v>274</v>
      </c>
      <c r="C11">
        <f>(0.36+(0.0969*C4))*C10</f>
        <v>16.010899500000001</v>
      </c>
      <c r="D11">
        <f t="shared" ref="D11:H11" si="5">(0.36+(0.0969*D4))*D10</f>
        <v>18.412582500000003</v>
      </c>
      <c r="E11">
        <f t="shared" si="5"/>
        <v>19.0942905</v>
      </c>
      <c r="F11">
        <f t="shared" si="5"/>
        <v>15.757028099999999</v>
      </c>
      <c r="G11">
        <f t="shared" si="5"/>
        <v>16.754419799999997</v>
      </c>
      <c r="H11">
        <f t="shared" si="5"/>
        <v>16.255338000000002</v>
      </c>
    </row>
    <row r="12" spans="1:18" x14ac:dyDescent="0.25">
      <c r="A12" t="s">
        <v>275</v>
      </c>
      <c r="C12">
        <f>(C11*4.184)</f>
        <v>66.989603508000002</v>
      </c>
      <c r="D12">
        <f t="shared" ref="D12:H12" si="6">(D11*4.184)</f>
        <v>77.038245180000018</v>
      </c>
      <c r="E12">
        <f t="shared" si="6"/>
        <v>79.890511451999998</v>
      </c>
      <c r="F12">
        <f t="shared" si="6"/>
        <v>65.927405570399998</v>
      </c>
      <c r="G12">
        <f t="shared" si="6"/>
        <v>70.100492443199997</v>
      </c>
      <c r="H12">
        <f t="shared" si="6"/>
        <v>68.012334192000012</v>
      </c>
    </row>
    <row r="13" spans="1:18" x14ac:dyDescent="0.25">
      <c r="A13" t="s">
        <v>276</v>
      </c>
      <c r="C13">
        <f>(C12/0.64)</f>
        <v>104.67125548125</v>
      </c>
      <c r="D13">
        <f t="shared" ref="D13:H13" si="7">(D12/0.64)</f>
        <v>120.37225809375002</v>
      </c>
      <c r="E13">
        <f t="shared" si="7"/>
        <v>124.82892414375</v>
      </c>
      <c r="F13">
        <f t="shared" si="7"/>
        <v>103.01157120374999</v>
      </c>
      <c r="G13">
        <f t="shared" si="7"/>
        <v>109.53201944249999</v>
      </c>
      <c r="H13">
        <f t="shared" si="7"/>
        <v>106.26927217500001</v>
      </c>
    </row>
    <row r="14" spans="1:18" x14ac:dyDescent="0.25">
      <c r="A14" t="s">
        <v>277</v>
      </c>
    </row>
    <row r="15" spans="1:18" x14ac:dyDescent="0.25">
      <c r="A15" t="s">
        <v>278</v>
      </c>
      <c r="C15">
        <f>((0.00045*5)+(0.0012*C2))</f>
        <v>0.39944999999999992</v>
      </c>
      <c r="D15">
        <f t="shared" ref="D15:H15" si="8">((0.00045*5)+(0.0012*D2))</f>
        <v>0.39944999999999992</v>
      </c>
      <c r="E15">
        <f t="shared" si="8"/>
        <v>0.39944999999999992</v>
      </c>
      <c r="F15">
        <f t="shared" si="8"/>
        <v>0.43784999999999996</v>
      </c>
      <c r="G15">
        <f t="shared" si="8"/>
        <v>0.43784999999999996</v>
      </c>
      <c r="H15">
        <f t="shared" si="8"/>
        <v>0.43784999999999996</v>
      </c>
    </row>
    <row r="16" spans="1:18" x14ac:dyDescent="0.25">
      <c r="A16" t="s">
        <v>279</v>
      </c>
      <c r="C16">
        <f>(C15*4.184)</f>
        <v>1.6712987999999998</v>
      </c>
      <c r="D16">
        <f t="shared" ref="D16:H16" si="9">(D15*4.184)</f>
        <v>1.6712987999999998</v>
      </c>
      <c r="E16">
        <f t="shared" si="9"/>
        <v>1.6712987999999998</v>
      </c>
      <c r="F16">
        <f t="shared" si="9"/>
        <v>1.8319643999999999</v>
      </c>
      <c r="G16">
        <f t="shared" si="9"/>
        <v>1.8319643999999999</v>
      </c>
      <c r="H16">
        <f t="shared" si="9"/>
        <v>1.8319643999999999</v>
      </c>
    </row>
    <row r="17" spans="1:8" x14ac:dyDescent="0.25">
      <c r="A17" t="s">
        <v>280</v>
      </c>
      <c r="C17">
        <f>(C16/0.62)</f>
        <v>2.6956432258064513</v>
      </c>
      <c r="D17">
        <f t="shared" ref="D17:H17" si="10">(D16/0.62)</f>
        <v>2.6956432258064513</v>
      </c>
      <c r="E17">
        <f t="shared" si="10"/>
        <v>2.6956432258064513</v>
      </c>
      <c r="F17">
        <f t="shared" si="10"/>
        <v>2.9547812903225807</v>
      </c>
      <c r="G17">
        <f t="shared" si="10"/>
        <v>2.9547812903225807</v>
      </c>
      <c r="H17">
        <f t="shared" si="10"/>
        <v>2.9547812903225807</v>
      </c>
    </row>
    <row r="18" spans="1:8" x14ac:dyDescent="0.25">
      <c r="A18" t="s">
        <v>281</v>
      </c>
    </row>
    <row r="19" spans="1:8" x14ac:dyDescent="0.25">
      <c r="A19" t="s">
        <v>282</v>
      </c>
    </row>
    <row r="20" spans="1:8" x14ac:dyDescent="0.25">
      <c r="A20" t="s">
        <v>283</v>
      </c>
    </row>
    <row r="21" spans="1:8" x14ac:dyDescent="0.25">
      <c r="A21" t="s">
        <v>284</v>
      </c>
    </row>
    <row r="22" spans="1:8" x14ac:dyDescent="0.25">
      <c r="A22" t="s">
        <v>285</v>
      </c>
    </row>
    <row r="23" spans="1:8" x14ac:dyDescent="0.25">
      <c r="A23" t="s">
        <v>286</v>
      </c>
      <c r="C23">
        <f t="shared" ref="C23:G23" si="11">SUM(C8,C13,C17,C21)</f>
        <v>145.56517322095641</v>
      </c>
      <c r="D23">
        <f t="shared" si="11"/>
        <v>161.26617583345643</v>
      </c>
      <c r="E23">
        <f>SUM(E8,E13,E17,E21)</f>
        <v>165.7228418834564</v>
      </c>
      <c r="F23">
        <f t="shared" si="11"/>
        <v>146.90209940648745</v>
      </c>
      <c r="G23">
        <f t="shared" si="11"/>
        <v>153.42254764523747</v>
      </c>
      <c r="H23">
        <f>SUM(H8,H13,H17,H21)</f>
        <v>150.15980037773747</v>
      </c>
    </row>
    <row r="24" spans="1:8" x14ac:dyDescent="0.25">
      <c r="A24" t="s">
        <v>293</v>
      </c>
      <c r="C24">
        <f>(M5*M6)</f>
        <v>65.45</v>
      </c>
      <c r="D24">
        <f t="shared" ref="D24:E24" si="12">(N5*N6)</f>
        <v>66.55</v>
      </c>
      <c r="E24">
        <f t="shared" si="12"/>
        <v>65.45</v>
      </c>
      <c r="F24">
        <f t="shared" ref="F24" si="13">(P5*P6)</f>
        <v>74.8</v>
      </c>
      <c r="G24">
        <f t="shared" ref="G24" si="14">(Q5*Q6)</f>
        <v>75.900000000000006</v>
      </c>
      <c r="H24">
        <f t="shared" ref="H24" si="15">(R5*R6)</f>
        <v>74.8</v>
      </c>
    </row>
    <row r="25" spans="1:8" x14ac:dyDescent="0.25">
      <c r="A25" t="s">
        <v>294</v>
      </c>
      <c r="C25">
        <f>(C23-C24)</f>
        <v>80.115173220956407</v>
      </c>
      <c r="D25">
        <f t="shared" ref="D25:E25" si="16">(D23-D24)</f>
        <v>94.716175833456433</v>
      </c>
      <c r="E25">
        <f t="shared" si="16"/>
        <v>100.27284188345639</v>
      </c>
      <c r="F25">
        <f t="shared" ref="F25" si="17">(F23-F24)</f>
        <v>72.102099406487454</v>
      </c>
      <c r="G25">
        <f t="shared" ref="G25" si="18">(G23-G24)</f>
        <v>77.522547645237466</v>
      </c>
      <c r="H25">
        <f t="shared" ref="H25" si="19">(H23-H24)</f>
        <v>75.359800377737471</v>
      </c>
    </row>
    <row r="26" spans="1:8" x14ac:dyDescent="0.25">
      <c r="A26" t="s">
        <v>295</v>
      </c>
      <c r="C26">
        <f>(C25/M7)</f>
        <v>7.089838338137735</v>
      </c>
      <c r="D26">
        <f t="shared" ref="D26:E26" si="20">(D25/N7)</f>
        <v>8.3819624631377376</v>
      </c>
      <c r="E26">
        <f t="shared" si="20"/>
        <v>8.8737028215448124</v>
      </c>
      <c r="F26">
        <f t="shared" ref="F26" si="21">(F25/P7)</f>
        <v>7.2102099406487454</v>
      </c>
      <c r="G26">
        <f t="shared" ref="G26" si="22">(G25/Q7)</f>
        <v>7.7522547645237463</v>
      </c>
      <c r="H26">
        <f t="shared" ref="H26" si="23">(H25/R7)</f>
        <v>7.5359800377737471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NRC</vt:lpstr>
      <vt:lpstr>CPM Dairy </vt:lpstr>
      <vt:lpstr>AMTS</vt:lpstr>
      <vt:lpstr>NASEM</vt:lpstr>
      <vt:lpstr>Nutrient Inputs</vt:lpstr>
      <vt:lpstr>Model Outputs</vt:lpstr>
      <vt:lpstr>Weather Data </vt:lpstr>
      <vt:lpstr>Back-Calculation 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elsenburg</dc:creator>
  <cp:lastModifiedBy>Court Macphail</cp:lastModifiedBy>
  <dcterms:created xsi:type="dcterms:W3CDTF">2022-02-02T06:15:47Z</dcterms:created>
  <dcterms:modified xsi:type="dcterms:W3CDTF">2022-03-26T14:48:41Z</dcterms:modified>
</cp:coreProperties>
</file>