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odel Inputs\"/>
    </mc:Choice>
  </mc:AlternateContent>
  <bookViews>
    <workbookView xWindow="0" yWindow="0" windowWidth="21600" windowHeight="9630" firstSheet="2" activeTab="7"/>
  </bookViews>
  <sheets>
    <sheet name="NRC" sheetId="1" r:id="rId1"/>
    <sheet name="CPM Dairy " sheetId="2" r:id="rId2"/>
    <sheet name="AMTS" sheetId="3" r:id="rId3"/>
    <sheet name="NASEM" sheetId="4" r:id="rId4"/>
    <sheet name="Weather Data " sheetId="5" r:id="rId5"/>
    <sheet name="Back-Calculation " sheetId="6" r:id="rId6"/>
    <sheet name="Nutrient Inputs " sheetId="7" r:id="rId7"/>
    <sheet name="Prediction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D26" i="3"/>
  <c r="B26" i="3"/>
  <c r="E10" i="5" l="1"/>
  <c r="F9" i="5"/>
  <c r="B9" i="5"/>
  <c r="C8" i="5"/>
  <c r="D8" i="5"/>
  <c r="E8" i="5"/>
  <c r="F8" i="5"/>
  <c r="G8" i="5"/>
  <c r="B8" i="5"/>
  <c r="D7" i="5"/>
  <c r="E24" i="6" l="1"/>
  <c r="D24" i="6"/>
  <c r="C24" i="6"/>
  <c r="E18" i="6"/>
  <c r="E19" i="6" s="1"/>
  <c r="E20" i="6" s="1"/>
  <c r="D18" i="6"/>
  <c r="D19" i="6" s="1"/>
  <c r="D20" i="6" s="1"/>
  <c r="C18" i="6"/>
  <c r="C19" i="6" s="1"/>
  <c r="C20" i="6" s="1"/>
  <c r="E15" i="6"/>
  <c r="E16" i="6" s="1"/>
  <c r="E14" i="6"/>
  <c r="D14" i="6"/>
  <c r="D15" i="6" s="1"/>
  <c r="D16" i="6" s="1"/>
  <c r="C14" i="6"/>
  <c r="C15" i="6" s="1"/>
  <c r="C16" i="6" s="1"/>
  <c r="E10" i="6"/>
  <c r="E11" i="6" s="1"/>
  <c r="E12" i="6" s="1"/>
  <c r="D10" i="6"/>
  <c r="D11" i="6" s="1"/>
  <c r="D12" i="6" s="1"/>
  <c r="C10" i="6"/>
  <c r="C11" i="6" s="1"/>
  <c r="C12" i="6" s="1"/>
  <c r="D6" i="6"/>
  <c r="D7" i="6" s="1"/>
  <c r="C6" i="6"/>
  <c r="C7" i="6" s="1"/>
  <c r="E5" i="6"/>
  <c r="E6" i="6" s="1"/>
  <c r="E7" i="6" s="1"/>
  <c r="D5" i="6"/>
  <c r="C5" i="6"/>
  <c r="B7" i="1"/>
  <c r="C22" i="6" l="1"/>
  <c r="C25" i="6" s="1"/>
  <c r="C26" i="6" s="1"/>
  <c r="D22" i="6"/>
  <c r="D25" i="6" s="1"/>
  <c r="D26" i="6" s="1"/>
  <c r="E22" i="6"/>
  <c r="E25" i="6" s="1"/>
  <c r="E26" i="6" s="1"/>
</calcChain>
</file>

<file path=xl/sharedStrings.xml><?xml version="1.0" encoding="utf-8"?>
<sst xmlns="http://schemas.openxmlformats.org/spreadsheetml/2006/main" count="403" uniqueCount="285">
  <si>
    <t>NRC Imputs</t>
  </si>
  <si>
    <t xml:space="preserve">Animal Description </t>
  </si>
  <si>
    <t xml:space="preserve">Animal type </t>
  </si>
  <si>
    <t>Age (months)</t>
  </si>
  <si>
    <t>Body weight (kg)</t>
  </si>
  <si>
    <t xml:space="preserve">Days pregnant: </t>
  </si>
  <si>
    <t>Condition Score</t>
  </si>
  <si>
    <t xml:space="preserve">DIM </t>
  </si>
  <si>
    <t xml:space="preserve">Lactation number </t>
  </si>
  <si>
    <t xml:space="preserve">AFC (mo) </t>
  </si>
  <si>
    <t xml:space="preserve">Calving interval (mo) </t>
  </si>
  <si>
    <t xml:space="preserve">Production Inputs </t>
  </si>
  <si>
    <t xml:space="preserve">Mature Weight </t>
  </si>
  <si>
    <t>animal Breed</t>
  </si>
  <si>
    <t>Calf birth weight (kg)</t>
  </si>
  <si>
    <t>Milk Production (kg/d)</t>
  </si>
  <si>
    <t>Milk fat (%)</t>
  </si>
  <si>
    <t>Milk Protein (%)</t>
  </si>
  <si>
    <t>lactose (%)</t>
  </si>
  <si>
    <t xml:space="preserve">Management/Environment Inputs </t>
  </si>
  <si>
    <t xml:space="preserve">Temperature </t>
  </si>
  <si>
    <t xml:space="preserve">Grazing </t>
  </si>
  <si>
    <t xml:space="preserve">Topography </t>
  </si>
  <si>
    <t xml:space="preserve">Distance between pasture and milk centre </t>
  </si>
  <si>
    <t xml:space="preserve">One-way trips </t>
  </si>
  <si>
    <t xml:space="preserve">Coat condition </t>
  </si>
  <si>
    <t>Heat Stress</t>
  </si>
  <si>
    <t xml:space="preserve">Cawood </t>
  </si>
  <si>
    <t>Low Fibre</t>
  </si>
  <si>
    <t>Medium Fibre</t>
  </si>
  <si>
    <t xml:space="preserve">High Fibre </t>
  </si>
  <si>
    <t>Lactating</t>
  </si>
  <si>
    <t xml:space="preserve">Lactating </t>
  </si>
  <si>
    <t>Jersey</t>
  </si>
  <si>
    <t xml:space="preserve">Jersey </t>
  </si>
  <si>
    <t>Grazing</t>
  </si>
  <si>
    <t>Flat Terrain</t>
  </si>
  <si>
    <t xml:space="preserve">900m </t>
  </si>
  <si>
    <t>Clean/Dry</t>
  </si>
  <si>
    <t xml:space="preserve">None </t>
  </si>
  <si>
    <t xml:space="preserve">CPM Dairy Inputs </t>
  </si>
  <si>
    <t>Animal Inputs</t>
  </si>
  <si>
    <t xml:space="preserve">Type </t>
  </si>
  <si>
    <t xml:space="preserve">Growth </t>
  </si>
  <si>
    <t xml:space="preserve">Lactation </t>
  </si>
  <si>
    <t>Current age (mo)</t>
  </si>
  <si>
    <t>AFC (mo)</t>
  </si>
  <si>
    <t>Current weight (kg)</t>
  </si>
  <si>
    <t>Mature weight (kg)</t>
  </si>
  <si>
    <t>days pregnant</t>
  </si>
  <si>
    <t>BCS</t>
  </si>
  <si>
    <t xml:space="preserve">Milk </t>
  </si>
  <si>
    <t xml:space="preserve">Production </t>
  </si>
  <si>
    <t>Price</t>
  </si>
  <si>
    <t>Fat (%)</t>
  </si>
  <si>
    <t>Protein (%)</t>
  </si>
  <si>
    <t xml:space="preserve">Environment Inputs </t>
  </si>
  <si>
    <t xml:space="preserve">Current Temperature </t>
  </si>
  <si>
    <t>Current Rel. Humidity (%)</t>
  </si>
  <si>
    <t>Previous Temperature</t>
  </si>
  <si>
    <t>previous Rel. Humidity (%)</t>
  </si>
  <si>
    <t>Wind Speed</t>
  </si>
  <si>
    <t xml:space="preserve">Hours in Sunlight </t>
  </si>
  <si>
    <t xml:space="preserve">Storm exposure </t>
  </si>
  <si>
    <t xml:space="preserve">Minimum night temperature </t>
  </si>
  <si>
    <t xml:space="preserve">Mud depth </t>
  </si>
  <si>
    <t xml:space="preserve">hair depth </t>
  </si>
  <si>
    <t xml:space="preserve">hair coat </t>
  </si>
  <si>
    <t xml:space="preserve">Hide </t>
  </si>
  <si>
    <t xml:space="preserve">Management </t>
  </si>
  <si>
    <t xml:space="preserve">Ionophore </t>
  </si>
  <si>
    <t xml:space="preserve">Activity </t>
  </si>
  <si>
    <t xml:space="preserve">Time Standing </t>
  </si>
  <si>
    <t xml:space="preserve">Body Position changes </t>
  </si>
  <si>
    <t xml:space="preserve">Distance walked - flat </t>
  </si>
  <si>
    <t xml:space="preserve">Distance walked - Sloped </t>
  </si>
  <si>
    <t>Yes</t>
  </si>
  <si>
    <t>No mud</t>
  </si>
  <si>
    <t xml:space="preserve">Thin </t>
  </si>
  <si>
    <t>None</t>
  </si>
  <si>
    <t xml:space="preserve">Intensive grazing </t>
  </si>
  <si>
    <t xml:space="preserve">AMTS Inputs </t>
  </si>
  <si>
    <t xml:space="preserve">Barn/Lots </t>
  </si>
  <si>
    <t xml:space="preserve">Previous Temperature </t>
  </si>
  <si>
    <t>Realtive humidity (%)</t>
  </si>
  <si>
    <t>Previous RH (%)</t>
  </si>
  <si>
    <t>wind Speed (kph)</t>
  </si>
  <si>
    <t>Previous wind speed (kph)</t>
  </si>
  <si>
    <t xml:space="preserve">Hours in Sun </t>
  </si>
  <si>
    <t>Previous hours in sun</t>
  </si>
  <si>
    <t xml:space="preserve">Storm exposure? </t>
  </si>
  <si>
    <t>Night temp &lt;20 deg. C</t>
  </si>
  <si>
    <t xml:space="preserve">Hours standing </t>
  </si>
  <si>
    <t xml:space="preserve">Number of body position changes </t>
  </si>
  <si>
    <t>flat distance walked (m)</t>
  </si>
  <si>
    <t>sloped distance walked (m)</t>
  </si>
  <si>
    <t xml:space="preserve">Mud depth (cm) </t>
  </si>
  <si>
    <t>Rainfall (mm)</t>
  </si>
  <si>
    <t xml:space="preserve">Cattle inputs </t>
  </si>
  <si>
    <t xml:space="preserve">Animal Type </t>
  </si>
  <si>
    <t xml:space="preserve">Number of animals </t>
  </si>
  <si>
    <t xml:space="preserve">Days in cycle </t>
  </si>
  <si>
    <t xml:space="preserve">Age (mo) </t>
  </si>
  <si>
    <t xml:space="preserve">Days pregnant </t>
  </si>
  <si>
    <t xml:space="preserve">Days since calving </t>
  </si>
  <si>
    <t>Calving interval (mo)</t>
  </si>
  <si>
    <t>calf birth weight (kg)</t>
  </si>
  <si>
    <t>milk production (kg/d)</t>
  </si>
  <si>
    <t>Milk true protein (%)</t>
  </si>
  <si>
    <t>Milk crude protein (%)</t>
  </si>
  <si>
    <t>Milk lactose (%)</t>
  </si>
  <si>
    <t xml:space="preserve">IOFC calculation </t>
  </si>
  <si>
    <t>BCS (1-5)</t>
  </si>
  <si>
    <t>target BCS (1-5)</t>
  </si>
  <si>
    <t>days to reach target BCS</t>
  </si>
  <si>
    <t xml:space="preserve">Breed type </t>
  </si>
  <si>
    <t xml:space="preserve">Breeding System </t>
  </si>
  <si>
    <t>Primary breed</t>
  </si>
  <si>
    <t xml:space="preserve">Additive </t>
  </si>
  <si>
    <t xml:space="preserve">Hair depth </t>
  </si>
  <si>
    <t xml:space="preserve">Panting </t>
  </si>
  <si>
    <t xml:space="preserve">Scale weight </t>
  </si>
  <si>
    <t xml:space="preserve">How to compute gain </t>
  </si>
  <si>
    <t>Mean FBW (kg)</t>
  </si>
  <si>
    <t>Mature FBW (kg)</t>
  </si>
  <si>
    <t>ADG (kg/d)</t>
  </si>
  <si>
    <t xml:space="preserve">Water Source </t>
  </si>
  <si>
    <t>Use Predicted Milk</t>
  </si>
  <si>
    <t>Dairy</t>
  </si>
  <si>
    <t>Straightbreed</t>
  </si>
  <si>
    <t>Clean &amp; Dry</t>
  </si>
  <si>
    <t>Use Inputted ADG</t>
  </si>
  <si>
    <t>Low fibre</t>
  </si>
  <si>
    <t>6x10^6 IU</t>
  </si>
  <si>
    <t>1 x 10^6 IU</t>
  </si>
  <si>
    <t>8 x1^3 IU</t>
  </si>
  <si>
    <t>4 g/kg</t>
  </si>
  <si>
    <t>10g/kg</t>
  </si>
  <si>
    <t>20g/kg</t>
  </si>
  <si>
    <t>340mg/kg</t>
  </si>
  <si>
    <t>200mg/kg</t>
  </si>
  <si>
    <t xml:space="preserve">60mg/kg </t>
  </si>
  <si>
    <t xml:space="preserve">Animal Description/Management </t>
  </si>
  <si>
    <t>Animal Type</t>
  </si>
  <si>
    <t>Animal Breed</t>
  </si>
  <si>
    <t xml:space="preserve">Compute Mature weight from the Breed </t>
  </si>
  <si>
    <t xml:space="preserve">Body Weight </t>
  </si>
  <si>
    <t>Condition score (1-5)</t>
  </si>
  <si>
    <t>Percent First Parity (0-100)</t>
  </si>
  <si>
    <t xml:space="preserve">Days in Milk </t>
  </si>
  <si>
    <t xml:space="preserve">Age at First Calving </t>
  </si>
  <si>
    <t xml:space="preserve">Days Pregnant </t>
  </si>
  <si>
    <t xml:space="preserve">No Grazing </t>
  </si>
  <si>
    <t xml:space="preserve">Distance Between Pasture and Milking </t>
  </si>
  <si>
    <t xml:space="preserve">One-Way Trips </t>
  </si>
  <si>
    <t xml:space="preserve">Calf Birth Weight </t>
  </si>
  <si>
    <t xml:space="preserve">Compute Calf BW from Mature Weigth and Parity </t>
  </si>
  <si>
    <t xml:space="preserve">Growth Rate </t>
  </si>
  <si>
    <t xml:space="preserve">Body Reserve Replenishment Rate </t>
  </si>
  <si>
    <t xml:space="preserve">Milk Production </t>
  </si>
  <si>
    <t xml:space="preserve">Times Milked Per day </t>
  </si>
  <si>
    <t xml:space="preserve">Compute Milk Components from Breed </t>
  </si>
  <si>
    <t>Milk Fat (%)</t>
  </si>
  <si>
    <t>Crude protein (%)</t>
  </si>
  <si>
    <t xml:space="preserve">Milk Protein:Rolling Herd Average </t>
  </si>
  <si>
    <t xml:space="preserve">Crude Protein (kg/305d) </t>
  </si>
  <si>
    <t xml:space="preserve">Body Weight: </t>
  </si>
  <si>
    <t>ADG</t>
  </si>
  <si>
    <t xml:space="preserve">Milk Production: </t>
  </si>
  <si>
    <t>Fat %:</t>
  </si>
  <si>
    <t xml:space="preserve">Maintenance requirements: </t>
  </si>
  <si>
    <t>NE maintenance (Mcal/d)</t>
  </si>
  <si>
    <t>Intake</t>
  </si>
  <si>
    <t>NE maintenance (MJ/d)</t>
  </si>
  <si>
    <t xml:space="preserve">ME Concentrate </t>
  </si>
  <si>
    <t>ME Maintenance (MJ/d)</t>
  </si>
  <si>
    <t>ME pasture</t>
  </si>
  <si>
    <t xml:space="preserve">Lactation Requirements </t>
  </si>
  <si>
    <t>NE lactation (Mcal/d)</t>
  </si>
  <si>
    <t>NE lactation (MJ/d)</t>
  </si>
  <si>
    <t>ME lactation (MJ/d)</t>
  </si>
  <si>
    <t xml:space="preserve">Activity Requirement </t>
  </si>
  <si>
    <t>NE Activity (Mcal/d)</t>
  </si>
  <si>
    <t>NE activity (MJ/d)</t>
  </si>
  <si>
    <t>ME activity (MJ/d)</t>
  </si>
  <si>
    <t>Requirement for Body Weight Gain</t>
  </si>
  <si>
    <t>NE BW gain (Mcal/d)</t>
  </si>
  <si>
    <t>NE BW gain (MJ/d)</t>
  </si>
  <si>
    <t xml:space="preserve">ME BW gain (MJ/d) </t>
  </si>
  <si>
    <t xml:space="preserve">Total </t>
  </si>
  <si>
    <t xml:space="preserve">ME requirement (MJ/d) </t>
  </si>
  <si>
    <t>ME Concentrate</t>
  </si>
  <si>
    <t xml:space="preserve">ME Pasture intake </t>
  </si>
  <si>
    <t xml:space="preserve">Pasture DMI </t>
  </si>
  <si>
    <t xml:space="preserve">Composition of Concentrate (kg DM) </t>
  </si>
  <si>
    <t xml:space="preserve">Ingredient </t>
  </si>
  <si>
    <t>Maize</t>
  </si>
  <si>
    <t>Hominy chop</t>
  </si>
  <si>
    <t xml:space="preserve">Wheat Bran </t>
  </si>
  <si>
    <t>Gluten 20</t>
  </si>
  <si>
    <t xml:space="preserve">Soybean oilcake </t>
  </si>
  <si>
    <t>Molasses</t>
  </si>
  <si>
    <t xml:space="preserve">Feed lime </t>
  </si>
  <si>
    <t>MonoCaP</t>
  </si>
  <si>
    <t xml:space="preserve">Salt </t>
  </si>
  <si>
    <t>MgO</t>
  </si>
  <si>
    <t xml:space="preserve">Premix </t>
  </si>
  <si>
    <t>Vitamin A</t>
  </si>
  <si>
    <t>Vitamin D3</t>
  </si>
  <si>
    <t>Vitamin E</t>
  </si>
  <si>
    <t xml:space="preserve">copper </t>
  </si>
  <si>
    <t xml:space="preserve">manganese </t>
  </si>
  <si>
    <t>Zinc</t>
  </si>
  <si>
    <t xml:space="preserve">Iodine </t>
  </si>
  <si>
    <t xml:space="preserve">Cobalt </t>
  </si>
  <si>
    <t xml:space="preserve">Selenium </t>
  </si>
  <si>
    <t>Pasture (%DM)</t>
  </si>
  <si>
    <t>DM</t>
  </si>
  <si>
    <t>Ash</t>
  </si>
  <si>
    <t>OM</t>
  </si>
  <si>
    <t>CP</t>
  </si>
  <si>
    <t>EE</t>
  </si>
  <si>
    <t>NDF</t>
  </si>
  <si>
    <t>NDIN</t>
  </si>
  <si>
    <t>ADF</t>
  </si>
  <si>
    <t>ADIN</t>
  </si>
  <si>
    <t xml:space="preserve">Starch </t>
  </si>
  <si>
    <t>Ca</t>
  </si>
  <si>
    <t>P</t>
  </si>
  <si>
    <t>K</t>
  </si>
  <si>
    <t>LF</t>
  </si>
  <si>
    <t>MF</t>
  </si>
  <si>
    <t>HF</t>
  </si>
  <si>
    <t xml:space="preserve">Target Production </t>
  </si>
  <si>
    <t xml:space="preserve">Milk yield </t>
  </si>
  <si>
    <t xml:space="preserve">Milk fat </t>
  </si>
  <si>
    <t xml:space="preserve">Milk Protein </t>
  </si>
  <si>
    <t xml:space="preserve">Lactose </t>
  </si>
  <si>
    <t xml:space="preserve">MUN (mg/dL) </t>
  </si>
  <si>
    <t xml:space="preserve">DMI Calculated total </t>
  </si>
  <si>
    <t>DMI Calculated (Pasture)</t>
  </si>
  <si>
    <t xml:space="preserve">NRC Precited </t>
  </si>
  <si>
    <t xml:space="preserve">Nel Allowable Milk </t>
  </si>
  <si>
    <t xml:space="preserve">MP Allowable Milk </t>
  </si>
  <si>
    <t>Days to lose 1 Condition Score</t>
  </si>
  <si>
    <t xml:space="preserve">DMI-Predicted </t>
  </si>
  <si>
    <t>CPM</t>
  </si>
  <si>
    <t xml:space="preserve">ME-Allowable Milk </t>
  </si>
  <si>
    <t xml:space="preserve">MP-Allowable Milk </t>
  </si>
  <si>
    <t xml:space="preserve">Days to lose 1 CS or decrease Milk production </t>
  </si>
  <si>
    <t xml:space="preserve">DMI Predicted </t>
  </si>
  <si>
    <t>Predicted MUN (mg %)</t>
  </si>
  <si>
    <t xml:space="preserve">AMTS </t>
  </si>
  <si>
    <t xml:space="preserve">Predicted MUN  (mg/dl) </t>
  </si>
  <si>
    <t>Days to change  BCS</t>
  </si>
  <si>
    <t xml:space="preserve">NASEM </t>
  </si>
  <si>
    <t>Nel Allowable Milk</t>
  </si>
  <si>
    <t>DMI (based on animal)</t>
  </si>
  <si>
    <t xml:space="preserve">DMI (based on Animal/fibre) </t>
  </si>
  <si>
    <t>High Fibre</t>
  </si>
  <si>
    <t>Tx</t>
  </si>
  <si>
    <t>Tn</t>
  </si>
  <si>
    <t>Rain</t>
  </si>
  <si>
    <t>U2 (m/s)</t>
  </si>
  <si>
    <t>RHx</t>
  </si>
  <si>
    <t>RHn</t>
  </si>
  <si>
    <t>AveT</t>
  </si>
  <si>
    <t>AveRH</t>
  </si>
  <si>
    <t xml:space="preserve">January </t>
  </si>
  <si>
    <t xml:space="preserve">February </t>
  </si>
  <si>
    <t>March</t>
  </si>
  <si>
    <t>April</t>
  </si>
  <si>
    <t xml:space="preserve">Average </t>
  </si>
  <si>
    <t xml:space="preserve">km/h </t>
  </si>
  <si>
    <t>Comments</t>
  </si>
  <si>
    <t>&gt;305</t>
  </si>
  <si>
    <t>No</t>
  </si>
  <si>
    <t>Mild</t>
  </si>
  <si>
    <t>RPM estimate</t>
  </si>
  <si>
    <t>10kg/cow/day</t>
  </si>
  <si>
    <t>Using Model Predicted DMI</t>
  </si>
  <si>
    <t xml:space="preserve">Using Model Predicted DMI </t>
  </si>
  <si>
    <t xml:space="preserve"> </t>
  </si>
  <si>
    <t>Using Model Predicted DMI (Animal)</t>
  </si>
  <si>
    <t>Using Model Predcited DMI (Animal/fibre)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</si>
</sst>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/>
    <xf numFmtId="0" fontId="0" fillId="3" borderId="0" xfId="0" applyFill="1"/>
    <xf numFmtId="0" fontId="1" fillId="3" borderId="0" xfId="0" applyFont="1" applyFill="1"/>
    <xf numFmtId="0" fontId="0" fillId="0" borderId="0" xfId="0" applyAlignment="1"/>
    <xf numFmtId="0" fontId="0" fillId="0" borderId="0" xfId="0" applyFill="1"/>
    <xf numFmtId="0" fontId="3" fillId="0" borderId="0" xfId="0" applyFont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3" fontId="0" fillId="0" borderId="0" xfId="0" applyNumberFormat="1"/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B4" workbookViewId="0">
      <selection activeCell="B18" sqref="B18:D21"/>
    </sheetView>
  </sheetViews>
  <sheetFormatPr defaultRowHeight="15" x14ac:dyDescent="0.25"/>
  <cols>
    <col min="1" max="1" width="39" customWidth="1"/>
  </cols>
  <sheetData>
    <row r="1" spans="1:4" x14ac:dyDescent="0.25">
      <c r="B1" s="9" t="s">
        <v>27</v>
      </c>
      <c r="C1" s="9"/>
      <c r="D1" s="9"/>
    </row>
    <row r="2" spans="1:4" x14ac:dyDescent="0.25">
      <c r="A2" t="s">
        <v>0</v>
      </c>
      <c r="B2" t="s">
        <v>28</v>
      </c>
      <c r="C2" t="s">
        <v>29</v>
      </c>
      <c r="D2" t="s">
        <v>30</v>
      </c>
    </row>
    <row r="3" spans="1:4" x14ac:dyDescent="0.25">
      <c r="A3" s="1" t="s">
        <v>1</v>
      </c>
    </row>
    <row r="4" spans="1:4" x14ac:dyDescent="0.25">
      <c r="A4" t="s">
        <v>2</v>
      </c>
      <c r="B4" t="s">
        <v>31</v>
      </c>
      <c r="C4" t="s">
        <v>31</v>
      </c>
      <c r="D4" t="s">
        <v>32</v>
      </c>
    </row>
    <row r="5" spans="1:4" x14ac:dyDescent="0.25">
      <c r="A5" t="s">
        <v>3</v>
      </c>
      <c r="B5">
        <v>62.703333333333333</v>
      </c>
      <c r="C5">
        <v>63.309999999999995</v>
      </c>
      <c r="D5">
        <v>62.443333333333335</v>
      </c>
    </row>
    <row r="6" spans="1:4" x14ac:dyDescent="0.25">
      <c r="A6" t="s">
        <v>4</v>
      </c>
      <c r="B6">
        <v>387</v>
      </c>
      <c r="C6">
        <v>384</v>
      </c>
      <c r="D6">
        <v>386</v>
      </c>
    </row>
    <row r="7" spans="1:4" x14ac:dyDescent="0.25">
      <c r="A7" t="s">
        <v>5</v>
      </c>
      <c r="B7">
        <f>(B9-91)</f>
        <v>4.5</v>
      </c>
      <c r="C7">
        <v>0</v>
      </c>
      <c r="D7">
        <v>0</v>
      </c>
    </row>
    <row r="8" spans="1:4" x14ac:dyDescent="0.25">
      <c r="A8" t="s">
        <v>6</v>
      </c>
      <c r="B8">
        <v>2.06</v>
      </c>
      <c r="C8">
        <v>2.06</v>
      </c>
      <c r="D8">
        <v>2.0299999999999998</v>
      </c>
    </row>
    <row r="9" spans="1:4" x14ac:dyDescent="0.25">
      <c r="A9" t="s">
        <v>7</v>
      </c>
      <c r="B9">
        <v>95.5</v>
      </c>
      <c r="C9">
        <v>91.5</v>
      </c>
      <c r="D9">
        <v>87.7</v>
      </c>
    </row>
    <row r="10" spans="1:4" x14ac:dyDescent="0.25">
      <c r="A10" t="s">
        <v>8</v>
      </c>
      <c r="B10">
        <v>3.88</v>
      </c>
      <c r="C10">
        <v>3.94</v>
      </c>
      <c r="D10">
        <v>3.88</v>
      </c>
    </row>
    <row r="11" spans="1:4" x14ac:dyDescent="0.25">
      <c r="A11" t="s">
        <v>9</v>
      </c>
      <c r="B11">
        <v>24</v>
      </c>
      <c r="C11">
        <v>24</v>
      </c>
      <c r="D11">
        <v>24</v>
      </c>
    </row>
    <row r="12" spans="1:4" x14ac:dyDescent="0.25">
      <c r="A12" t="s">
        <v>10</v>
      </c>
      <c r="B12">
        <v>13</v>
      </c>
      <c r="C12">
        <v>13</v>
      </c>
      <c r="D12">
        <v>13</v>
      </c>
    </row>
    <row r="14" spans="1:4" x14ac:dyDescent="0.25">
      <c r="A14" s="1" t="s">
        <v>11</v>
      </c>
    </row>
    <row r="15" spans="1:4" x14ac:dyDescent="0.25">
      <c r="A15" t="s">
        <v>12</v>
      </c>
      <c r="B15">
        <v>400</v>
      </c>
      <c r="C15">
        <v>400</v>
      </c>
      <c r="D15">
        <v>400</v>
      </c>
    </row>
    <row r="16" spans="1:4" x14ac:dyDescent="0.25">
      <c r="A16" t="s">
        <v>13</v>
      </c>
      <c r="B16" t="s">
        <v>33</v>
      </c>
      <c r="C16" t="s">
        <v>34</v>
      </c>
      <c r="D16" t="s">
        <v>33</v>
      </c>
    </row>
    <row r="17" spans="1:4" x14ac:dyDescent="0.25">
      <c r="A17" t="s">
        <v>14</v>
      </c>
      <c r="B17">
        <v>23</v>
      </c>
      <c r="C17">
        <v>23</v>
      </c>
      <c r="D17">
        <v>23</v>
      </c>
    </row>
    <row r="18" spans="1:4" x14ac:dyDescent="0.25">
      <c r="A18" t="s">
        <v>15</v>
      </c>
      <c r="B18">
        <v>18.8</v>
      </c>
      <c r="C18">
        <v>18.899999999999999</v>
      </c>
      <c r="D18">
        <v>18.3</v>
      </c>
    </row>
    <row r="19" spans="1:4" x14ac:dyDescent="0.25">
      <c r="A19" t="s">
        <v>16</v>
      </c>
      <c r="B19">
        <v>4.18</v>
      </c>
      <c r="C19">
        <v>4.1399999999999997</v>
      </c>
      <c r="D19">
        <v>4.2699999999999996</v>
      </c>
    </row>
    <row r="20" spans="1:4" x14ac:dyDescent="0.25">
      <c r="A20" t="s">
        <v>17</v>
      </c>
      <c r="B20">
        <v>3.66</v>
      </c>
      <c r="C20">
        <v>3.53</v>
      </c>
      <c r="D20">
        <v>3.45</v>
      </c>
    </row>
    <row r="21" spans="1:4" x14ac:dyDescent="0.25">
      <c r="A21" t="s">
        <v>18</v>
      </c>
      <c r="B21">
        <v>4.7300000000000004</v>
      </c>
      <c r="C21">
        <v>4.7300000000000004</v>
      </c>
      <c r="D21">
        <v>4.49</v>
      </c>
    </row>
    <row r="23" spans="1:4" x14ac:dyDescent="0.25">
      <c r="A23" s="1" t="s">
        <v>19</v>
      </c>
    </row>
    <row r="24" spans="1:4" x14ac:dyDescent="0.25">
      <c r="A24" s="2" t="s">
        <v>20</v>
      </c>
      <c r="B24" s="2">
        <v>18.809999999999999</v>
      </c>
      <c r="C24" s="2">
        <v>18.809999999999999</v>
      </c>
      <c r="D24" s="2">
        <v>18.809999999999999</v>
      </c>
    </row>
    <row r="25" spans="1:4" x14ac:dyDescent="0.25">
      <c r="A25" t="s">
        <v>21</v>
      </c>
      <c r="B25" t="s">
        <v>35</v>
      </c>
      <c r="C25" t="s">
        <v>35</v>
      </c>
      <c r="D25" t="s">
        <v>35</v>
      </c>
    </row>
    <row r="26" spans="1:4" x14ac:dyDescent="0.25">
      <c r="A26" t="s">
        <v>22</v>
      </c>
      <c r="B26" t="s">
        <v>36</v>
      </c>
      <c r="C26" t="s">
        <v>36</v>
      </c>
      <c r="D26" t="s">
        <v>36</v>
      </c>
    </row>
    <row r="27" spans="1:4" x14ac:dyDescent="0.25">
      <c r="A27" t="s">
        <v>23</v>
      </c>
      <c r="B27" t="s">
        <v>37</v>
      </c>
      <c r="C27" t="s">
        <v>37</v>
      </c>
      <c r="D27" t="s">
        <v>37</v>
      </c>
    </row>
    <row r="28" spans="1:4" x14ac:dyDescent="0.25">
      <c r="A28" t="s">
        <v>24</v>
      </c>
      <c r="B28">
        <v>4</v>
      </c>
      <c r="C28">
        <v>4</v>
      </c>
      <c r="D28">
        <v>4</v>
      </c>
    </row>
    <row r="29" spans="1:4" x14ac:dyDescent="0.25">
      <c r="A29" t="s">
        <v>25</v>
      </c>
      <c r="B29" t="s">
        <v>38</v>
      </c>
      <c r="C29" t="s">
        <v>38</v>
      </c>
      <c r="D29" t="s">
        <v>38</v>
      </c>
    </row>
    <row r="30" spans="1:4" x14ac:dyDescent="0.25">
      <c r="A30" t="s">
        <v>26</v>
      </c>
      <c r="B30" t="s">
        <v>39</v>
      </c>
      <c r="C30" t="s">
        <v>39</v>
      </c>
      <c r="D30" t="s">
        <v>39</v>
      </c>
    </row>
  </sheetData>
  <mergeCells count="1"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7" workbookViewId="0">
      <selection activeCell="B7" sqref="B7:D7"/>
    </sheetView>
  </sheetViews>
  <sheetFormatPr defaultRowHeight="15" x14ac:dyDescent="0.25"/>
  <cols>
    <col min="1" max="1" width="26.28515625" customWidth="1"/>
  </cols>
  <sheetData>
    <row r="1" spans="1:4" x14ac:dyDescent="0.25">
      <c r="B1" s="9" t="s">
        <v>27</v>
      </c>
      <c r="C1" s="9"/>
      <c r="D1" s="9"/>
    </row>
    <row r="2" spans="1:4" x14ac:dyDescent="0.25">
      <c r="A2" t="s">
        <v>40</v>
      </c>
      <c r="B2" t="s">
        <v>28</v>
      </c>
      <c r="C2" t="s">
        <v>29</v>
      </c>
      <c r="D2" t="s">
        <v>30</v>
      </c>
    </row>
    <row r="3" spans="1:4" x14ac:dyDescent="0.25">
      <c r="A3" s="1" t="s">
        <v>41</v>
      </c>
    </row>
    <row r="4" spans="1:4" x14ac:dyDescent="0.25">
      <c r="A4" t="s">
        <v>42</v>
      </c>
      <c r="B4" t="s">
        <v>32</v>
      </c>
      <c r="C4" t="s">
        <v>32</v>
      </c>
      <c r="D4" t="s">
        <v>32</v>
      </c>
    </row>
    <row r="5" spans="1:4" x14ac:dyDescent="0.25">
      <c r="A5" s="2" t="s">
        <v>43</v>
      </c>
      <c r="B5" s="2">
        <v>1.3684000000000001</v>
      </c>
      <c r="C5" s="2"/>
      <c r="D5" s="2"/>
    </row>
    <row r="6" spans="1:4" x14ac:dyDescent="0.25">
      <c r="A6" t="s">
        <v>44</v>
      </c>
      <c r="B6">
        <v>3.88</v>
      </c>
      <c r="C6">
        <v>3.94</v>
      </c>
      <c r="D6">
        <v>3.88</v>
      </c>
    </row>
    <row r="7" spans="1:4" x14ac:dyDescent="0.25">
      <c r="A7" t="s">
        <v>45</v>
      </c>
      <c r="B7">
        <v>62.703333333333333</v>
      </c>
      <c r="C7">
        <v>63.309999999999995</v>
      </c>
      <c r="D7">
        <v>62.443333333333335</v>
      </c>
    </row>
    <row r="8" spans="1:4" x14ac:dyDescent="0.25">
      <c r="A8" t="s">
        <v>46</v>
      </c>
      <c r="B8">
        <v>24</v>
      </c>
      <c r="C8">
        <v>24</v>
      </c>
      <c r="D8">
        <v>24</v>
      </c>
    </row>
    <row r="9" spans="1:4" x14ac:dyDescent="0.25">
      <c r="A9" t="s">
        <v>47</v>
      </c>
      <c r="B9">
        <v>387</v>
      </c>
      <c r="C9">
        <v>383</v>
      </c>
      <c r="D9">
        <v>386</v>
      </c>
    </row>
    <row r="10" spans="1:4" x14ac:dyDescent="0.25">
      <c r="A10" t="s">
        <v>48</v>
      </c>
      <c r="B10">
        <v>400</v>
      </c>
      <c r="C10">
        <v>400</v>
      </c>
      <c r="D10">
        <v>400</v>
      </c>
    </row>
    <row r="11" spans="1:4" x14ac:dyDescent="0.25">
      <c r="A11" t="s">
        <v>14</v>
      </c>
      <c r="B11">
        <v>23</v>
      </c>
      <c r="C11">
        <v>23</v>
      </c>
      <c r="D11">
        <v>23</v>
      </c>
    </row>
    <row r="12" spans="1:4" x14ac:dyDescent="0.25">
      <c r="A12" t="s">
        <v>49</v>
      </c>
      <c r="B12">
        <v>4.5</v>
      </c>
      <c r="C12">
        <v>0</v>
      </c>
      <c r="D12">
        <v>0</v>
      </c>
    </row>
    <row r="13" spans="1:4" x14ac:dyDescent="0.25">
      <c r="A13" t="s">
        <v>50</v>
      </c>
      <c r="B13">
        <v>2.06</v>
      </c>
      <c r="C13">
        <v>2.06</v>
      </c>
      <c r="D13">
        <v>2.0299999999999998</v>
      </c>
    </row>
    <row r="15" spans="1:4" x14ac:dyDescent="0.25">
      <c r="A15" s="1" t="s">
        <v>51</v>
      </c>
    </row>
    <row r="16" spans="1:4" x14ac:dyDescent="0.25">
      <c r="A16" t="s">
        <v>52</v>
      </c>
      <c r="B16">
        <v>18.8</v>
      </c>
      <c r="C16">
        <v>18.899999999999999</v>
      </c>
      <c r="D16">
        <v>18.3</v>
      </c>
    </row>
    <row r="17" spans="1:4" x14ac:dyDescent="0.25">
      <c r="A17" t="s">
        <v>53</v>
      </c>
    </row>
    <row r="18" spans="1:4" x14ac:dyDescent="0.25">
      <c r="A18" t="s">
        <v>54</v>
      </c>
      <c r="B18">
        <v>4.18</v>
      </c>
      <c r="C18">
        <v>4.1399999999999997</v>
      </c>
      <c r="D18">
        <v>4.2699999999999996</v>
      </c>
    </row>
    <row r="19" spans="1:4" x14ac:dyDescent="0.25">
      <c r="A19" t="s">
        <v>7</v>
      </c>
      <c r="B19">
        <v>95.5</v>
      </c>
      <c r="C19">
        <v>91.5</v>
      </c>
      <c r="D19">
        <v>87.7</v>
      </c>
    </row>
    <row r="20" spans="1:4" x14ac:dyDescent="0.25">
      <c r="A20" t="s">
        <v>55</v>
      </c>
      <c r="B20">
        <v>3.66</v>
      </c>
      <c r="C20">
        <v>3.53</v>
      </c>
      <c r="D20">
        <v>3.45</v>
      </c>
    </row>
    <row r="22" spans="1:4" x14ac:dyDescent="0.25">
      <c r="A22" s="1" t="s">
        <v>56</v>
      </c>
    </row>
    <row r="23" spans="1:4" x14ac:dyDescent="0.25">
      <c r="A23" t="s">
        <v>57</v>
      </c>
      <c r="B23">
        <v>18.809999999999999</v>
      </c>
      <c r="C23">
        <v>18.809999999999999</v>
      </c>
      <c r="D23">
        <v>18.809999999999999</v>
      </c>
    </row>
    <row r="24" spans="1:4" x14ac:dyDescent="0.25">
      <c r="A24" t="s">
        <v>58</v>
      </c>
      <c r="B24">
        <v>72.69</v>
      </c>
      <c r="C24">
        <v>72.69</v>
      </c>
      <c r="D24">
        <v>72.69</v>
      </c>
    </row>
    <row r="25" spans="1:4" x14ac:dyDescent="0.25">
      <c r="A25" t="s">
        <v>59</v>
      </c>
      <c r="B25">
        <v>18.809999999999999</v>
      </c>
      <c r="C25">
        <v>18.809999999999999</v>
      </c>
      <c r="D25">
        <v>18.809999999999999</v>
      </c>
    </row>
    <row r="26" spans="1:4" x14ac:dyDescent="0.25">
      <c r="A26" t="s">
        <v>60</v>
      </c>
      <c r="B26">
        <v>72.69</v>
      </c>
      <c r="C26">
        <v>72.69</v>
      </c>
      <c r="D26">
        <v>72.69</v>
      </c>
    </row>
    <row r="27" spans="1:4" x14ac:dyDescent="0.25">
      <c r="A27" t="s">
        <v>61</v>
      </c>
      <c r="B27">
        <v>4.2210000000000001</v>
      </c>
      <c r="C27">
        <v>4.2210000000000001</v>
      </c>
      <c r="D27">
        <v>4.2210000000000001</v>
      </c>
    </row>
    <row r="28" spans="1:4" x14ac:dyDescent="0.25">
      <c r="A28" t="s">
        <v>62</v>
      </c>
      <c r="B28">
        <v>12</v>
      </c>
      <c r="C28">
        <v>12</v>
      </c>
      <c r="D28">
        <v>12</v>
      </c>
    </row>
    <row r="29" spans="1:4" x14ac:dyDescent="0.25">
      <c r="A29" t="s">
        <v>63</v>
      </c>
      <c r="B29" t="s">
        <v>76</v>
      </c>
      <c r="C29" t="s">
        <v>76</v>
      </c>
      <c r="D29" t="s">
        <v>76</v>
      </c>
    </row>
    <row r="30" spans="1:4" x14ac:dyDescent="0.25">
      <c r="A30" t="s">
        <v>64</v>
      </c>
      <c r="B30">
        <v>13.31</v>
      </c>
      <c r="C30">
        <v>13.31</v>
      </c>
      <c r="D30">
        <v>13.31</v>
      </c>
    </row>
    <row r="31" spans="1:4" x14ac:dyDescent="0.25">
      <c r="A31" t="s">
        <v>65</v>
      </c>
      <c r="B31" s="3">
        <v>0</v>
      </c>
      <c r="C31" s="3">
        <v>0</v>
      </c>
      <c r="D31" s="3">
        <v>0</v>
      </c>
    </row>
    <row r="32" spans="1:4" x14ac:dyDescent="0.25">
      <c r="A32" t="s">
        <v>66</v>
      </c>
      <c r="B32" s="3">
        <v>0.3</v>
      </c>
      <c r="C32" s="3">
        <v>0.3</v>
      </c>
      <c r="D32" s="3">
        <v>0.3</v>
      </c>
    </row>
    <row r="33" spans="1:4" x14ac:dyDescent="0.25">
      <c r="A33" t="s">
        <v>67</v>
      </c>
      <c r="B33" s="3" t="s">
        <v>77</v>
      </c>
      <c r="C33" s="3" t="s">
        <v>77</v>
      </c>
      <c r="D33" s="3" t="s">
        <v>77</v>
      </c>
    </row>
    <row r="34" spans="1:4" x14ac:dyDescent="0.25">
      <c r="A34" t="s">
        <v>68</v>
      </c>
      <c r="B34" s="3" t="s">
        <v>78</v>
      </c>
      <c r="C34" s="3" t="s">
        <v>78</v>
      </c>
      <c r="D34" s="3" t="s">
        <v>78</v>
      </c>
    </row>
    <row r="36" spans="1:4" x14ac:dyDescent="0.25">
      <c r="A36" s="1" t="s">
        <v>69</v>
      </c>
    </row>
    <row r="37" spans="1:4" x14ac:dyDescent="0.25">
      <c r="A37" t="s">
        <v>70</v>
      </c>
      <c r="B37" s="3" t="s">
        <v>79</v>
      </c>
      <c r="C37" s="3" t="s">
        <v>79</v>
      </c>
      <c r="D37" s="3" t="s">
        <v>79</v>
      </c>
    </row>
    <row r="38" spans="1:4" x14ac:dyDescent="0.25">
      <c r="A38" t="s">
        <v>71</v>
      </c>
      <c r="B38" s="3" t="s">
        <v>80</v>
      </c>
      <c r="C38" s="3" t="s">
        <v>80</v>
      </c>
      <c r="D38" s="3" t="s">
        <v>80</v>
      </c>
    </row>
    <row r="39" spans="1:4" x14ac:dyDescent="0.25">
      <c r="A39" t="s">
        <v>72</v>
      </c>
      <c r="B39" s="3">
        <v>16</v>
      </c>
      <c r="C39" s="3">
        <v>16</v>
      </c>
      <c r="D39" s="3">
        <v>16</v>
      </c>
    </row>
    <row r="40" spans="1:4" x14ac:dyDescent="0.25">
      <c r="A40" t="s">
        <v>73</v>
      </c>
      <c r="B40" s="3">
        <v>6</v>
      </c>
      <c r="C40" s="3">
        <v>6</v>
      </c>
      <c r="D40" s="3">
        <v>6</v>
      </c>
    </row>
    <row r="41" spans="1:4" x14ac:dyDescent="0.25">
      <c r="A41" t="s">
        <v>74</v>
      </c>
      <c r="B41" s="5">
        <v>5942</v>
      </c>
      <c r="C41" s="5">
        <v>5942</v>
      </c>
      <c r="D41" s="5">
        <v>5942</v>
      </c>
    </row>
    <row r="42" spans="1:4" x14ac:dyDescent="0.25">
      <c r="A42" t="s">
        <v>75</v>
      </c>
      <c r="B42" s="3">
        <v>0</v>
      </c>
      <c r="C42" s="3">
        <v>0</v>
      </c>
      <c r="D42" s="3">
        <v>0</v>
      </c>
    </row>
  </sheetData>
  <mergeCells count="1"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topLeftCell="A22" workbookViewId="0">
      <selection activeCell="B26" sqref="B26:D26"/>
    </sheetView>
  </sheetViews>
  <sheetFormatPr defaultRowHeight="15" x14ac:dyDescent="0.25"/>
  <cols>
    <col min="1" max="1" width="30.7109375" customWidth="1"/>
  </cols>
  <sheetData>
    <row r="1" spans="1:4" x14ac:dyDescent="0.25">
      <c r="B1" s="9" t="s">
        <v>27</v>
      </c>
      <c r="C1" s="9"/>
      <c r="D1" s="9"/>
    </row>
    <row r="2" spans="1:4" x14ac:dyDescent="0.25">
      <c r="A2" t="s">
        <v>81</v>
      </c>
      <c r="B2" t="s">
        <v>28</v>
      </c>
      <c r="C2" t="s">
        <v>29</v>
      </c>
      <c r="D2" t="s">
        <v>30</v>
      </c>
    </row>
    <row r="3" spans="1:4" x14ac:dyDescent="0.25">
      <c r="A3" s="1" t="s">
        <v>82</v>
      </c>
    </row>
    <row r="4" spans="1:4" x14ac:dyDescent="0.25">
      <c r="A4" t="s">
        <v>2</v>
      </c>
      <c r="B4" t="s">
        <v>32</v>
      </c>
      <c r="C4" t="s">
        <v>32</v>
      </c>
      <c r="D4" t="s">
        <v>32</v>
      </c>
    </row>
    <row r="5" spans="1:4" x14ac:dyDescent="0.25">
      <c r="A5" t="s">
        <v>20</v>
      </c>
      <c r="B5">
        <v>18.809999999999999</v>
      </c>
      <c r="C5">
        <v>18.809999999999999</v>
      </c>
      <c r="D5">
        <v>18.809999999999999</v>
      </c>
    </row>
    <row r="6" spans="1:4" x14ac:dyDescent="0.25">
      <c r="A6" t="s">
        <v>83</v>
      </c>
      <c r="B6">
        <v>18.809999999999999</v>
      </c>
      <c r="C6">
        <v>18.809999999999999</v>
      </c>
      <c r="D6">
        <v>18.809999999999999</v>
      </c>
    </row>
    <row r="7" spans="1:4" x14ac:dyDescent="0.25">
      <c r="A7" t="s">
        <v>84</v>
      </c>
      <c r="B7">
        <v>72.69</v>
      </c>
      <c r="C7">
        <v>72.69</v>
      </c>
      <c r="D7">
        <v>72.69</v>
      </c>
    </row>
    <row r="8" spans="1:4" x14ac:dyDescent="0.25">
      <c r="A8" t="s">
        <v>85</v>
      </c>
      <c r="B8">
        <v>72.69</v>
      </c>
      <c r="C8">
        <v>72.69</v>
      </c>
      <c r="D8">
        <v>72.69</v>
      </c>
    </row>
    <row r="9" spans="1:4" x14ac:dyDescent="0.25">
      <c r="A9" t="s">
        <v>86</v>
      </c>
      <c r="B9">
        <v>4.2210000000000001</v>
      </c>
      <c r="C9">
        <v>4.2210000000000001</v>
      </c>
      <c r="D9">
        <v>4.2210000000000001</v>
      </c>
    </row>
    <row r="10" spans="1:4" x14ac:dyDescent="0.25">
      <c r="A10" t="s">
        <v>87</v>
      </c>
      <c r="B10">
        <v>4.2210000000000001</v>
      </c>
      <c r="C10">
        <v>4.2210000000000001</v>
      </c>
      <c r="D10">
        <v>4.2210000000000001</v>
      </c>
    </row>
    <row r="11" spans="1:4" x14ac:dyDescent="0.25">
      <c r="A11" t="s">
        <v>88</v>
      </c>
      <c r="B11" s="3">
        <v>12</v>
      </c>
      <c r="C11" s="3">
        <v>12</v>
      </c>
      <c r="D11" s="3">
        <v>12</v>
      </c>
    </row>
    <row r="12" spans="1:4" x14ac:dyDescent="0.25">
      <c r="A12" t="s">
        <v>89</v>
      </c>
      <c r="B12" s="3">
        <v>12</v>
      </c>
      <c r="C12" s="3">
        <v>12</v>
      </c>
      <c r="D12" s="3">
        <v>12</v>
      </c>
    </row>
    <row r="13" spans="1:4" x14ac:dyDescent="0.25">
      <c r="A13" t="s">
        <v>90</v>
      </c>
      <c r="B13" s="3" t="s">
        <v>76</v>
      </c>
      <c r="C13" s="3" t="s">
        <v>76</v>
      </c>
      <c r="D13" s="3" t="s">
        <v>76</v>
      </c>
    </row>
    <row r="14" spans="1:4" x14ac:dyDescent="0.25">
      <c r="A14" t="s">
        <v>91</v>
      </c>
      <c r="B14" s="3" t="s">
        <v>76</v>
      </c>
      <c r="C14" s="3" t="s">
        <v>76</v>
      </c>
      <c r="D14" s="3" t="s">
        <v>76</v>
      </c>
    </row>
    <row r="15" spans="1:4" x14ac:dyDescent="0.25">
      <c r="A15" s="4" t="s">
        <v>92</v>
      </c>
      <c r="B15" s="5">
        <v>14</v>
      </c>
      <c r="C15" s="5">
        <v>14</v>
      </c>
      <c r="D15" s="5">
        <v>14</v>
      </c>
    </row>
    <row r="16" spans="1:4" x14ac:dyDescent="0.25">
      <c r="A16" s="4" t="s">
        <v>93</v>
      </c>
      <c r="B16" s="5">
        <v>6</v>
      </c>
      <c r="C16" s="5">
        <v>6</v>
      </c>
      <c r="D16" s="5">
        <v>6</v>
      </c>
    </row>
    <row r="17" spans="1:4" x14ac:dyDescent="0.25">
      <c r="A17" s="4" t="s">
        <v>94</v>
      </c>
      <c r="B17" s="5">
        <v>5942</v>
      </c>
      <c r="C17" s="5">
        <v>5942</v>
      </c>
      <c r="D17" s="5">
        <v>5942</v>
      </c>
    </row>
    <row r="18" spans="1:4" x14ac:dyDescent="0.25">
      <c r="A18" t="s">
        <v>95</v>
      </c>
      <c r="B18" s="3">
        <v>0</v>
      </c>
      <c r="C18" s="3">
        <v>0</v>
      </c>
      <c r="D18" s="3">
        <v>0</v>
      </c>
    </row>
    <row r="19" spans="1:4" x14ac:dyDescent="0.25">
      <c r="A19" t="s">
        <v>96</v>
      </c>
      <c r="B19" s="3">
        <v>0</v>
      </c>
      <c r="C19" s="3">
        <v>0</v>
      </c>
      <c r="D19" s="3">
        <v>0</v>
      </c>
    </row>
    <row r="20" spans="1:4" x14ac:dyDescent="0.25">
      <c r="A20" t="s">
        <v>97</v>
      </c>
      <c r="B20" s="3">
        <v>57</v>
      </c>
      <c r="C20" s="3">
        <v>57</v>
      </c>
      <c r="D20" s="3">
        <v>57</v>
      </c>
    </row>
    <row r="22" spans="1:4" x14ac:dyDescent="0.25">
      <c r="A22" s="1" t="s">
        <v>98</v>
      </c>
    </row>
    <row r="23" spans="1:4" x14ac:dyDescent="0.25">
      <c r="A23" t="s">
        <v>99</v>
      </c>
      <c r="B23" t="s">
        <v>32</v>
      </c>
      <c r="C23" t="s">
        <v>32</v>
      </c>
      <c r="D23" t="s">
        <v>32</v>
      </c>
    </row>
    <row r="24" spans="1:4" x14ac:dyDescent="0.25">
      <c r="A24" t="s">
        <v>100</v>
      </c>
    </row>
    <row r="25" spans="1:4" x14ac:dyDescent="0.25">
      <c r="A25" t="s">
        <v>101</v>
      </c>
    </row>
    <row r="26" spans="1:4" x14ac:dyDescent="0.25">
      <c r="A26" t="s">
        <v>102</v>
      </c>
      <c r="B26">
        <f>((((B30-1)*370)+B28)/30)+24</f>
        <v>62.703333333333333</v>
      </c>
      <c r="C26">
        <f t="shared" ref="C26:D26" si="0">((((C30-1)*370)+C28)/30)+24</f>
        <v>63.309999999999995</v>
      </c>
      <c r="D26">
        <f t="shared" si="0"/>
        <v>62.443333333333335</v>
      </c>
    </row>
    <row r="27" spans="1:4" x14ac:dyDescent="0.25">
      <c r="A27" t="s">
        <v>103</v>
      </c>
      <c r="B27">
        <v>4.5</v>
      </c>
      <c r="C27">
        <v>0</v>
      </c>
      <c r="D27">
        <v>0</v>
      </c>
    </row>
    <row r="28" spans="1:4" x14ac:dyDescent="0.25">
      <c r="A28" t="s">
        <v>104</v>
      </c>
      <c r="B28">
        <v>95.5</v>
      </c>
      <c r="C28">
        <v>91.5</v>
      </c>
      <c r="D28">
        <v>87.7</v>
      </c>
    </row>
    <row r="29" spans="1:4" x14ac:dyDescent="0.25">
      <c r="A29" t="s">
        <v>105</v>
      </c>
      <c r="B29">
        <v>13</v>
      </c>
      <c r="C29">
        <v>13</v>
      </c>
      <c r="D29">
        <v>13</v>
      </c>
    </row>
    <row r="30" spans="1:4" x14ac:dyDescent="0.25">
      <c r="A30" t="s">
        <v>8</v>
      </c>
      <c r="B30">
        <v>3.88</v>
      </c>
      <c r="C30">
        <v>3.94</v>
      </c>
      <c r="D30">
        <v>3.88</v>
      </c>
    </row>
    <row r="31" spans="1:4" x14ac:dyDescent="0.25">
      <c r="A31" t="s">
        <v>106</v>
      </c>
      <c r="B31">
        <v>23</v>
      </c>
      <c r="C31">
        <v>23</v>
      </c>
      <c r="D31">
        <v>23</v>
      </c>
    </row>
    <row r="32" spans="1:4" x14ac:dyDescent="0.25">
      <c r="A32" t="s">
        <v>46</v>
      </c>
      <c r="B32">
        <v>24</v>
      </c>
      <c r="C32">
        <v>24</v>
      </c>
      <c r="D32">
        <v>24</v>
      </c>
    </row>
    <row r="33" spans="1:4" x14ac:dyDescent="0.25">
      <c r="A33" t="s">
        <v>107</v>
      </c>
      <c r="B33">
        <v>18.8</v>
      </c>
      <c r="C33">
        <v>18.899999999999999</v>
      </c>
      <c r="D33">
        <v>18.3</v>
      </c>
    </row>
    <row r="34" spans="1:4" x14ac:dyDescent="0.25">
      <c r="A34" t="s">
        <v>16</v>
      </c>
      <c r="B34">
        <v>4.18</v>
      </c>
      <c r="C34">
        <v>4.1399999999999997</v>
      </c>
      <c r="D34">
        <v>4.2699999999999996</v>
      </c>
    </row>
    <row r="35" spans="1:4" x14ac:dyDescent="0.25">
      <c r="A35" t="s">
        <v>108</v>
      </c>
    </row>
    <row r="36" spans="1:4" x14ac:dyDescent="0.25">
      <c r="A36" t="s">
        <v>109</v>
      </c>
      <c r="B36">
        <v>3.66</v>
      </c>
      <c r="C36">
        <v>3.53</v>
      </c>
      <c r="D36">
        <v>3.45</v>
      </c>
    </row>
    <row r="37" spans="1:4" x14ac:dyDescent="0.25">
      <c r="A37" t="s">
        <v>110</v>
      </c>
      <c r="B37">
        <v>4.7300000000000004</v>
      </c>
      <c r="C37">
        <v>4.7300000000000004</v>
      </c>
      <c r="D37">
        <v>4.49</v>
      </c>
    </row>
    <row r="38" spans="1:4" x14ac:dyDescent="0.25">
      <c r="A38" t="s">
        <v>111</v>
      </c>
      <c r="B38" s="3" t="s">
        <v>127</v>
      </c>
      <c r="C38" s="3" t="s">
        <v>127</v>
      </c>
      <c r="D38" s="3" t="s">
        <v>127</v>
      </c>
    </row>
    <row r="39" spans="1:4" x14ac:dyDescent="0.25">
      <c r="A39" t="s">
        <v>112</v>
      </c>
      <c r="B39">
        <v>2.06</v>
      </c>
      <c r="C39">
        <v>2.06</v>
      </c>
      <c r="D39">
        <v>2.0299999999999998</v>
      </c>
    </row>
    <row r="40" spans="1:4" x14ac:dyDescent="0.25">
      <c r="A40" t="s">
        <v>113</v>
      </c>
      <c r="B40">
        <v>2.25</v>
      </c>
      <c r="C40">
        <v>2.25</v>
      </c>
      <c r="D40">
        <v>2.25</v>
      </c>
    </row>
    <row r="41" spans="1:4" x14ac:dyDescent="0.25">
      <c r="A41" t="s">
        <v>114</v>
      </c>
    </row>
    <row r="42" spans="1:4" x14ac:dyDescent="0.25">
      <c r="A42" t="s">
        <v>115</v>
      </c>
      <c r="B42" s="3" t="s">
        <v>128</v>
      </c>
      <c r="C42" s="3" t="s">
        <v>128</v>
      </c>
      <c r="D42" s="3" t="s">
        <v>128</v>
      </c>
    </row>
    <row r="43" spans="1:4" x14ac:dyDescent="0.25">
      <c r="A43" t="s">
        <v>116</v>
      </c>
      <c r="B43" s="3" t="s">
        <v>129</v>
      </c>
      <c r="C43" s="3" t="s">
        <v>129</v>
      </c>
      <c r="D43" s="3" t="s">
        <v>129</v>
      </c>
    </row>
    <row r="44" spans="1:4" x14ac:dyDescent="0.25">
      <c r="A44" t="s">
        <v>117</v>
      </c>
      <c r="B44" s="3" t="s">
        <v>34</v>
      </c>
      <c r="C44" s="3" t="s">
        <v>34</v>
      </c>
      <c r="D44" s="3" t="s">
        <v>34</v>
      </c>
    </row>
    <row r="45" spans="1:4" x14ac:dyDescent="0.25">
      <c r="A45" t="s">
        <v>118</v>
      </c>
      <c r="B45" s="3" t="s">
        <v>39</v>
      </c>
      <c r="C45" s="3" t="s">
        <v>39</v>
      </c>
      <c r="D45" s="3" t="s">
        <v>39</v>
      </c>
    </row>
    <row r="46" spans="1:4" x14ac:dyDescent="0.25">
      <c r="A46" t="s">
        <v>119</v>
      </c>
      <c r="B46" s="3">
        <v>0.6</v>
      </c>
      <c r="C46" s="3">
        <v>0.6</v>
      </c>
      <c r="D46" s="3">
        <v>0.6</v>
      </c>
    </row>
    <row r="47" spans="1:4" x14ac:dyDescent="0.25">
      <c r="A47" t="s">
        <v>25</v>
      </c>
      <c r="B47" s="3" t="s">
        <v>130</v>
      </c>
      <c r="C47" s="3" t="s">
        <v>130</v>
      </c>
      <c r="D47" s="3" t="s">
        <v>130</v>
      </c>
    </row>
    <row r="48" spans="1:4" x14ac:dyDescent="0.25">
      <c r="A48" t="s">
        <v>120</v>
      </c>
      <c r="B48" s="3" t="s">
        <v>39</v>
      </c>
      <c r="C48" s="3" t="s">
        <v>39</v>
      </c>
      <c r="D48" s="3" t="s">
        <v>39</v>
      </c>
    </row>
    <row r="49" spans="1:4" x14ac:dyDescent="0.25">
      <c r="A49" t="s">
        <v>121</v>
      </c>
      <c r="B49" s="3" t="b">
        <v>1</v>
      </c>
      <c r="C49" s="3" t="b">
        <v>1</v>
      </c>
      <c r="D49" s="3" t="b">
        <v>1</v>
      </c>
    </row>
    <row r="50" spans="1:4" x14ac:dyDescent="0.25">
      <c r="A50" t="s">
        <v>122</v>
      </c>
      <c r="B50" s="3" t="s">
        <v>131</v>
      </c>
      <c r="C50" s="3" t="s">
        <v>131</v>
      </c>
      <c r="D50" s="3" t="s">
        <v>131</v>
      </c>
    </row>
    <row r="51" spans="1:4" x14ac:dyDescent="0.25">
      <c r="A51" t="s">
        <v>123</v>
      </c>
      <c r="B51">
        <v>387</v>
      </c>
      <c r="C51">
        <v>383</v>
      </c>
      <c r="D51">
        <v>386</v>
      </c>
    </row>
    <row r="52" spans="1:4" x14ac:dyDescent="0.25">
      <c r="A52" t="s">
        <v>124</v>
      </c>
      <c r="B52">
        <v>400</v>
      </c>
      <c r="C52">
        <v>400</v>
      </c>
      <c r="D52">
        <v>400</v>
      </c>
    </row>
    <row r="53" spans="1:4" x14ac:dyDescent="0.25">
      <c r="A53" t="s">
        <v>125</v>
      </c>
      <c r="B53">
        <v>1.387</v>
      </c>
      <c r="C53">
        <v>4.2000000000000003E-2</v>
      </c>
      <c r="D53">
        <v>0.79100000000000004</v>
      </c>
    </row>
    <row r="54" spans="1:4" x14ac:dyDescent="0.25">
      <c r="A54" t="s">
        <v>126</v>
      </c>
      <c r="B54" t="s">
        <v>79</v>
      </c>
      <c r="C54" t="s">
        <v>79</v>
      </c>
      <c r="D54" t="s">
        <v>79</v>
      </c>
    </row>
    <row r="71" spans="3:4" x14ac:dyDescent="0.25">
      <c r="C71" s="6"/>
      <c r="D71" s="6"/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3"/>
  <sheetViews>
    <sheetView workbookViewId="0">
      <selection activeCell="D6" sqref="D6"/>
    </sheetView>
  </sheetViews>
  <sheetFormatPr defaultRowHeight="15" x14ac:dyDescent="0.25"/>
  <cols>
    <col min="1" max="1" width="45.7109375" bestFit="1" customWidth="1"/>
  </cols>
  <sheetData>
    <row r="2" spans="1:4" x14ac:dyDescent="0.25">
      <c r="A2" t="s">
        <v>142</v>
      </c>
    </row>
    <row r="3" spans="1:4" x14ac:dyDescent="0.25">
      <c r="A3" t="s">
        <v>143</v>
      </c>
      <c r="B3" t="s">
        <v>31</v>
      </c>
      <c r="C3" t="s">
        <v>31</v>
      </c>
      <c r="D3" t="s">
        <v>31</v>
      </c>
    </row>
    <row r="4" spans="1:4" x14ac:dyDescent="0.25">
      <c r="A4" t="s">
        <v>144</v>
      </c>
      <c r="B4" t="s">
        <v>33</v>
      </c>
      <c r="C4" t="s">
        <v>33</v>
      </c>
      <c r="D4" t="s">
        <v>33</v>
      </c>
    </row>
    <row r="5" spans="1:4" x14ac:dyDescent="0.25">
      <c r="A5" t="s">
        <v>12</v>
      </c>
      <c r="B5">
        <v>400</v>
      </c>
      <c r="C5">
        <v>400</v>
      </c>
      <c r="D5">
        <v>400</v>
      </c>
    </row>
    <row r="6" spans="1:4" x14ac:dyDescent="0.25">
      <c r="A6" t="s">
        <v>145</v>
      </c>
      <c r="B6" t="s">
        <v>276</v>
      </c>
      <c r="C6" t="s">
        <v>276</v>
      </c>
      <c r="D6" t="s">
        <v>276</v>
      </c>
    </row>
    <row r="7" spans="1:4" x14ac:dyDescent="0.25">
      <c r="A7" t="s">
        <v>102</v>
      </c>
      <c r="B7">
        <v>62.703333333333333</v>
      </c>
      <c r="C7">
        <v>63.309999999999995</v>
      </c>
      <c r="D7">
        <v>62.443333333333335</v>
      </c>
    </row>
    <row r="8" spans="1:4" x14ac:dyDescent="0.25">
      <c r="A8" t="s">
        <v>146</v>
      </c>
      <c r="B8">
        <v>387</v>
      </c>
      <c r="C8">
        <v>384</v>
      </c>
      <c r="D8">
        <v>386</v>
      </c>
    </row>
    <row r="9" spans="1:4" x14ac:dyDescent="0.25">
      <c r="A9" t="s">
        <v>147</v>
      </c>
      <c r="B9">
        <v>2.06</v>
      </c>
      <c r="C9">
        <v>2.06</v>
      </c>
      <c r="D9">
        <v>2.0299999999999998</v>
      </c>
    </row>
    <row r="10" spans="1:4" x14ac:dyDescent="0.25">
      <c r="A10" t="s">
        <v>148</v>
      </c>
      <c r="B10">
        <v>0</v>
      </c>
    </row>
    <row r="11" spans="1:4" x14ac:dyDescent="0.25">
      <c r="A11" t="s">
        <v>149</v>
      </c>
      <c r="B11">
        <v>95.5</v>
      </c>
      <c r="C11">
        <v>91.5</v>
      </c>
      <c r="D11">
        <v>87.7</v>
      </c>
    </row>
    <row r="12" spans="1:4" x14ac:dyDescent="0.25">
      <c r="A12" t="s">
        <v>150</v>
      </c>
      <c r="B12">
        <v>24</v>
      </c>
      <c r="C12">
        <v>24</v>
      </c>
      <c r="D12">
        <v>24</v>
      </c>
    </row>
    <row r="13" spans="1:4" x14ac:dyDescent="0.25">
      <c r="A13" t="s">
        <v>151</v>
      </c>
      <c r="B13">
        <v>4.5</v>
      </c>
      <c r="C13">
        <v>0</v>
      </c>
      <c r="D13">
        <v>0</v>
      </c>
    </row>
    <row r="14" spans="1:4" x14ac:dyDescent="0.25">
      <c r="A14" t="s">
        <v>20</v>
      </c>
      <c r="B14">
        <v>18.809999999999999</v>
      </c>
      <c r="C14">
        <v>18.809999999999999</v>
      </c>
      <c r="D14">
        <v>18.809999999999999</v>
      </c>
    </row>
    <row r="16" spans="1:4" x14ac:dyDescent="0.25">
      <c r="A16" t="s">
        <v>21</v>
      </c>
      <c r="B16" t="s">
        <v>76</v>
      </c>
      <c r="C16" t="s">
        <v>76</v>
      </c>
      <c r="D16" t="s">
        <v>76</v>
      </c>
    </row>
    <row r="17" spans="1:4" x14ac:dyDescent="0.25">
      <c r="A17" t="s">
        <v>152</v>
      </c>
    </row>
    <row r="18" spans="1:4" x14ac:dyDescent="0.25">
      <c r="A18" t="s">
        <v>22</v>
      </c>
      <c r="B18" t="s">
        <v>277</v>
      </c>
      <c r="C18" t="s">
        <v>277</v>
      </c>
      <c r="D18" t="s">
        <v>277</v>
      </c>
    </row>
    <row r="19" spans="1:4" x14ac:dyDescent="0.25">
      <c r="A19" t="s">
        <v>153</v>
      </c>
      <c r="B19">
        <v>0.9</v>
      </c>
      <c r="C19">
        <v>0.9</v>
      </c>
      <c r="D19">
        <v>0.9</v>
      </c>
    </row>
    <row r="20" spans="1:4" x14ac:dyDescent="0.25">
      <c r="A20" t="s">
        <v>154</v>
      </c>
      <c r="B20">
        <v>4</v>
      </c>
      <c r="C20">
        <v>4</v>
      </c>
      <c r="D20">
        <v>4</v>
      </c>
    </row>
    <row r="22" spans="1:4" x14ac:dyDescent="0.25">
      <c r="A22" t="s">
        <v>155</v>
      </c>
      <c r="B22">
        <v>23</v>
      </c>
      <c r="C22">
        <v>23</v>
      </c>
      <c r="D22">
        <v>23</v>
      </c>
    </row>
    <row r="23" spans="1:4" x14ac:dyDescent="0.25">
      <c r="A23" t="s">
        <v>156</v>
      </c>
      <c r="B23" t="s">
        <v>276</v>
      </c>
      <c r="C23" t="s">
        <v>276</v>
      </c>
      <c r="D23" t="s">
        <v>276</v>
      </c>
    </row>
    <row r="24" spans="1:4" x14ac:dyDescent="0.25">
      <c r="A24" t="s">
        <v>157</v>
      </c>
      <c r="B24">
        <v>0.6</v>
      </c>
    </row>
    <row r="25" spans="1:4" x14ac:dyDescent="0.25">
      <c r="A25" t="s">
        <v>158</v>
      </c>
      <c r="B25">
        <v>0.1</v>
      </c>
    </row>
    <row r="26" spans="1:4" x14ac:dyDescent="0.25">
      <c r="A26" t="s">
        <v>159</v>
      </c>
      <c r="B26">
        <v>18.8</v>
      </c>
      <c r="C26">
        <v>18.899999999999999</v>
      </c>
      <c r="D26">
        <v>18.3</v>
      </c>
    </row>
    <row r="27" spans="1:4" x14ac:dyDescent="0.25">
      <c r="A27" t="s">
        <v>160</v>
      </c>
      <c r="B27">
        <v>2</v>
      </c>
      <c r="C27">
        <v>2</v>
      </c>
      <c r="D27">
        <v>2</v>
      </c>
    </row>
    <row r="28" spans="1:4" x14ac:dyDescent="0.25">
      <c r="A28" t="s">
        <v>161</v>
      </c>
      <c r="B28" t="s">
        <v>276</v>
      </c>
      <c r="C28" t="s">
        <v>276</v>
      </c>
      <c r="D28" t="s">
        <v>276</v>
      </c>
    </row>
    <row r="29" spans="1:4" x14ac:dyDescent="0.25">
      <c r="A29" t="s">
        <v>162</v>
      </c>
      <c r="B29">
        <v>4.18</v>
      </c>
      <c r="C29">
        <v>4.1399999999999997</v>
      </c>
      <c r="D29">
        <v>4.2699999999999996</v>
      </c>
    </row>
    <row r="30" spans="1:4" x14ac:dyDescent="0.25">
      <c r="A30" t="s">
        <v>163</v>
      </c>
      <c r="B30">
        <v>3.66</v>
      </c>
      <c r="C30">
        <v>3.53</v>
      </c>
      <c r="D30">
        <v>3.45</v>
      </c>
    </row>
    <row r="31" spans="1:4" x14ac:dyDescent="0.25">
      <c r="A31" t="s">
        <v>110</v>
      </c>
      <c r="B31">
        <v>4.7300000000000004</v>
      </c>
      <c r="C31">
        <v>4.7300000000000004</v>
      </c>
      <c r="D31">
        <v>4.49</v>
      </c>
    </row>
    <row r="32" spans="1:4" x14ac:dyDescent="0.25">
      <c r="A32" t="s">
        <v>164</v>
      </c>
    </row>
    <row r="33" spans="1:2" x14ac:dyDescent="0.25">
      <c r="A33" t="s">
        <v>165</v>
      </c>
      <c r="B33">
        <v>396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C14" sqref="C14"/>
    </sheetView>
  </sheetViews>
  <sheetFormatPr defaultRowHeight="15" x14ac:dyDescent="0.25"/>
  <sheetData>
    <row r="1" spans="1:9" x14ac:dyDescent="0.25">
      <c r="B1" t="s">
        <v>260</v>
      </c>
      <c r="C1" t="s">
        <v>261</v>
      </c>
      <c r="D1" t="s">
        <v>262</v>
      </c>
      <c r="E1" t="s">
        <v>263</v>
      </c>
      <c r="F1" t="s">
        <v>264</v>
      </c>
      <c r="G1" t="s">
        <v>265</v>
      </c>
      <c r="H1" t="s">
        <v>266</v>
      </c>
      <c r="I1" t="s">
        <v>267</v>
      </c>
    </row>
    <row r="2" spans="1:9" x14ac:dyDescent="0.25">
      <c r="A2" s="10">
        <v>2013</v>
      </c>
      <c r="B2" s="10"/>
      <c r="C2" s="10"/>
      <c r="D2" s="10"/>
      <c r="E2" s="10"/>
      <c r="F2" s="10"/>
      <c r="G2" s="10"/>
    </row>
    <row r="3" spans="1:9" x14ac:dyDescent="0.25">
      <c r="A3" t="s">
        <v>268</v>
      </c>
      <c r="B3">
        <v>24.19</v>
      </c>
      <c r="C3">
        <v>14.79</v>
      </c>
      <c r="D3">
        <v>116.6</v>
      </c>
      <c r="E3">
        <v>1.42</v>
      </c>
      <c r="F3">
        <v>94.15</v>
      </c>
      <c r="G3">
        <v>54.86</v>
      </c>
    </row>
    <row r="4" spans="1:9" x14ac:dyDescent="0.25">
      <c r="A4" t="s">
        <v>269</v>
      </c>
      <c r="B4">
        <v>25.25</v>
      </c>
      <c r="C4">
        <v>14.67</v>
      </c>
      <c r="D4">
        <v>50.8</v>
      </c>
      <c r="E4">
        <v>1.1399999999999999</v>
      </c>
      <c r="F4">
        <v>93.94</v>
      </c>
      <c r="G4">
        <v>53.79</v>
      </c>
    </row>
    <row r="5" spans="1:9" x14ac:dyDescent="0.25">
      <c r="A5" t="s">
        <v>270</v>
      </c>
      <c r="B5">
        <v>24.54</v>
      </c>
      <c r="C5">
        <v>13.61</v>
      </c>
      <c r="D5">
        <v>27.4</v>
      </c>
      <c r="E5">
        <v>1.1000000000000001</v>
      </c>
      <c r="F5">
        <v>94.2</v>
      </c>
      <c r="G5">
        <v>54.08</v>
      </c>
    </row>
    <row r="6" spans="1:9" x14ac:dyDescent="0.25">
      <c r="A6" t="s">
        <v>271</v>
      </c>
      <c r="B6">
        <v>23.26</v>
      </c>
      <c r="C6">
        <v>10.17</v>
      </c>
      <c r="D6">
        <v>33.200000000000003</v>
      </c>
      <c r="E6">
        <v>1.03</v>
      </c>
      <c r="F6">
        <v>93.7</v>
      </c>
      <c r="G6">
        <v>42.78</v>
      </c>
    </row>
    <row r="7" spans="1:9" x14ac:dyDescent="0.25">
      <c r="A7" t="s">
        <v>189</v>
      </c>
      <c r="D7">
        <f>SUM(D3:D6)</f>
        <v>228</v>
      </c>
    </row>
    <row r="8" spans="1:9" x14ac:dyDescent="0.25">
      <c r="A8" t="s">
        <v>272</v>
      </c>
      <c r="B8">
        <f>AVERAGE(B3:B6)</f>
        <v>24.31</v>
      </c>
      <c r="C8">
        <f t="shared" ref="C8:G8" si="0">AVERAGE(C3:C6)</f>
        <v>13.31</v>
      </c>
      <c r="D8">
        <f t="shared" si="0"/>
        <v>57</v>
      </c>
      <c r="E8">
        <f t="shared" si="0"/>
        <v>1.1724999999999999</v>
      </c>
      <c r="F8">
        <f t="shared" si="0"/>
        <v>93.997500000000002</v>
      </c>
      <c r="G8">
        <f t="shared" si="0"/>
        <v>51.377500000000005</v>
      </c>
    </row>
    <row r="9" spans="1:9" x14ac:dyDescent="0.25">
      <c r="B9">
        <f>AVERAGE(B8:C8)</f>
        <v>18.809999999999999</v>
      </c>
      <c r="F9">
        <f>AVERAGE(F8:G8)</f>
        <v>72.6875</v>
      </c>
    </row>
    <row r="10" spans="1:9" x14ac:dyDescent="0.25">
      <c r="D10" t="s">
        <v>273</v>
      </c>
      <c r="E10">
        <f>(E8*3.6)</f>
        <v>4.2210000000000001</v>
      </c>
    </row>
  </sheetData>
  <mergeCells count="1">
    <mergeCell ref="A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19" workbookViewId="0">
      <selection activeCell="I14" sqref="I14"/>
    </sheetView>
  </sheetViews>
  <sheetFormatPr defaultRowHeight="15" x14ac:dyDescent="0.25"/>
  <sheetData>
    <row r="1" spans="1:10" x14ac:dyDescent="0.25">
      <c r="A1" t="s">
        <v>166</v>
      </c>
      <c r="C1">
        <v>387</v>
      </c>
      <c r="D1">
        <v>384</v>
      </c>
      <c r="E1">
        <v>386</v>
      </c>
      <c r="G1" t="s">
        <v>167</v>
      </c>
      <c r="H1">
        <v>1.387</v>
      </c>
      <c r="I1">
        <v>4.2000000000000003E-2</v>
      </c>
      <c r="J1">
        <v>0.79100000000000004</v>
      </c>
    </row>
    <row r="2" spans="1:10" x14ac:dyDescent="0.25">
      <c r="A2" t="s">
        <v>168</v>
      </c>
      <c r="C2">
        <v>18.8</v>
      </c>
      <c r="D2">
        <v>18.899999999999999</v>
      </c>
      <c r="E2">
        <v>18.3</v>
      </c>
      <c r="G2" t="s">
        <v>50</v>
      </c>
      <c r="H2">
        <v>4.7</v>
      </c>
      <c r="I2">
        <v>4.7</v>
      </c>
      <c r="J2">
        <v>4.7</v>
      </c>
    </row>
    <row r="3" spans="1:10" x14ac:dyDescent="0.25">
      <c r="A3" t="s">
        <v>169</v>
      </c>
      <c r="C3">
        <v>4.18</v>
      </c>
      <c r="D3">
        <v>4.1399999999999997</v>
      </c>
      <c r="E3">
        <v>4.2699999999999996</v>
      </c>
    </row>
    <row r="4" spans="1:10" x14ac:dyDescent="0.25">
      <c r="A4" t="s">
        <v>170</v>
      </c>
      <c r="C4" t="s">
        <v>230</v>
      </c>
      <c r="D4" t="s">
        <v>231</v>
      </c>
      <c r="E4" t="s">
        <v>232</v>
      </c>
      <c r="H4" t="s">
        <v>230</v>
      </c>
      <c r="I4" t="s">
        <v>231</v>
      </c>
      <c r="J4" t="s">
        <v>232</v>
      </c>
    </row>
    <row r="5" spans="1:10" x14ac:dyDescent="0.25">
      <c r="A5" t="s">
        <v>171</v>
      </c>
      <c r="C5">
        <f>(0.08*C1^0.75)</f>
        <v>6.9802858975097539</v>
      </c>
      <c r="D5">
        <f>(0.08*D1^0.75)</f>
        <v>6.9396633877236082</v>
      </c>
      <c r="E5">
        <f>(0.08*E1^0.75)</f>
        <v>6.9667538375430889</v>
      </c>
      <c r="G5" t="s">
        <v>172</v>
      </c>
      <c r="H5">
        <v>5.46</v>
      </c>
      <c r="I5">
        <v>5.46</v>
      </c>
      <c r="J5">
        <v>5.46</v>
      </c>
    </row>
    <row r="6" spans="1:10" x14ac:dyDescent="0.25">
      <c r="A6" t="s">
        <v>173</v>
      </c>
      <c r="C6">
        <f>(C5*4.184)</f>
        <v>29.205516195180813</v>
      </c>
      <c r="D6">
        <f>(D5*4.184)</f>
        <v>29.03555161423558</v>
      </c>
      <c r="E6">
        <f>(E5*4.184)</f>
        <v>29.148898056280284</v>
      </c>
      <c r="G6" t="s">
        <v>174</v>
      </c>
      <c r="H6">
        <v>14.4</v>
      </c>
      <c r="I6">
        <v>14</v>
      </c>
      <c r="J6">
        <v>13.4</v>
      </c>
    </row>
    <row r="7" spans="1:10" x14ac:dyDescent="0.25">
      <c r="A7" t="s">
        <v>175</v>
      </c>
      <c r="C7">
        <f>(C6/0.68)</f>
        <v>42.949288522324721</v>
      </c>
      <c r="D7">
        <f>(D6/0.68)</f>
        <v>42.699340609169965</v>
      </c>
      <c r="E7">
        <f>(E6/0.68)</f>
        <v>42.866026553353358</v>
      </c>
      <c r="G7" t="s">
        <v>176</v>
      </c>
      <c r="H7">
        <v>10.4</v>
      </c>
      <c r="I7">
        <v>10.4</v>
      </c>
      <c r="J7">
        <v>10.4</v>
      </c>
    </row>
    <row r="8" spans="1:10" x14ac:dyDescent="0.25">
      <c r="A8" t="s">
        <v>177</v>
      </c>
    </row>
    <row r="9" spans="1:10" x14ac:dyDescent="0.25">
      <c r="A9" t="s">
        <v>159</v>
      </c>
      <c r="C9">
        <v>18.8</v>
      </c>
      <c r="D9">
        <v>18.899999999999999</v>
      </c>
      <c r="E9">
        <v>18.3</v>
      </c>
    </row>
    <row r="10" spans="1:10" x14ac:dyDescent="0.25">
      <c r="A10" t="s">
        <v>178</v>
      </c>
      <c r="C10">
        <f>(0.36+(0.0969*C3))*C9</f>
        <v>14.382789600000001</v>
      </c>
      <c r="D10">
        <f>(0.36+(0.0969*D3))*D9</f>
        <v>14.386037399999999</v>
      </c>
      <c r="E10">
        <f>(0.36+(0.0969*E3))*E9</f>
        <v>14.1598629</v>
      </c>
      <c r="G10" t="s">
        <v>278</v>
      </c>
    </row>
    <row r="11" spans="1:10" x14ac:dyDescent="0.25">
      <c r="A11" t="s">
        <v>179</v>
      </c>
      <c r="C11">
        <f>(C10*4.184)</f>
        <v>60.177591686400007</v>
      </c>
      <c r="D11">
        <f>(D10*4.184)</f>
        <v>60.1911804816</v>
      </c>
      <c r="E11">
        <f>(E10*4.184)</f>
        <v>59.244866373600004</v>
      </c>
      <c r="G11" t="s">
        <v>279</v>
      </c>
    </row>
    <row r="12" spans="1:10" x14ac:dyDescent="0.25">
      <c r="A12" t="s">
        <v>180</v>
      </c>
      <c r="C12">
        <f>(C11/0.64)</f>
        <v>94.027487010000002</v>
      </c>
      <c r="D12">
        <f>(D11/0.64)</f>
        <v>94.048719502499992</v>
      </c>
      <c r="E12">
        <f>(E11/0.64)</f>
        <v>92.570103708750011</v>
      </c>
    </row>
    <row r="13" spans="1:10" x14ac:dyDescent="0.25">
      <c r="A13" t="s">
        <v>181</v>
      </c>
    </row>
    <row r="14" spans="1:10" x14ac:dyDescent="0.25">
      <c r="A14" t="s">
        <v>182</v>
      </c>
      <c r="C14">
        <f>((0.00045*5)+(0.0012*C1))</f>
        <v>0.46664999999999995</v>
      </c>
      <c r="D14">
        <f>((0.00045*5)+(0.0012*D1))</f>
        <v>0.46304999999999996</v>
      </c>
      <c r="E14">
        <f>((0.00045*5)+(0.0012*E1))</f>
        <v>0.46544999999999992</v>
      </c>
    </row>
    <row r="15" spans="1:10" x14ac:dyDescent="0.25">
      <c r="A15" t="s">
        <v>183</v>
      </c>
      <c r="C15">
        <f>(C14*4.184)</f>
        <v>1.9524636</v>
      </c>
      <c r="D15">
        <f>(D14*4.184)</f>
        <v>1.9374011999999998</v>
      </c>
      <c r="E15">
        <f>(E14*4.184)</f>
        <v>1.9474427999999997</v>
      </c>
    </row>
    <row r="16" spans="1:10" x14ac:dyDescent="0.25">
      <c r="A16" t="s">
        <v>184</v>
      </c>
      <c r="C16">
        <f>(C15/0.62)</f>
        <v>3.1491348387096774</v>
      </c>
      <c r="D16">
        <f>(D15/0.62)</f>
        <v>3.12484064516129</v>
      </c>
      <c r="E16">
        <f>(E15/0.62)</f>
        <v>3.1410367741935481</v>
      </c>
    </row>
    <row r="17" spans="1:5" x14ac:dyDescent="0.25">
      <c r="A17" t="s">
        <v>185</v>
      </c>
    </row>
    <row r="18" spans="1:5" x14ac:dyDescent="0.25">
      <c r="A18" t="s">
        <v>186</v>
      </c>
      <c r="C18">
        <f>(H1*H2)</f>
        <v>6.5189000000000004</v>
      </c>
      <c r="D18">
        <f>(I1*I2)</f>
        <v>0.19740000000000002</v>
      </c>
      <c r="E18">
        <f>(J1*J2)</f>
        <v>3.7177000000000002</v>
      </c>
    </row>
    <row r="19" spans="1:5" x14ac:dyDescent="0.25">
      <c r="A19" t="s">
        <v>187</v>
      </c>
      <c r="C19">
        <f>(C18*4.184)</f>
        <v>27.275077600000003</v>
      </c>
      <c r="D19">
        <f>(D18*4.184)</f>
        <v>0.82592160000000014</v>
      </c>
      <c r="E19">
        <f>(E18*4.184)</f>
        <v>15.554856800000001</v>
      </c>
    </row>
    <row r="20" spans="1:5" x14ac:dyDescent="0.25">
      <c r="A20" t="s">
        <v>188</v>
      </c>
      <c r="C20">
        <f>(C19/1.12)</f>
        <v>24.352747857142859</v>
      </c>
      <c r="D20">
        <f>(D19/1.12)</f>
        <v>0.73743000000000003</v>
      </c>
      <c r="E20">
        <f>(E19/1.12)</f>
        <v>13.888265000000001</v>
      </c>
    </row>
    <row r="21" spans="1:5" x14ac:dyDescent="0.25">
      <c r="A21" t="s">
        <v>189</v>
      </c>
    </row>
    <row r="22" spans="1:5" x14ac:dyDescent="0.25">
      <c r="A22" t="s">
        <v>190</v>
      </c>
      <c r="C22">
        <f>SUM(C7,C12,C16,C20)</f>
        <v>164.47865822817727</v>
      </c>
      <c r="D22">
        <f>SUM(D7,D12,D16,D20)</f>
        <v>140.61033075683125</v>
      </c>
      <c r="E22">
        <f>SUM(E7,E12,E16,E20)</f>
        <v>152.4654320362969</v>
      </c>
    </row>
    <row r="24" spans="1:5" x14ac:dyDescent="0.25">
      <c r="A24" t="s">
        <v>191</v>
      </c>
      <c r="C24">
        <f>(H5*H6)</f>
        <v>78.623999999999995</v>
      </c>
      <c r="D24">
        <f t="shared" ref="D24:E24" si="0">(I5*I6)</f>
        <v>76.44</v>
      </c>
      <c r="E24">
        <f t="shared" si="0"/>
        <v>73.164000000000001</v>
      </c>
    </row>
    <row r="25" spans="1:5" x14ac:dyDescent="0.25">
      <c r="A25" t="s">
        <v>192</v>
      </c>
      <c r="C25">
        <f>(C22-C24)</f>
        <v>85.854658228177271</v>
      </c>
      <c r="D25">
        <f t="shared" ref="D25:E25" si="1">(D22-D24)</f>
        <v>64.170330756831248</v>
      </c>
      <c r="E25">
        <f t="shared" si="1"/>
        <v>79.301432036296902</v>
      </c>
    </row>
    <row r="26" spans="1:5" x14ac:dyDescent="0.25">
      <c r="A26" t="s">
        <v>193</v>
      </c>
      <c r="C26">
        <f>(C25/H7)</f>
        <v>8.255255598863199</v>
      </c>
      <c r="D26">
        <f t="shared" ref="D26:E26" si="2">(D25/I7)</f>
        <v>6.1702241112337735</v>
      </c>
      <c r="E26">
        <f t="shared" si="2"/>
        <v>7.625137695797779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22" sqref="D22"/>
    </sheetView>
  </sheetViews>
  <sheetFormatPr defaultRowHeight="15" x14ac:dyDescent="0.25"/>
  <cols>
    <col min="1" max="1" width="15.85546875" bestFit="1" customWidth="1"/>
  </cols>
  <sheetData>
    <row r="1" spans="1:4" x14ac:dyDescent="0.25">
      <c r="A1" s="9" t="s">
        <v>194</v>
      </c>
      <c r="B1" s="9"/>
      <c r="C1" s="9"/>
      <c r="D1" s="9"/>
    </row>
    <row r="2" spans="1:4" x14ac:dyDescent="0.25">
      <c r="A2" t="s">
        <v>195</v>
      </c>
      <c r="B2" t="s">
        <v>132</v>
      </c>
      <c r="C2" t="s">
        <v>29</v>
      </c>
      <c r="D2" t="s">
        <v>30</v>
      </c>
    </row>
    <row r="3" spans="1:4" x14ac:dyDescent="0.25">
      <c r="A3" t="s">
        <v>196</v>
      </c>
      <c r="B3">
        <v>4.2861000000000002</v>
      </c>
      <c r="C3">
        <v>2.7736800000000001</v>
      </c>
      <c r="D3">
        <v>1.23942</v>
      </c>
    </row>
    <row r="4" spans="1:4" x14ac:dyDescent="0.25">
      <c r="A4" t="s">
        <v>197</v>
      </c>
      <c r="B4">
        <v>0</v>
      </c>
      <c r="C4">
        <v>0.95550000000000002</v>
      </c>
      <c r="D4">
        <v>1.911</v>
      </c>
    </row>
    <row r="5" spans="1:4" x14ac:dyDescent="0.25">
      <c r="A5" t="s">
        <v>198</v>
      </c>
      <c r="B5">
        <v>0</v>
      </c>
      <c r="C5">
        <v>0.49159999999999998</v>
      </c>
      <c r="D5">
        <v>0.98280000000000001</v>
      </c>
    </row>
    <row r="6" spans="1:4" x14ac:dyDescent="0.25">
      <c r="A6" t="s">
        <v>199</v>
      </c>
      <c r="B6">
        <v>0</v>
      </c>
      <c r="C6">
        <v>0.3276</v>
      </c>
      <c r="D6">
        <v>0.6552</v>
      </c>
    </row>
    <row r="7" spans="1:4" x14ac:dyDescent="0.25">
      <c r="A7" t="s">
        <v>200</v>
      </c>
      <c r="B7">
        <v>0.71526000000000001</v>
      </c>
      <c r="C7">
        <v>0.48048000000000002</v>
      </c>
      <c r="D7">
        <v>0.2457</v>
      </c>
    </row>
    <row r="8" spans="1:4" x14ac:dyDescent="0.25">
      <c r="A8" t="s">
        <v>201</v>
      </c>
      <c r="B8">
        <v>0.21840000000000001</v>
      </c>
      <c r="C8">
        <v>0.21840000000000001</v>
      </c>
      <c r="D8">
        <v>0.21840000000000001</v>
      </c>
    </row>
    <row r="9" spans="1:4" x14ac:dyDescent="0.25">
      <c r="A9" t="s">
        <v>202</v>
      </c>
      <c r="B9">
        <v>9.8280000000000006E-2</v>
      </c>
      <c r="C9">
        <v>0.10374</v>
      </c>
      <c r="D9">
        <v>0.12012</v>
      </c>
    </row>
    <row r="10" spans="1:4" x14ac:dyDescent="0.25">
      <c r="A10" t="s">
        <v>203</v>
      </c>
      <c r="B10">
        <v>4.3679999999999997E-2</v>
      </c>
      <c r="C10">
        <v>1.6379999999999999E-2</v>
      </c>
      <c r="D10">
        <v>0</v>
      </c>
    </row>
    <row r="11" spans="1:4" x14ac:dyDescent="0.25">
      <c r="A11" t="s">
        <v>204</v>
      </c>
      <c r="B11">
        <v>5.4600000000000003E-2</v>
      </c>
      <c r="C11">
        <v>5.4600000000000003E-2</v>
      </c>
      <c r="D11">
        <v>5.4600000000000003E-2</v>
      </c>
    </row>
    <row r="12" spans="1:4" x14ac:dyDescent="0.25">
      <c r="A12" t="s">
        <v>205</v>
      </c>
      <c r="B12">
        <v>1.6379999999999999E-2</v>
      </c>
      <c r="C12">
        <v>1.0919999999999999E-2</v>
      </c>
      <c r="D12">
        <v>5.4599999999999996E-3</v>
      </c>
    </row>
    <row r="13" spans="1:4" x14ac:dyDescent="0.25">
      <c r="A13" t="s">
        <v>206</v>
      </c>
      <c r="B13">
        <v>2.7300000000000001E-2</v>
      </c>
      <c r="C13">
        <v>2.7300000000000001E-2</v>
      </c>
      <c r="D13">
        <v>2.7300000000000001E-2</v>
      </c>
    </row>
    <row r="15" spans="1:4" x14ac:dyDescent="0.25">
      <c r="A15" s="9" t="s">
        <v>206</v>
      </c>
      <c r="B15" s="9"/>
      <c r="C15" s="6"/>
      <c r="D15" s="6"/>
    </row>
    <row r="16" spans="1:4" x14ac:dyDescent="0.25">
      <c r="A16" t="s">
        <v>207</v>
      </c>
      <c r="B16" t="s">
        <v>133</v>
      </c>
    </row>
    <row r="17" spans="1:4" x14ac:dyDescent="0.25">
      <c r="A17" t="s">
        <v>208</v>
      </c>
      <c r="B17" t="s">
        <v>134</v>
      </c>
    </row>
    <row r="18" spans="1:4" x14ac:dyDescent="0.25">
      <c r="A18" t="s">
        <v>209</v>
      </c>
      <c r="B18" t="s">
        <v>135</v>
      </c>
    </row>
    <row r="19" spans="1:4" x14ac:dyDescent="0.25">
      <c r="A19" t="s">
        <v>210</v>
      </c>
      <c r="B19" t="s">
        <v>136</v>
      </c>
    </row>
    <row r="20" spans="1:4" x14ac:dyDescent="0.25">
      <c r="A20" t="s">
        <v>211</v>
      </c>
      <c r="B20" t="s">
        <v>137</v>
      </c>
    </row>
    <row r="21" spans="1:4" x14ac:dyDescent="0.25">
      <c r="A21" t="s">
        <v>212</v>
      </c>
      <c r="B21" t="s">
        <v>138</v>
      </c>
    </row>
    <row r="22" spans="1:4" x14ac:dyDescent="0.25">
      <c r="A22" t="s">
        <v>213</v>
      </c>
      <c r="B22" t="s">
        <v>139</v>
      </c>
      <c r="D22" t="s">
        <v>282</v>
      </c>
    </row>
    <row r="23" spans="1:4" x14ac:dyDescent="0.25">
      <c r="A23" t="s">
        <v>214</v>
      </c>
      <c r="B23" t="s">
        <v>140</v>
      </c>
    </row>
    <row r="24" spans="1:4" x14ac:dyDescent="0.25">
      <c r="A24" t="s">
        <v>215</v>
      </c>
      <c r="B24" t="s">
        <v>141</v>
      </c>
    </row>
    <row r="26" spans="1:4" x14ac:dyDescent="0.25">
      <c r="A26" s="9" t="s">
        <v>216</v>
      </c>
      <c r="B26" s="9"/>
    </row>
    <row r="27" spans="1:4" x14ac:dyDescent="0.25">
      <c r="A27" t="s">
        <v>217</v>
      </c>
      <c r="B27">
        <v>15.1</v>
      </c>
    </row>
    <row r="28" spans="1:4" x14ac:dyDescent="0.25">
      <c r="A28" t="s">
        <v>218</v>
      </c>
      <c r="B28">
        <v>9.5500000000000007</v>
      </c>
    </row>
    <row r="29" spans="1:4" x14ac:dyDescent="0.25">
      <c r="A29" t="s">
        <v>219</v>
      </c>
      <c r="B29">
        <v>90.5</v>
      </c>
    </row>
    <row r="30" spans="1:4" x14ac:dyDescent="0.25">
      <c r="A30" t="s">
        <v>220</v>
      </c>
      <c r="B30">
        <v>20.100000000000001</v>
      </c>
    </row>
    <row r="31" spans="1:4" x14ac:dyDescent="0.25">
      <c r="A31" t="s">
        <v>221</v>
      </c>
      <c r="B31">
        <v>2.92</v>
      </c>
    </row>
    <row r="32" spans="1:4" x14ac:dyDescent="0.25">
      <c r="A32" t="s">
        <v>222</v>
      </c>
      <c r="B32">
        <v>57.1</v>
      </c>
    </row>
    <row r="33" spans="1:2" x14ac:dyDescent="0.25">
      <c r="A33" t="s">
        <v>223</v>
      </c>
      <c r="B33">
        <v>2.57</v>
      </c>
    </row>
    <row r="34" spans="1:2" x14ac:dyDescent="0.25">
      <c r="A34" t="s">
        <v>224</v>
      </c>
      <c r="B34">
        <v>26.9</v>
      </c>
    </row>
    <row r="35" spans="1:2" x14ac:dyDescent="0.25">
      <c r="A35" t="s">
        <v>225</v>
      </c>
      <c r="B35">
        <v>1.5</v>
      </c>
    </row>
    <row r="36" spans="1:2" x14ac:dyDescent="0.25">
      <c r="A36" t="s">
        <v>226</v>
      </c>
    </row>
    <row r="37" spans="1:2" x14ac:dyDescent="0.25">
      <c r="A37" t="s">
        <v>227</v>
      </c>
      <c r="B37">
        <v>0.53</v>
      </c>
    </row>
    <row r="38" spans="1:2" x14ac:dyDescent="0.25">
      <c r="A38" t="s">
        <v>228</v>
      </c>
      <c r="B38">
        <v>0.501</v>
      </c>
    </row>
    <row r="39" spans="1:2" x14ac:dyDescent="0.25">
      <c r="A39" t="s">
        <v>229</v>
      </c>
      <c r="B39">
        <v>3.42</v>
      </c>
    </row>
  </sheetData>
  <mergeCells count="3">
    <mergeCell ref="A1:D1"/>
    <mergeCell ref="A15:B15"/>
    <mergeCell ref="A26:B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L31" sqref="L31"/>
    </sheetView>
  </sheetViews>
  <sheetFormatPr defaultRowHeight="15" x14ac:dyDescent="0.25"/>
  <cols>
    <col min="1" max="1" width="42.28515625" bestFit="1" customWidth="1"/>
  </cols>
  <sheetData>
    <row r="1" spans="1:8" x14ac:dyDescent="0.25">
      <c r="A1" t="s">
        <v>233</v>
      </c>
      <c r="B1" t="s">
        <v>28</v>
      </c>
      <c r="C1" t="s">
        <v>29</v>
      </c>
      <c r="D1" t="s">
        <v>259</v>
      </c>
      <c r="F1" t="s">
        <v>274</v>
      </c>
    </row>
    <row r="2" spans="1:8" x14ac:dyDescent="0.25">
      <c r="A2" t="s">
        <v>234</v>
      </c>
      <c r="B2">
        <v>18.8</v>
      </c>
      <c r="C2">
        <v>18.899999999999999</v>
      </c>
      <c r="D2">
        <v>18.3</v>
      </c>
    </row>
    <row r="3" spans="1:8" x14ac:dyDescent="0.25">
      <c r="A3" t="s">
        <v>235</v>
      </c>
      <c r="B3">
        <v>4.18</v>
      </c>
      <c r="C3">
        <v>4.1399999999999997</v>
      </c>
      <c r="D3">
        <v>4.2699999999999996</v>
      </c>
    </row>
    <row r="4" spans="1:8" x14ac:dyDescent="0.25">
      <c r="A4" t="s">
        <v>236</v>
      </c>
      <c r="B4">
        <v>3.66</v>
      </c>
      <c r="C4">
        <v>3.53</v>
      </c>
      <c r="D4">
        <v>3.45</v>
      </c>
    </row>
    <row r="5" spans="1:8" x14ac:dyDescent="0.25">
      <c r="A5" t="s">
        <v>237</v>
      </c>
      <c r="B5">
        <v>4.7300000000000004</v>
      </c>
      <c r="C5">
        <v>4.7300000000000004</v>
      </c>
      <c r="D5">
        <v>4.49</v>
      </c>
    </row>
    <row r="6" spans="1:8" x14ac:dyDescent="0.25">
      <c r="A6" t="s">
        <v>238</v>
      </c>
      <c r="B6">
        <v>10.199999999999999</v>
      </c>
      <c r="C6">
        <v>10.3</v>
      </c>
      <c r="D6">
        <v>9.26</v>
      </c>
    </row>
    <row r="7" spans="1:8" x14ac:dyDescent="0.25">
      <c r="A7" t="s">
        <v>239</v>
      </c>
      <c r="B7">
        <v>13.76</v>
      </c>
      <c r="C7">
        <v>11.66</v>
      </c>
      <c r="D7">
        <v>13.06</v>
      </c>
    </row>
    <row r="8" spans="1:8" x14ac:dyDescent="0.25">
      <c r="A8" t="s">
        <v>240</v>
      </c>
      <c r="B8">
        <v>8.26</v>
      </c>
      <c r="C8">
        <v>6.2</v>
      </c>
      <c r="D8">
        <v>7.62</v>
      </c>
    </row>
    <row r="9" spans="1:8" x14ac:dyDescent="0.25">
      <c r="A9" s="9" t="s">
        <v>241</v>
      </c>
      <c r="B9" s="9"/>
      <c r="C9" s="9"/>
      <c r="D9" s="9"/>
      <c r="F9" t="s">
        <v>281</v>
      </c>
    </row>
    <row r="10" spans="1:8" x14ac:dyDescent="0.25">
      <c r="A10" t="s">
        <v>242</v>
      </c>
      <c r="B10">
        <v>18.100000000000001</v>
      </c>
      <c r="C10" s="8">
        <v>14.9</v>
      </c>
      <c r="D10">
        <v>17.3</v>
      </c>
      <c r="F10" s="8">
        <v>19.899999999999999</v>
      </c>
      <c r="G10">
        <v>20</v>
      </c>
      <c r="H10">
        <v>19.7</v>
      </c>
    </row>
    <row r="11" spans="1:8" x14ac:dyDescent="0.25">
      <c r="A11" t="s">
        <v>243</v>
      </c>
      <c r="B11">
        <v>17.600000000000001</v>
      </c>
      <c r="C11">
        <v>17.100000000000001</v>
      </c>
      <c r="D11">
        <v>21.4</v>
      </c>
      <c r="F11">
        <v>19</v>
      </c>
      <c r="G11">
        <v>21.4</v>
      </c>
      <c r="H11">
        <v>23.6</v>
      </c>
    </row>
    <row r="12" spans="1:8" x14ac:dyDescent="0.25">
      <c r="A12" t="s">
        <v>244</v>
      </c>
      <c r="B12" t="s">
        <v>275</v>
      </c>
      <c r="C12">
        <v>73</v>
      </c>
      <c r="D12">
        <v>282</v>
      </c>
      <c r="F12" t="s">
        <v>275</v>
      </c>
      <c r="G12" t="s">
        <v>275</v>
      </c>
      <c r="H12">
        <v>264</v>
      </c>
    </row>
    <row r="13" spans="1:8" x14ac:dyDescent="0.25">
      <c r="A13" t="s">
        <v>245</v>
      </c>
      <c r="B13">
        <v>14.79</v>
      </c>
      <c r="C13">
        <v>14.68</v>
      </c>
      <c r="D13">
        <v>14.55</v>
      </c>
      <c r="F13">
        <v>14.79</v>
      </c>
      <c r="G13">
        <v>14.68</v>
      </c>
      <c r="H13">
        <v>14.55</v>
      </c>
    </row>
    <row r="14" spans="1:8" x14ac:dyDescent="0.25">
      <c r="A14" s="9" t="s">
        <v>246</v>
      </c>
      <c r="B14" s="9"/>
      <c r="C14" s="9"/>
      <c r="D14" s="9"/>
      <c r="F14" t="s">
        <v>281</v>
      </c>
    </row>
    <row r="15" spans="1:8" x14ac:dyDescent="0.25">
      <c r="A15" t="s">
        <v>247</v>
      </c>
      <c r="B15">
        <v>19.899999999999999</v>
      </c>
      <c r="C15">
        <v>16</v>
      </c>
      <c r="D15">
        <v>17.2</v>
      </c>
      <c r="F15">
        <v>18.600000000000001</v>
      </c>
      <c r="G15">
        <v>17.8</v>
      </c>
      <c r="H15">
        <v>16.7</v>
      </c>
    </row>
    <row r="16" spans="1:8" x14ac:dyDescent="0.25">
      <c r="A16" t="s">
        <v>248</v>
      </c>
      <c r="B16">
        <v>19.7</v>
      </c>
      <c r="C16">
        <v>16.899999999999999</v>
      </c>
      <c r="D16">
        <v>18.399999999999999</v>
      </c>
      <c r="F16">
        <v>18.600000000000001</v>
      </c>
      <c r="G16">
        <v>18.399999999999999</v>
      </c>
      <c r="H16">
        <v>18</v>
      </c>
    </row>
    <row r="17" spans="1:12" x14ac:dyDescent="0.25">
      <c r="A17" t="s">
        <v>249</v>
      </c>
      <c r="B17">
        <v>358</v>
      </c>
      <c r="C17">
        <v>102</v>
      </c>
      <c r="D17">
        <v>266</v>
      </c>
      <c r="F17">
        <v>1550</v>
      </c>
      <c r="G17">
        <v>274</v>
      </c>
      <c r="H17">
        <v>186</v>
      </c>
    </row>
    <row r="18" spans="1:12" x14ac:dyDescent="0.25">
      <c r="A18" t="s">
        <v>250</v>
      </c>
      <c r="B18">
        <v>12.9</v>
      </c>
      <c r="C18">
        <v>12.8</v>
      </c>
      <c r="D18">
        <v>12.8</v>
      </c>
      <c r="F18">
        <v>12.9</v>
      </c>
      <c r="G18">
        <v>12.8</v>
      </c>
      <c r="H18">
        <v>12.8</v>
      </c>
    </row>
    <row r="19" spans="1:12" x14ac:dyDescent="0.25">
      <c r="A19" t="s">
        <v>251</v>
      </c>
      <c r="B19">
        <v>10</v>
      </c>
      <c r="C19">
        <v>8</v>
      </c>
      <c r="D19">
        <v>10</v>
      </c>
      <c r="F19">
        <v>9</v>
      </c>
      <c r="G19">
        <v>10</v>
      </c>
      <c r="H19">
        <v>10</v>
      </c>
    </row>
    <row r="20" spans="1:12" x14ac:dyDescent="0.25">
      <c r="A20" s="9" t="s">
        <v>252</v>
      </c>
      <c r="B20" s="9"/>
      <c r="C20" s="9"/>
      <c r="D20" s="9"/>
      <c r="F20" t="s">
        <v>280</v>
      </c>
    </row>
    <row r="21" spans="1:12" x14ac:dyDescent="0.25">
      <c r="A21" t="s">
        <v>247</v>
      </c>
      <c r="B21">
        <v>19</v>
      </c>
      <c r="C21">
        <v>14.9</v>
      </c>
      <c r="D21">
        <v>16.600000000000001</v>
      </c>
      <c r="F21">
        <v>17.600000000000001</v>
      </c>
      <c r="G21">
        <v>17.100000000000001</v>
      </c>
      <c r="H21">
        <v>16.2</v>
      </c>
    </row>
    <row r="22" spans="1:12" x14ac:dyDescent="0.25">
      <c r="A22" t="s">
        <v>248</v>
      </c>
      <c r="B22">
        <v>21.4</v>
      </c>
      <c r="C22">
        <v>18.100000000000001</v>
      </c>
      <c r="D22">
        <v>20.8</v>
      </c>
      <c r="F22">
        <v>19.899999999999999</v>
      </c>
      <c r="G22">
        <v>20.3</v>
      </c>
      <c r="H22">
        <v>20.399999999999999</v>
      </c>
    </row>
    <row r="23" spans="1:12" x14ac:dyDescent="0.25">
      <c r="A23" t="s">
        <v>250</v>
      </c>
      <c r="B23">
        <v>12.97</v>
      </c>
      <c r="C23">
        <v>12.88</v>
      </c>
      <c r="D23">
        <v>12.84</v>
      </c>
      <c r="F23">
        <v>12.97</v>
      </c>
      <c r="G23">
        <v>12.88</v>
      </c>
      <c r="H23">
        <v>12.84</v>
      </c>
    </row>
    <row r="24" spans="1:12" x14ac:dyDescent="0.25">
      <c r="A24" t="s">
        <v>253</v>
      </c>
      <c r="B24">
        <v>7.6</v>
      </c>
      <c r="C24">
        <v>5</v>
      </c>
      <c r="D24">
        <v>7.5</v>
      </c>
      <c r="F24">
        <v>6.5</v>
      </c>
      <c r="G24">
        <v>6.7</v>
      </c>
      <c r="H24">
        <v>7.2</v>
      </c>
    </row>
    <row r="25" spans="1:12" x14ac:dyDescent="0.25">
      <c r="A25" t="s">
        <v>254</v>
      </c>
      <c r="B25">
        <v>426</v>
      </c>
      <c r="C25">
        <v>58</v>
      </c>
      <c r="D25">
        <v>170</v>
      </c>
      <c r="F25">
        <v>258</v>
      </c>
      <c r="G25">
        <v>146</v>
      </c>
      <c r="H25">
        <v>131</v>
      </c>
    </row>
    <row r="26" spans="1:12" x14ac:dyDescent="0.25">
      <c r="A26" s="9" t="s">
        <v>255</v>
      </c>
      <c r="B26" s="9"/>
      <c r="C26" s="9"/>
      <c r="D26" s="9"/>
      <c r="F26" t="s">
        <v>283</v>
      </c>
      <c r="J26" t="s">
        <v>284</v>
      </c>
    </row>
    <row r="27" spans="1:12" x14ac:dyDescent="0.25">
      <c r="A27" t="s">
        <v>256</v>
      </c>
      <c r="B27">
        <v>20.5</v>
      </c>
      <c r="C27" s="7">
        <v>15.81</v>
      </c>
      <c r="D27" s="7">
        <v>18.989999999999998</v>
      </c>
      <c r="F27">
        <v>29.19</v>
      </c>
      <c r="G27">
        <v>28.12</v>
      </c>
      <c r="H27">
        <v>28.01</v>
      </c>
      <c r="J27">
        <v>29.44</v>
      </c>
      <c r="K27">
        <v>32.03</v>
      </c>
      <c r="L27">
        <v>30.82</v>
      </c>
    </row>
    <row r="28" spans="1:12" x14ac:dyDescent="0.25">
      <c r="A28" t="s">
        <v>243</v>
      </c>
      <c r="B28">
        <v>15.02</v>
      </c>
      <c r="C28" s="7">
        <v>20.079999999999998</v>
      </c>
      <c r="D28" s="7">
        <v>24.33</v>
      </c>
      <c r="F28">
        <v>18.2</v>
      </c>
      <c r="G28">
        <v>26.39</v>
      </c>
      <c r="H28">
        <v>28.91</v>
      </c>
      <c r="J28">
        <v>18.29</v>
      </c>
      <c r="K28">
        <v>28.31</v>
      </c>
      <c r="L28">
        <v>30.3</v>
      </c>
    </row>
    <row r="29" spans="1:12" x14ac:dyDescent="0.25">
      <c r="A29" t="s">
        <v>257</v>
      </c>
      <c r="B29" s="11">
        <v>17466</v>
      </c>
      <c r="C29" s="12">
        <v>16945</v>
      </c>
      <c r="D29" s="12">
        <v>16905</v>
      </c>
      <c r="F29" s="11">
        <v>17466</v>
      </c>
      <c r="G29" s="11">
        <v>16945</v>
      </c>
      <c r="H29" s="11">
        <v>16905</v>
      </c>
    </row>
    <row r="30" spans="1:12" x14ac:dyDescent="0.25">
      <c r="A30" t="s">
        <v>258</v>
      </c>
      <c r="B30" s="11">
        <v>18117</v>
      </c>
      <c r="C30" s="12">
        <v>18623</v>
      </c>
      <c r="D30" s="12">
        <v>18102</v>
      </c>
      <c r="G30" s="11">
        <v>17704</v>
      </c>
      <c r="H30" s="11">
        <v>17502</v>
      </c>
      <c r="J30" s="11">
        <v>17577</v>
      </c>
      <c r="K30" s="11">
        <v>18623</v>
      </c>
      <c r="L30" s="11">
        <v>18102</v>
      </c>
    </row>
  </sheetData>
  <mergeCells count="4">
    <mergeCell ref="A9:D9"/>
    <mergeCell ref="A14:D14"/>
    <mergeCell ref="A20:D20"/>
    <mergeCell ref="A26:D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NRC</vt:lpstr>
      <vt:lpstr>CPM Dairy </vt:lpstr>
      <vt:lpstr>AMTS</vt:lpstr>
      <vt:lpstr>NASEM</vt:lpstr>
      <vt:lpstr>Weather Data </vt:lpstr>
      <vt:lpstr>Back-Calculation </vt:lpstr>
      <vt:lpstr>Nutrient Inputs </vt:lpstr>
      <vt:lpstr>Predictions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elsenburg</dc:creator>
  <cp:lastModifiedBy>user</cp:lastModifiedBy>
  <dcterms:created xsi:type="dcterms:W3CDTF">2022-02-07T06:34:34Z</dcterms:created>
  <dcterms:modified xsi:type="dcterms:W3CDTF">2022-03-05T08:41:42Z</dcterms:modified>
</cp:coreProperties>
</file>