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odel Inputs\"/>
    </mc:Choice>
  </mc:AlternateContent>
  <bookViews>
    <workbookView xWindow="0" yWindow="0" windowWidth="21600" windowHeight="9630" firstSheet="2" activeTab="7"/>
  </bookViews>
  <sheets>
    <sheet name="NRC" sheetId="1" r:id="rId1"/>
    <sheet name="CPM Dairy " sheetId="2" r:id="rId2"/>
    <sheet name="AMTS " sheetId="3" r:id="rId3"/>
    <sheet name="NASEM" sheetId="4" r:id="rId4"/>
    <sheet name="Weather Data " sheetId="5" r:id="rId5"/>
    <sheet name="Back-Calculation" sheetId="6" r:id="rId6"/>
    <sheet name="Nutrient Inputs " sheetId="8" r:id="rId7"/>
    <sheet name="Predictions " sheetId="7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7" l="1"/>
  <c r="C7" i="7"/>
  <c r="B7" i="7"/>
  <c r="C13" i="4" l="1"/>
  <c r="D13" i="4"/>
  <c r="B13" i="4"/>
  <c r="C26" i="3" l="1"/>
  <c r="D26" i="3"/>
  <c r="B26" i="3"/>
  <c r="B27" i="3"/>
  <c r="D9" i="5"/>
  <c r="E10" i="5"/>
  <c r="E5" i="6" l="1"/>
  <c r="E6" i="6" s="1"/>
  <c r="E7" i="6" s="1"/>
  <c r="E10" i="6"/>
  <c r="E11" i="6" s="1"/>
  <c r="E12" i="6" s="1"/>
  <c r="E14" i="6"/>
  <c r="E15" i="6"/>
  <c r="E16" i="6" s="1"/>
  <c r="E18" i="6"/>
  <c r="E19" i="6" s="1"/>
  <c r="E20" i="6" s="1"/>
  <c r="D24" i="6"/>
  <c r="E24" i="6"/>
  <c r="C24" i="6"/>
  <c r="D18" i="6"/>
  <c r="D19" i="6" s="1"/>
  <c r="D20" i="6" s="1"/>
  <c r="C18" i="6"/>
  <c r="C19" i="6" s="1"/>
  <c r="C20" i="6" s="1"/>
  <c r="D14" i="6"/>
  <c r="D15" i="6" s="1"/>
  <c r="D16" i="6" s="1"/>
  <c r="C14" i="6"/>
  <c r="C15" i="6" s="1"/>
  <c r="C16" i="6" s="1"/>
  <c r="D10" i="6"/>
  <c r="D11" i="6" s="1"/>
  <c r="D12" i="6" s="1"/>
  <c r="C10" i="6"/>
  <c r="C11" i="6" s="1"/>
  <c r="C12" i="6" s="1"/>
  <c r="D5" i="6"/>
  <c r="D6" i="6" s="1"/>
  <c r="D7" i="6" s="1"/>
  <c r="C5" i="6"/>
  <c r="C6" i="6" s="1"/>
  <c r="C7" i="6" s="1"/>
  <c r="B8" i="5"/>
  <c r="G7" i="5"/>
  <c r="F8" i="5" s="1"/>
  <c r="F7" i="5"/>
  <c r="E7" i="5"/>
  <c r="D7" i="5"/>
  <c r="C7" i="5"/>
  <c r="B7" i="5"/>
  <c r="E22" i="6" l="1"/>
  <c r="E25" i="6" s="1"/>
  <c r="E26" i="6" s="1"/>
  <c r="C22" i="6"/>
  <c r="C25" i="6" s="1"/>
  <c r="C26" i="6" s="1"/>
  <c r="D22" i="6"/>
  <c r="D25" i="6" s="1"/>
  <c r="D26" i="6" s="1"/>
  <c r="D5" i="1" l="1"/>
  <c r="C5" i="1"/>
  <c r="B5" i="1"/>
</calcChain>
</file>

<file path=xl/sharedStrings.xml><?xml version="1.0" encoding="utf-8"?>
<sst xmlns="http://schemas.openxmlformats.org/spreadsheetml/2006/main" count="381" uniqueCount="269">
  <si>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</si>
  <si>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</si>
  <si>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</si>
  <si>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</si>
  <si>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</si>
  <si>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</si>
  <si>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</si>
  <si>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</si>
  <si>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</si>
  <si>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</si>
  <si>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</si>
  <si>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</si>
  <si>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</si>
  <si>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</si>
  <si>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</si>
  <si>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</si>
  <si>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</si>
  <si>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</si>
  <si>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</si>
  <si>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</si>
  <si>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</si>
  <si>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</si>
  <si>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</si>
  <si>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</si>
  <si>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</si>
  <si>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</si>
  <si>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</si>
  <si>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Steyn </t>
  </si>
  <si>
    <t>LC</t>
  </si>
  <si>
    <t>MC</t>
  </si>
  <si>
    <t>HC</t>
  </si>
  <si>
    <t xml:space="preserve">Lactating </t>
  </si>
  <si>
    <t>Jersey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</si>
  <si>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</si>
  <si>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</si>
  <si>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</si>
  <si>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</si>
  <si>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</si>
  <si>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</si>
  <si>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</si>
  <si>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</si>
  <si>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</si>
  <si>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</si>
  <si>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</si>
  <si>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</si>
  <si>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</si>
  <si>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</si>
  <si>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</si>
  <si>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</si>
  <si>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</si>
  <si>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</si>
  <si>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</si>
  <si>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</si>
  <si>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</si>
  <si>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</si>
  <si>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</si>
  <si>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</si>
  <si>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</si>
  <si>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</si>
  <si>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</si>
  <si>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</si>
  <si>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</si>
  <si>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</si>
  <si>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</si>
  <si>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</si>
  <si>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</si>
  <si>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</si>
  <si>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</si>
  <si>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</si>
  <si>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</si>
  <si>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</si>
  <si>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</si>
  <si>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</si>
  <si>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</si>
  <si>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Steyn</t>
  </si>
  <si>
    <t>Lactating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</si>
  <si>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</si>
  <si>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</si>
  <si>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</si>
  <si>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</si>
  <si>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</si>
  <si>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</si>
  <si>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</si>
  <si>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</si>
  <si>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</si>
  <si>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</si>
  <si>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</si>
  <si>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</si>
  <si>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</si>
  <si>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</si>
  <si>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</si>
  <si>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</si>
  <si>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</si>
  <si>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</si>
  <si>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</si>
  <si>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</si>
  <si>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</si>
  <si>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</si>
  <si>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</si>
  <si>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</si>
  <si>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</si>
  <si>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</si>
  <si>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</si>
  <si>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</si>
  <si>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</si>
  <si>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</si>
  <si>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</si>
  <si>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</si>
  <si>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</si>
  <si>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</si>
  <si>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</si>
  <si>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</si>
  <si>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</si>
  <si>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</si>
  <si>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</si>
  <si>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</si>
  <si>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</si>
  <si>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</si>
  <si>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</si>
  <si>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</si>
  <si>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</si>
  <si>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</si>
  <si>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</si>
  <si>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</si>
  <si>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</si>
  <si>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</si>
  <si>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</si>
  <si>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</si>
  <si>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</si>
  <si>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</si>
  <si>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</si>
  <si>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</si>
  <si>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</si>
  <si>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</si>
  <si>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</si>
  <si>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</si>
  <si>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</si>
  <si>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</si>
  <si>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</si>
  <si>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</si>
  <si>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</si>
  <si>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</si>
  <si>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</si>
  <si>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</si>
  <si>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</si>
  <si>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</si>
  <si>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</si>
  <si>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</si>
  <si>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</si>
  <si>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</si>
  <si>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</si>
  <si>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</si>
  <si>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</si>
  <si>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</si>
  <si>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</si>
  <si>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</si>
  <si>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</si>
  <si>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No</t>
  </si>
  <si>
    <t xml:space="preserve">Yes </t>
  </si>
  <si>
    <t>Mild</t>
  </si>
  <si>
    <t xml:space="preserve">Mild </t>
  </si>
  <si>
    <t xml:space="preserve">No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</si>
  <si>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</si>
  <si>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</si>
  <si>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</si>
  <si>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</si>
  <si>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</si>
  <si>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</si>
  <si>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</si>
  <si>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</si>
  <si>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August </t>
  </si>
  <si>
    <t xml:space="preserve">September </t>
  </si>
  <si>
    <t xml:space="preserve">October </t>
  </si>
  <si>
    <t>November</t>
  </si>
  <si>
    <t xml:space="preserve">Average </t>
  </si>
  <si>
    <t xml:space="preserve">Body Weight: </t>
  </si>
  <si>
    <t xml:space="preserve">Milk Production: </t>
  </si>
  <si>
    <t>Fat %:</t>
  </si>
  <si>
    <t xml:space="preserve">Maintenance requirements: </t>
  </si>
  <si>
    <t xml:space="preserve">High Starch </t>
  </si>
  <si>
    <t xml:space="preserve">Medium Starch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</si>
  <si>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</si>
  <si>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</si>
  <si>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</si>
  <si>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</si>
  <si>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</si>
  <si>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</si>
  <si>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</si>
  <si>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</si>
  <si>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</si>
  <si>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</si>
  <si>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</si>
  <si>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</si>
  <si>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</si>
  <si>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</si>
  <si>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</si>
  <si>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</si>
  <si>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</si>
  <si>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</si>
  <si>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</si>
  <si>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</si>
  <si>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>ADG</t>
  </si>
  <si>
    <t>ME pasture</t>
  </si>
  <si>
    <t>Intake</t>
  </si>
  <si>
    <t xml:space="preserve">ME Concentrate 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</si>
  <si>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</si>
  <si>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</si>
  <si>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</si>
  <si>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</si>
  <si>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</si>
  <si>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</si>
  <si>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</si>
  <si>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</si>
  <si>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</si>
  <si>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</si>
  <si>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</si>
  <si>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</si>
  <si>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</si>
  <si>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</si>
  <si>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</si>
  <si>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</si>
  <si>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</si>
  <si>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</si>
  <si>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</si>
  <si>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</si>
  <si>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</si>
  <si>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</si>
  <si>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</si>
  <si>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</si>
  <si>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</si>
  <si>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</si>
  <si>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 xml:space="preserve">Concentrate Composition </t>
  </si>
  <si>
    <t>kg DM</t>
  </si>
  <si>
    <t xml:space="preserve">Maize </t>
  </si>
  <si>
    <t>Hominy chop</t>
  </si>
  <si>
    <t xml:space="preserve">Wheat bran </t>
  </si>
  <si>
    <t>Gluten 20</t>
  </si>
  <si>
    <t>Molasses (liquid)</t>
  </si>
  <si>
    <t xml:space="preserve">Feed Lime </t>
  </si>
  <si>
    <t xml:space="preserve">Salt </t>
  </si>
  <si>
    <t>Acid Buff</t>
  </si>
  <si>
    <t xml:space="preserve">Premix </t>
  </si>
  <si>
    <t>Pasture (%DM)</t>
  </si>
  <si>
    <t xml:space="preserve">DM </t>
  </si>
  <si>
    <t>OM</t>
  </si>
  <si>
    <t>EE</t>
  </si>
  <si>
    <t>ME (MJ/kg)</t>
  </si>
  <si>
    <t>CP</t>
  </si>
  <si>
    <t>NDF</t>
  </si>
  <si>
    <t>ADF</t>
  </si>
  <si>
    <t>ADL</t>
  </si>
  <si>
    <t>NDICP</t>
  </si>
  <si>
    <t>ADICP</t>
  </si>
  <si>
    <t>IVOMD</t>
  </si>
  <si>
    <t>Copper (mg/kg)</t>
  </si>
  <si>
    <t>Manganese (mg/kg)</t>
  </si>
  <si>
    <t>Zinc (mg/kg)</t>
  </si>
  <si>
    <t>Iodine (mg/kg)</t>
  </si>
  <si>
    <t>Cobalt (mg/kg)</t>
  </si>
  <si>
    <t>Selenium (mg/kg)</t>
  </si>
  <si>
    <t>Vit A (10^6 IU)</t>
  </si>
  <si>
    <t>Vit D3 (10^6 IU)</t>
  </si>
  <si>
    <t xml:space="preserve">Vit E (10^3 IU) </t>
  </si>
  <si>
    <t xml:space="preserve">Sodium Bicarb used instead </t>
  </si>
  <si>
    <t xml:space="preserve">Using Model predicted DMI </t>
  </si>
  <si>
    <t>Using model predicted DMI</t>
  </si>
  <si>
    <t>&gt;305</t>
  </si>
  <si>
    <t>Using model predicted DMI (animal)</t>
  </si>
  <si>
    <t>Using Animal Predicted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</si>
</sst>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3" fillId="0" borderId="0" xfId="0" applyFont="1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3" fontId="0" fillId="0" borderId="0" xfId="0" applyNumberFormat="1"/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9" workbookViewId="0">
      <selection activeCell="D25" sqref="D25"/>
    </sheetView>
  </sheetViews>
  <sheetFormatPr defaultRowHeight="15" x14ac:dyDescent="0.25"/>
  <cols>
    <col min="1" max="1" width="39.7109375" bestFit="1" customWidth="1"/>
  </cols>
  <sheetData>
    <row r="1" spans="1:4" x14ac:dyDescent="0.25">
      <c r="B1" s="8" t="s">
        <v>27</v>
      </c>
      <c r="C1" s="8"/>
      <c r="D1" s="8"/>
    </row>
    <row r="2" spans="1:4" x14ac:dyDescent="0.25">
      <c r="A2" t="s">
        <v>0</v>
      </c>
      <c r="B2" t="s">
        <v>28</v>
      </c>
      <c r="C2" t="s">
        <v>29</v>
      </c>
      <c r="D2" t="s">
        <v>30</v>
      </c>
    </row>
    <row r="3" spans="1:4" x14ac:dyDescent="0.25">
      <c r="A3" s="1" t="s">
        <v>1</v>
      </c>
    </row>
    <row r="4" spans="1:4" x14ac:dyDescent="0.25">
      <c r="A4" t="s">
        <v>2</v>
      </c>
      <c r="B4" t="s">
        <v>31</v>
      </c>
      <c r="C4" t="s">
        <v>31</v>
      </c>
      <c r="D4" t="s">
        <v>31</v>
      </c>
    </row>
    <row r="5" spans="1:4" x14ac:dyDescent="0.25">
      <c r="A5" t="s">
        <v>3</v>
      </c>
      <c r="B5">
        <f t="shared" ref="B5:C5" si="0">24+(B10*12)</f>
        <v>78</v>
      </c>
      <c r="C5">
        <f t="shared" si="0"/>
        <v>76.56</v>
      </c>
      <c r="D5">
        <f>24+(D10*12)</f>
        <v>75</v>
      </c>
    </row>
    <row r="6" spans="1:4" x14ac:dyDescent="0.25">
      <c r="A6" t="s">
        <v>4</v>
      </c>
      <c r="B6">
        <v>353</v>
      </c>
      <c r="C6">
        <v>362</v>
      </c>
      <c r="D6">
        <v>361</v>
      </c>
    </row>
    <row r="7" spans="1:4" x14ac:dyDescent="0.25">
      <c r="A7" t="s">
        <v>5</v>
      </c>
      <c r="B7">
        <v>20</v>
      </c>
      <c r="C7">
        <v>10</v>
      </c>
      <c r="D7">
        <v>9</v>
      </c>
    </row>
    <row r="8" spans="1:4" x14ac:dyDescent="0.25">
      <c r="A8" t="s">
        <v>6</v>
      </c>
      <c r="B8">
        <v>2.34</v>
      </c>
      <c r="C8">
        <v>2.2999999999999998</v>
      </c>
      <c r="D8">
        <v>2.23</v>
      </c>
    </row>
    <row r="9" spans="1:4" x14ac:dyDescent="0.25">
      <c r="A9" t="s">
        <v>7</v>
      </c>
      <c r="B9">
        <v>111</v>
      </c>
      <c r="C9">
        <v>101</v>
      </c>
      <c r="D9">
        <v>100</v>
      </c>
    </row>
    <row r="10" spans="1:4" x14ac:dyDescent="0.25">
      <c r="A10" t="s">
        <v>8</v>
      </c>
      <c r="B10">
        <v>4.5</v>
      </c>
      <c r="C10">
        <v>4.38</v>
      </c>
      <c r="D10">
        <v>4.25</v>
      </c>
    </row>
    <row r="11" spans="1:4" x14ac:dyDescent="0.25">
      <c r="A11" t="s">
        <v>9</v>
      </c>
      <c r="B11">
        <v>24</v>
      </c>
      <c r="C11">
        <v>24</v>
      </c>
      <c r="D11">
        <v>24</v>
      </c>
    </row>
    <row r="12" spans="1:4" x14ac:dyDescent="0.25">
      <c r="A12" t="s">
        <v>10</v>
      </c>
      <c r="B12">
        <v>13</v>
      </c>
      <c r="C12">
        <v>13</v>
      </c>
      <c r="D12">
        <v>13</v>
      </c>
    </row>
    <row r="14" spans="1:4" x14ac:dyDescent="0.25">
      <c r="A14" s="1" t="s">
        <v>11</v>
      </c>
    </row>
    <row r="15" spans="1:4" x14ac:dyDescent="0.25">
      <c r="A15" t="s">
        <v>12</v>
      </c>
      <c r="B15">
        <v>400</v>
      </c>
      <c r="C15">
        <v>400</v>
      </c>
      <c r="D15">
        <v>400</v>
      </c>
    </row>
    <row r="16" spans="1:4" x14ac:dyDescent="0.25">
      <c r="A16" t="s">
        <v>13</v>
      </c>
      <c r="B16" t="s">
        <v>32</v>
      </c>
      <c r="C16" t="s">
        <v>32</v>
      </c>
      <c r="D16" t="s">
        <v>32</v>
      </c>
    </row>
    <row r="17" spans="1:4" x14ac:dyDescent="0.25">
      <c r="A17" t="s">
        <v>14</v>
      </c>
      <c r="B17">
        <v>23</v>
      </c>
      <c r="C17">
        <v>23</v>
      </c>
      <c r="D17">
        <v>23</v>
      </c>
    </row>
    <row r="18" spans="1:4" x14ac:dyDescent="0.25">
      <c r="A18" t="s">
        <v>15</v>
      </c>
      <c r="B18">
        <v>14.7</v>
      </c>
      <c r="C18">
        <v>14.5</v>
      </c>
      <c r="D18">
        <v>14.9</v>
      </c>
    </row>
    <row r="19" spans="1:4" x14ac:dyDescent="0.25">
      <c r="A19" t="s">
        <v>16</v>
      </c>
      <c r="B19">
        <v>4.92</v>
      </c>
      <c r="C19">
        <v>4.96</v>
      </c>
      <c r="D19">
        <v>4.58</v>
      </c>
    </row>
    <row r="20" spans="1:4" x14ac:dyDescent="0.25">
      <c r="A20" t="s">
        <v>17</v>
      </c>
      <c r="B20">
        <v>3.61</v>
      </c>
      <c r="C20">
        <v>3.63</v>
      </c>
      <c r="D20">
        <v>3.54</v>
      </c>
    </row>
    <row r="21" spans="1:4" x14ac:dyDescent="0.25">
      <c r="A21" t="s">
        <v>18</v>
      </c>
      <c r="B21">
        <v>4.68</v>
      </c>
      <c r="C21">
        <v>4.6399999999999997</v>
      </c>
      <c r="D21">
        <v>4.5199999999999996</v>
      </c>
    </row>
    <row r="23" spans="1:4" x14ac:dyDescent="0.25">
      <c r="A23" s="1" t="s">
        <v>19</v>
      </c>
    </row>
    <row r="24" spans="1:4" x14ac:dyDescent="0.25">
      <c r="A24" s="2" t="s">
        <v>20</v>
      </c>
      <c r="B24" s="2">
        <v>14.72</v>
      </c>
      <c r="C24" s="2">
        <v>14.72</v>
      </c>
      <c r="D24" s="2">
        <v>14.72</v>
      </c>
    </row>
    <row r="25" spans="1:4" x14ac:dyDescent="0.25">
      <c r="A25" t="s">
        <v>21</v>
      </c>
      <c r="B25" t="s">
        <v>33</v>
      </c>
      <c r="C25" t="s">
        <v>33</v>
      </c>
      <c r="D25" t="s">
        <v>33</v>
      </c>
    </row>
    <row r="26" spans="1:4" x14ac:dyDescent="0.25">
      <c r="A26" t="s">
        <v>22</v>
      </c>
      <c r="B26" t="s">
        <v>34</v>
      </c>
      <c r="C26" t="s">
        <v>34</v>
      </c>
      <c r="D26" t="s">
        <v>34</v>
      </c>
    </row>
    <row r="27" spans="1:4" x14ac:dyDescent="0.25">
      <c r="A27" t="s">
        <v>23</v>
      </c>
      <c r="B27" t="s">
        <v>35</v>
      </c>
      <c r="C27" t="s">
        <v>35</v>
      </c>
      <c r="D27" t="s">
        <v>35</v>
      </c>
    </row>
    <row r="28" spans="1:4" x14ac:dyDescent="0.25">
      <c r="A28" t="s">
        <v>24</v>
      </c>
      <c r="B28">
        <v>4</v>
      </c>
      <c r="C28">
        <v>4</v>
      </c>
      <c r="D28">
        <v>4</v>
      </c>
    </row>
    <row r="29" spans="1:4" x14ac:dyDescent="0.25">
      <c r="A29" t="s">
        <v>25</v>
      </c>
      <c r="B29" t="s">
        <v>36</v>
      </c>
      <c r="C29" t="s">
        <v>36</v>
      </c>
      <c r="D29" t="s">
        <v>36</v>
      </c>
    </row>
    <row r="30" spans="1:4" x14ac:dyDescent="0.25">
      <c r="A30" t="s">
        <v>26</v>
      </c>
      <c r="B30" t="s">
        <v>37</v>
      </c>
      <c r="C30" t="s">
        <v>37</v>
      </c>
      <c r="D30" t="s">
        <v>37</v>
      </c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activeCell="H30" sqref="H30"/>
    </sheetView>
  </sheetViews>
  <sheetFormatPr defaultRowHeight="15" x14ac:dyDescent="0.25"/>
  <cols>
    <col min="1" max="1" width="27.28515625" bestFit="1" customWidth="1"/>
  </cols>
  <sheetData>
    <row r="1" spans="1:4" x14ac:dyDescent="0.25">
      <c r="B1" s="8" t="s">
        <v>74</v>
      </c>
      <c r="C1" s="8"/>
      <c r="D1" s="8"/>
    </row>
    <row r="2" spans="1:4" x14ac:dyDescent="0.25">
      <c r="A2" t="s">
        <v>38</v>
      </c>
      <c r="B2" t="s">
        <v>28</v>
      </c>
      <c r="C2" t="s">
        <v>29</v>
      </c>
      <c r="D2" t="s">
        <v>30</v>
      </c>
    </row>
    <row r="3" spans="1:4" x14ac:dyDescent="0.25">
      <c r="A3" s="1" t="s">
        <v>39</v>
      </c>
    </row>
    <row r="4" spans="1:4" x14ac:dyDescent="0.25">
      <c r="A4" t="s">
        <v>40</v>
      </c>
      <c r="B4" t="s">
        <v>75</v>
      </c>
      <c r="C4" t="s">
        <v>31</v>
      </c>
      <c r="D4" t="s">
        <v>31</v>
      </c>
    </row>
    <row r="5" spans="1:4" x14ac:dyDescent="0.25">
      <c r="A5" s="2" t="s">
        <v>41</v>
      </c>
      <c r="B5" s="2"/>
      <c r="C5" s="2"/>
      <c r="D5" s="2"/>
    </row>
    <row r="6" spans="1:4" x14ac:dyDescent="0.25">
      <c r="A6" t="s">
        <v>42</v>
      </c>
      <c r="B6">
        <v>4.5</v>
      </c>
      <c r="C6">
        <v>4.38</v>
      </c>
      <c r="D6">
        <v>4.25</v>
      </c>
    </row>
    <row r="7" spans="1:4" x14ac:dyDescent="0.25">
      <c r="A7" t="s">
        <v>43</v>
      </c>
      <c r="B7">
        <v>70.86</v>
      </c>
      <c r="C7">
        <v>69.05</v>
      </c>
      <c r="D7">
        <v>67.42</v>
      </c>
    </row>
    <row r="8" spans="1:4" x14ac:dyDescent="0.25">
      <c r="A8" t="s">
        <v>44</v>
      </c>
      <c r="B8">
        <v>24</v>
      </c>
      <c r="C8">
        <v>24</v>
      </c>
      <c r="D8">
        <v>24</v>
      </c>
    </row>
    <row r="9" spans="1:4" x14ac:dyDescent="0.25">
      <c r="A9" t="s">
        <v>45</v>
      </c>
      <c r="B9">
        <v>353</v>
      </c>
      <c r="C9">
        <v>362</v>
      </c>
      <c r="D9">
        <v>361</v>
      </c>
    </row>
    <row r="10" spans="1:4" x14ac:dyDescent="0.25">
      <c r="A10" t="s">
        <v>46</v>
      </c>
      <c r="B10">
        <v>400</v>
      </c>
      <c r="C10">
        <v>400</v>
      </c>
      <c r="D10">
        <v>400</v>
      </c>
    </row>
    <row r="11" spans="1:4" x14ac:dyDescent="0.25">
      <c r="A11" t="s">
        <v>14</v>
      </c>
      <c r="B11">
        <v>23</v>
      </c>
      <c r="C11">
        <v>23</v>
      </c>
      <c r="D11">
        <v>23</v>
      </c>
    </row>
    <row r="12" spans="1:4" x14ac:dyDescent="0.25">
      <c r="A12" t="s">
        <v>47</v>
      </c>
      <c r="B12">
        <v>20</v>
      </c>
      <c r="C12">
        <v>10</v>
      </c>
      <c r="D12">
        <v>9</v>
      </c>
    </row>
    <row r="13" spans="1:4" x14ac:dyDescent="0.25">
      <c r="A13" t="s">
        <v>48</v>
      </c>
      <c r="B13">
        <v>2.34</v>
      </c>
      <c r="C13">
        <v>2.2999999999999998</v>
      </c>
      <c r="D13">
        <v>2.23</v>
      </c>
    </row>
    <row r="15" spans="1:4" x14ac:dyDescent="0.25">
      <c r="A15" s="1" t="s">
        <v>49</v>
      </c>
    </row>
    <row r="16" spans="1:4" x14ac:dyDescent="0.25">
      <c r="A16" t="s">
        <v>50</v>
      </c>
      <c r="B16">
        <v>14.7</v>
      </c>
      <c r="C16">
        <v>14.5</v>
      </c>
      <c r="D16">
        <v>14.9</v>
      </c>
    </row>
    <row r="17" spans="1:4" x14ac:dyDescent="0.25">
      <c r="A17" t="s">
        <v>51</v>
      </c>
    </row>
    <row r="18" spans="1:4" x14ac:dyDescent="0.25">
      <c r="A18" t="s">
        <v>52</v>
      </c>
      <c r="B18">
        <v>4.92</v>
      </c>
      <c r="C18">
        <v>4.96</v>
      </c>
      <c r="D18">
        <v>4.58</v>
      </c>
    </row>
    <row r="19" spans="1:4" x14ac:dyDescent="0.25">
      <c r="A19" t="s">
        <v>7</v>
      </c>
      <c r="B19">
        <v>111</v>
      </c>
      <c r="C19">
        <v>101</v>
      </c>
      <c r="D19">
        <v>100</v>
      </c>
    </row>
    <row r="20" spans="1:4" x14ac:dyDescent="0.25">
      <c r="A20" t="s">
        <v>53</v>
      </c>
      <c r="B20">
        <v>3.61</v>
      </c>
      <c r="C20">
        <v>3.63</v>
      </c>
      <c r="D20">
        <v>3.54</v>
      </c>
    </row>
    <row r="22" spans="1:4" x14ac:dyDescent="0.25">
      <c r="A22" s="1" t="s">
        <v>54</v>
      </c>
    </row>
    <row r="23" spans="1:4" x14ac:dyDescent="0.25">
      <c r="A23" t="s">
        <v>55</v>
      </c>
      <c r="B23">
        <v>14.72</v>
      </c>
      <c r="C23">
        <v>14.72</v>
      </c>
      <c r="D23">
        <v>14.72</v>
      </c>
    </row>
    <row r="24" spans="1:4" x14ac:dyDescent="0.25">
      <c r="A24" t="s">
        <v>56</v>
      </c>
      <c r="B24">
        <v>72.930000000000007</v>
      </c>
      <c r="C24">
        <v>72.930000000000007</v>
      </c>
      <c r="D24">
        <v>72.930000000000007</v>
      </c>
    </row>
    <row r="25" spans="1:4" x14ac:dyDescent="0.25">
      <c r="A25" t="s">
        <v>57</v>
      </c>
      <c r="B25">
        <v>14.72</v>
      </c>
      <c r="C25">
        <v>14.72</v>
      </c>
      <c r="D25">
        <v>14.72</v>
      </c>
    </row>
    <row r="26" spans="1:4" x14ac:dyDescent="0.25">
      <c r="A26" t="s">
        <v>58</v>
      </c>
      <c r="B26">
        <v>72.930000000000007</v>
      </c>
      <c r="C26">
        <v>72.930000000000007</v>
      </c>
      <c r="D26">
        <v>72.930000000000007</v>
      </c>
    </row>
    <row r="27" spans="1:4" x14ac:dyDescent="0.25">
      <c r="A27" t="s">
        <v>59</v>
      </c>
      <c r="B27">
        <v>5.9</v>
      </c>
      <c r="C27">
        <v>5.9</v>
      </c>
      <c r="D27">
        <v>5.9</v>
      </c>
    </row>
    <row r="28" spans="1:4" x14ac:dyDescent="0.25">
      <c r="A28" t="s">
        <v>60</v>
      </c>
      <c r="B28">
        <v>12</v>
      </c>
      <c r="C28">
        <v>12</v>
      </c>
      <c r="D28">
        <v>12</v>
      </c>
    </row>
    <row r="29" spans="1:4" x14ac:dyDescent="0.25">
      <c r="A29" t="s">
        <v>61</v>
      </c>
      <c r="B29" t="s">
        <v>76</v>
      </c>
      <c r="C29" t="s">
        <v>76</v>
      </c>
      <c r="D29" t="s">
        <v>76</v>
      </c>
    </row>
    <row r="30" spans="1:4" x14ac:dyDescent="0.25">
      <c r="A30" t="s">
        <v>62</v>
      </c>
    </row>
    <row r="31" spans="1:4" x14ac:dyDescent="0.25">
      <c r="A31" t="s">
        <v>63</v>
      </c>
      <c r="B31" s="3">
        <v>0</v>
      </c>
      <c r="C31" s="3">
        <v>0</v>
      </c>
      <c r="D31" s="3">
        <v>0</v>
      </c>
    </row>
    <row r="32" spans="1:4" x14ac:dyDescent="0.25">
      <c r="A32" t="s">
        <v>64</v>
      </c>
      <c r="B32" s="3">
        <v>0.3</v>
      </c>
      <c r="C32" s="3">
        <v>0.3</v>
      </c>
      <c r="D32" s="3">
        <v>0.3</v>
      </c>
    </row>
    <row r="33" spans="1:4" x14ac:dyDescent="0.25">
      <c r="A33" t="s">
        <v>65</v>
      </c>
      <c r="B33" s="3" t="s">
        <v>77</v>
      </c>
      <c r="C33" s="3" t="s">
        <v>77</v>
      </c>
      <c r="D33" s="3" t="s">
        <v>77</v>
      </c>
    </row>
    <row r="34" spans="1:4" x14ac:dyDescent="0.25">
      <c r="A34" t="s">
        <v>66</v>
      </c>
      <c r="B34" s="3" t="s">
        <v>78</v>
      </c>
      <c r="C34" s="3" t="s">
        <v>78</v>
      </c>
      <c r="D34" s="3" t="s">
        <v>78</v>
      </c>
    </row>
    <row r="36" spans="1:4" x14ac:dyDescent="0.25">
      <c r="A36" s="1" t="s">
        <v>67</v>
      </c>
    </row>
    <row r="37" spans="1:4" x14ac:dyDescent="0.25">
      <c r="A37" t="s">
        <v>68</v>
      </c>
      <c r="B37" s="3" t="s">
        <v>79</v>
      </c>
      <c r="C37" s="3" t="s">
        <v>79</v>
      </c>
      <c r="D37" s="3" t="s">
        <v>79</v>
      </c>
    </row>
    <row r="38" spans="1:4" x14ac:dyDescent="0.25">
      <c r="A38" t="s">
        <v>69</v>
      </c>
      <c r="B38" s="3" t="s">
        <v>80</v>
      </c>
      <c r="C38" s="3" t="s">
        <v>80</v>
      </c>
      <c r="D38" s="3" t="s">
        <v>80</v>
      </c>
    </row>
    <row r="39" spans="1:4" x14ac:dyDescent="0.25">
      <c r="A39" t="s">
        <v>70</v>
      </c>
      <c r="B39" s="3">
        <v>16</v>
      </c>
      <c r="C39" s="3">
        <v>16</v>
      </c>
      <c r="D39" s="3">
        <v>16</v>
      </c>
    </row>
    <row r="40" spans="1:4" x14ac:dyDescent="0.25">
      <c r="A40" t="s">
        <v>71</v>
      </c>
      <c r="B40" s="3">
        <v>6</v>
      </c>
      <c r="C40" s="3">
        <v>6</v>
      </c>
      <c r="D40" s="3">
        <v>6</v>
      </c>
    </row>
    <row r="41" spans="1:4" x14ac:dyDescent="0.25">
      <c r="A41" t="s">
        <v>72</v>
      </c>
      <c r="B41" s="5">
        <v>5942</v>
      </c>
      <c r="C41" s="3">
        <v>5942</v>
      </c>
      <c r="D41" s="3">
        <v>5942</v>
      </c>
    </row>
    <row r="42" spans="1:4" x14ac:dyDescent="0.25">
      <c r="A42" t="s">
        <v>73</v>
      </c>
      <c r="B42" s="3">
        <v>0</v>
      </c>
      <c r="C42" s="3">
        <v>0</v>
      </c>
      <c r="D42" s="3">
        <v>0</v>
      </c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>
      <selection activeCell="B26" sqref="B26:D26"/>
    </sheetView>
  </sheetViews>
  <sheetFormatPr defaultRowHeight="15" x14ac:dyDescent="0.25"/>
  <cols>
    <col min="1" max="1" width="31.85546875" bestFit="1" customWidth="1"/>
  </cols>
  <sheetData>
    <row r="1" spans="1:4" x14ac:dyDescent="0.25">
      <c r="B1" s="8" t="s">
        <v>27</v>
      </c>
      <c r="C1" s="8"/>
      <c r="D1" s="8"/>
    </row>
    <row r="2" spans="1:4" x14ac:dyDescent="0.25">
      <c r="A2" t="s">
        <v>81</v>
      </c>
      <c r="B2" t="s">
        <v>28</v>
      </c>
      <c r="C2" t="s">
        <v>29</v>
      </c>
      <c r="D2" t="s">
        <v>30</v>
      </c>
    </row>
    <row r="3" spans="1:4" x14ac:dyDescent="0.25">
      <c r="A3" s="1" t="s">
        <v>82</v>
      </c>
    </row>
    <row r="4" spans="1:4" x14ac:dyDescent="0.25">
      <c r="A4" t="s">
        <v>2</v>
      </c>
      <c r="B4" t="s">
        <v>31</v>
      </c>
      <c r="C4" t="s">
        <v>31</v>
      </c>
      <c r="D4" t="s">
        <v>31</v>
      </c>
    </row>
    <row r="5" spans="1:4" x14ac:dyDescent="0.25">
      <c r="A5" t="s">
        <v>20</v>
      </c>
      <c r="B5">
        <v>14.72</v>
      </c>
      <c r="C5">
        <v>14.72</v>
      </c>
      <c r="D5">
        <v>14.72</v>
      </c>
    </row>
    <row r="6" spans="1:4" x14ac:dyDescent="0.25">
      <c r="A6" t="s">
        <v>83</v>
      </c>
      <c r="B6">
        <v>14.72</v>
      </c>
      <c r="C6">
        <v>14.72</v>
      </c>
      <c r="D6">
        <v>14.72</v>
      </c>
    </row>
    <row r="7" spans="1:4" x14ac:dyDescent="0.25">
      <c r="A7" t="s">
        <v>84</v>
      </c>
      <c r="B7">
        <v>72.930000000000007</v>
      </c>
      <c r="C7">
        <v>72.930000000000007</v>
      </c>
      <c r="D7">
        <v>72.930000000000007</v>
      </c>
    </row>
    <row r="8" spans="1:4" x14ac:dyDescent="0.25">
      <c r="A8" t="s">
        <v>85</v>
      </c>
      <c r="B8">
        <v>72.930000000000007</v>
      </c>
      <c r="C8">
        <v>72.930000000000007</v>
      </c>
      <c r="D8">
        <v>72.930000000000007</v>
      </c>
    </row>
    <row r="9" spans="1:4" x14ac:dyDescent="0.25">
      <c r="A9" t="s">
        <v>86</v>
      </c>
      <c r="B9">
        <v>5.8949999999999996</v>
      </c>
      <c r="C9">
        <v>5.8949999999999996</v>
      </c>
      <c r="D9">
        <v>5.8949999999999996</v>
      </c>
    </row>
    <row r="10" spans="1:4" x14ac:dyDescent="0.25">
      <c r="A10" t="s">
        <v>87</v>
      </c>
      <c r="B10">
        <v>5.8949999999999996</v>
      </c>
      <c r="C10">
        <v>5.8949999999999996</v>
      </c>
      <c r="D10">
        <v>5.8949999999999996</v>
      </c>
    </row>
    <row r="11" spans="1:4" x14ac:dyDescent="0.25">
      <c r="A11" t="s">
        <v>88</v>
      </c>
      <c r="B11" s="3">
        <v>12</v>
      </c>
      <c r="C11" s="3">
        <v>12</v>
      </c>
      <c r="D11" s="3">
        <v>12</v>
      </c>
    </row>
    <row r="12" spans="1:4" x14ac:dyDescent="0.25">
      <c r="A12" t="s">
        <v>89</v>
      </c>
      <c r="B12" s="3">
        <v>12</v>
      </c>
      <c r="C12" s="3">
        <v>12</v>
      </c>
      <c r="D12" s="3">
        <v>12</v>
      </c>
    </row>
    <row r="13" spans="1:4" x14ac:dyDescent="0.25">
      <c r="A13" t="s">
        <v>90</v>
      </c>
      <c r="B13" s="3" t="s">
        <v>76</v>
      </c>
      <c r="C13" s="3" t="s">
        <v>76</v>
      </c>
      <c r="D13" s="3" t="s">
        <v>76</v>
      </c>
    </row>
    <row r="14" spans="1:4" x14ac:dyDescent="0.25">
      <c r="A14" t="s">
        <v>91</v>
      </c>
      <c r="B14" s="3" t="s">
        <v>76</v>
      </c>
      <c r="C14" s="3" t="s">
        <v>76</v>
      </c>
      <c r="D14" s="3" t="s">
        <v>76</v>
      </c>
    </row>
    <row r="15" spans="1:4" x14ac:dyDescent="0.25">
      <c r="A15" s="4" t="s">
        <v>92</v>
      </c>
      <c r="B15" s="5">
        <v>14</v>
      </c>
      <c r="C15" s="5">
        <v>14</v>
      </c>
      <c r="D15" s="5">
        <v>14</v>
      </c>
    </row>
    <row r="16" spans="1:4" x14ac:dyDescent="0.25">
      <c r="A16" s="4" t="s">
        <v>93</v>
      </c>
      <c r="B16" s="5">
        <v>6</v>
      </c>
      <c r="C16" s="5">
        <v>6</v>
      </c>
      <c r="D16" s="5">
        <v>6</v>
      </c>
    </row>
    <row r="17" spans="1:4" x14ac:dyDescent="0.25">
      <c r="A17" s="4" t="s">
        <v>94</v>
      </c>
      <c r="B17" s="5">
        <v>5942</v>
      </c>
      <c r="C17" s="5">
        <v>5942</v>
      </c>
      <c r="D17" s="5">
        <v>5942</v>
      </c>
    </row>
    <row r="18" spans="1:4" x14ac:dyDescent="0.25">
      <c r="A18" t="s">
        <v>95</v>
      </c>
      <c r="B18" s="3">
        <v>0</v>
      </c>
      <c r="C18" s="3">
        <v>1</v>
      </c>
      <c r="D18" s="3">
        <v>1</v>
      </c>
    </row>
    <row r="19" spans="1:4" x14ac:dyDescent="0.25">
      <c r="A19" t="s">
        <v>96</v>
      </c>
      <c r="B19" s="3">
        <v>0</v>
      </c>
      <c r="C19" s="3">
        <v>0</v>
      </c>
      <c r="D19" s="3">
        <v>0</v>
      </c>
    </row>
    <row r="20" spans="1:4" x14ac:dyDescent="0.25">
      <c r="A20" t="s">
        <v>97</v>
      </c>
      <c r="B20" s="3">
        <v>332.11</v>
      </c>
      <c r="C20" s="3">
        <v>332.1</v>
      </c>
      <c r="D20" s="3">
        <v>332.1</v>
      </c>
    </row>
    <row r="22" spans="1:4" x14ac:dyDescent="0.25">
      <c r="A22" s="1" t="s">
        <v>98</v>
      </c>
    </row>
    <row r="23" spans="1:4" x14ac:dyDescent="0.25">
      <c r="A23" t="s">
        <v>99</v>
      </c>
      <c r="B23" t="s">
        <v>75</v>
      </c>
      <c r="C23" t="s">
        <v>31</v>
      </c>
      <c r="D23" t="s">
        <v>31</v>
      </c>
    </row>
    <row r="24" spans="1:4" x14ac:dyDescent="0.25">
      <c r="A24" t="s">
        <v>100</v>
      </c>
      <c r="B24">
        <v>16</v>
      </c>
      <c r="C24">
        <v>16</v>
      </c>
      <c r="D24">
        <v>16</v>
      </c>
    </row>
    <row r="25" spans="1:4" x14ac:dyDescent="0.25">
      <c r="A25" t="s">
        <v>101</v>
      </c>
    </row>
    <row r="26" spans="1:4" x14ac:dyDescent="0.25">
      <c r="A26" t="s">
        <v>102</v>
      </c>
      <c r="B26">
        <f>((((B30-1)*370)+B28)/30)+24</f>
        <v>70.866666666666674</v>
      </c>
      <c r="C26">
        <f t="shared" ref="C26:D26" si="0">((((C30-1)*370)+C28)/30)+24</f>
        <v>69.053333333333327</v>
      </c>
      <c r="D26">
        <f t="shared" si="0"/>
        <v>67.416666666666657</v>
      </c>
    </row>
    <row r="27" spans="1:4" x14ac:dyDescent="0.25">
      <c r="A27" t="s">
        <v>103</v>
      </c>
      <c r="B27">
        <f>(B28-91)</f>
        <v>20</v>
      </c>
      <c r="C27">
        <v>10</v>
      </c>
      <c r="D27">
        <v>9</v>
      </c>
    </row>
    <row r="28" spans="1:4" x14ac:dyDescent="0.25">
      <c r="A28" t="s">
        <v>104</v>
      </c>
      <c r="B28">
        <v>111</v>
      </c>
      <c r="C28">
        <v>101</v>
      </c>
      <c r="D28">
        <v>100</v>
      </c>
    </row>
    <row r="29" spans="1:4" x14ac:dyDescent="0.25">
      <c r="A29" t="s">
        <v>105</v>
      </c>
      <c r="B29">
        <v>13</v>
      </c>
      <c r="C29">
        <v>13</v>
      </c>
      <c r="D29">
        <v>13</v>
      </c>
    </row>
    <row r="30" spans="1:4" x14ac:dyDescent="0.25">
      <c r="A30" t="s">
        <v>8</v>
      </c>
      <c r="B30">
        <v>4.5</v>
      </c>
      <c r="C30">
        <v>4.38</v>
      </c>
      <c r="D30">
        <v>4.25</v>
      </c>
    </row>
    <row r="31" spans="1:4" x14ac:dyDescent="0.25">
      <c r="A31" t="s">
        <v>106</v>
      </c>
      <c r="B31">
        <v>23</v>
      </c>
      <c r="C31">
        <v>23</v>
      </c>
      <c r="D31">
        <v>23</v>
      </c>
    </row>
    <row r="32" spans="1:4" x14ac:dyDescent="0.25">
      <c r="A32" t="s">
        <v>44</v>
      </c>
      <c r="B32">
        <v>24</v>
      </c>
      <c r="C32">
        <v>24</v>
      </c>
      <c r="D32">
        <v>24</v>
      </c>
    </row>
    <row r="33" spans="1:4" x14ac:dyDescent="0.25">
      <c r="A33" t="s">
        <v>107</v>
      </c>
      <c r="B33">
        <v>14.7</v>
      </c>
      <c r="C33">
        <v>14.5</v>
      </c>
      <c r="D33">
        <v>14.9</v>
      </c>
    </row>
    <row r="34" spans="1:4" x14ac:dyDescent="0.25">
      <c r="A34" t="s">
        <v>16</v>
      </c>
      <c r="B34">
        <v>4.92</v>
      </c>
      <c r="C34">
        <v>4.96</v>
      </c>
      <c r="D34">
        <v>4.58</v>
      </c>
    </row>
    <row r="35" spans="1:4" x14ac:dyDescent="0.25">
      <c r="A35" t="s">
        <v>108</v>
      </c>
    </row>
    <row r="36" spans="1:4" x14ac:dyDescent="0.25">
      <c r="A36" t="s">
        <v>109</v>
      </c>
      <c r="B36">
        <v>3.61</v>
      </c>
      <c r="C36">
        <v>3.63</v>
      </c>
      <c r="D36">
        <v>3.54</v>
      </c>
    </row>
    <row r="37" spans="1:4" x14ac:dyDescent="0.25">
      <c r="A37" t="s">
        <v>110</v>
      </c>
      <c r="B37">
        <v>4.68</v>
      </c>
      <c r="C37">
        <v>4.6399999999999997</v>
      </c>
      <c r="D37">
        <v>4.5199999999999996</v>
      </c>
    </row>
    <row r="38" spans="1:4" x14ac:dyDescent="0.25">
      <c r="A38" t="s">
        <v>111</v>
      </c>
      <c r="B38" s="3" t="s">
        <v>127</v>
      </c>
      <c r="C38" s="3" t="s">
        <v>127</v>
      </c>
      <c r="D38" s="3" t="s">
        <v>127</v>
      </c>
    </row>
    <row r="39" spans="1:4" x14ac:dyDescent="0.25">
      <c r="A39" t="s">
        <v>112</v>
      </c>
      <c r="B39">
        <v>2.34</v>
      </c>
      <c r="C39">
        <v>2.2999999999999998</v>
      </c>
      <c r="D39">
        <v>2.23</v>
      </c>
    </row>
    <row r="40" spans="1:4" x14ac:dyDescent="0.25">
      <c r="A40" t="s">
        <v>113</v>
      </c>
      <c r="B40">
        <v>2.5</v>
      </c>
      <c r="C40">
        <v>2.5</v>
      </c>
      <c r="D40">
        <v>2.5</v>
      </c>
    </row>
    <row r="41" spans="1:4" x14ac:dyDescent="0.25">
      <c r="A41" t="s">
        <v>114</v>
      </c>
      <c r="B41" s="3">
        <v>100</v>
      </c>
      <c r="C41" s="3">
        <v>100</v>
      </c>
      <c r="D41" s="3">
        <v>100</v>
      </c>
    </row>
    <row r="42" spans="1:4" x14ac:dyDescent="0.25">
      <c r="A42" t="s">
        <v>115</v>
      </c>
      <c r="B42" s="3" t="s">
        <v>128</v>
      </c>
      <c r="C42" s="3" t="s">
        <v>128</v>
      </c>
      <c r="D42" s="3" t="s">
        <v>128</v>
      </c>
    </row>
    <row r="43" spans="1:4" x14ac:dyDescent="0.25">
      <c r="A43" t="s">
        <v>116</v>
      </c>
      <c r="B43" s="3" t="s">
        <v>129</v>
      </c>
      <c r="C43" s="3" t="s">
        <v>129</v>
      </c>
      <c r="D43" s="3" t="s">
        <v>129</v>
      </c>
    </row>
    <row r="44" spans="1:4" x14ac:dyDescent="0.25">
      <c r="A44" t="s">
        <v>117</v>
      </c>
      <c r="B44" s="3" t="s">
        <v>130</v>
      </c>
      <c r="C44" s="3" t="s">
        <v>130</v>
      </c>
      <c r="D44" s="3" t="s">
        <v>130</v>
      </c>
    </row>
    <row r="45" spans="1:4" x14ac:dyDescent="0.25">
      <c r="A45" t="s">
        <v>118</v>
      </c>
      <c r="B45" s="3" t="s">
        <v>37</v>
      </c>
      <c r="C45" s="3" t="s">
        <v>37</v>
      </c>
      <c r="D45" s="3" t="s">
        <v>37</v>
      </c>
    </row>
    <row r="46" spans="1:4" x14ac:dyDescent="0.25">
      <c r="A46" t="s">
        <v>119</v>
      </c>
      <c r="B46" s="3">
        <v>0.6</v>
      </c>
      <c r="C46" s="3">
        <v>0.6</v>
      </c>
      <c r="D46" s="3">
        <v>0.6</v>
      </c>
    </row>
    <row r="47" spans="1:4" x14ac:dyDescent="0.25">
      <c r="A47" t="s">
        <v>25</v>
      </c>
      <c r="B47" s="3" t="s">
        <v>131</v>
      </c>
      <c r="C47" s="3" t="s">
        <v>131</v>
      </c>
      <c r="D47" s="3" t="s">
        <v>131</v>
      </c>
    </row>
    <row r="48" spans="1:4" x14ac:dyDescent="0.25">
      <c r="A48" t="s">
        <v>120</v>
      </c>
      <c r="B48" s="3" t="s">
        <v>37</v>
      </c>
      <c r="C48" s="3" t="s">
        <v>37</v>
      </c>
      <c r="D48" s="3" t="s">
        <v>37</v>
      </c>
    </row>
    <row r="49" spans="1:4" x14ac:dyDescent="0.25">
      <c r="A49" t="s">
        <v>121</v>
      </c>
      <c r="B49" s="3" t="b">
        <v>1</v>
      </c>
      <c r="C49" s="3" t="b">
        <v>1</v>
      </c>
      <c r="D49" s="3" t="b">
        <v>1</v>
      </c>
    </row>
    <row r="50" spans="1:4" x14ac:dyDescent="0.25">
      <c r="A50" t="s">
        <v>122</v>
      </c>
      <c r="B50" s="3" t="s">
        <v>132</v>
      </c>
      <c r="C50" s="3" t="s">
        <v>132</v>
      </c>
      <c r="D50" s="3" t="s">
        <v>132</v>
      </c>
    </row>
    <row r="51" spans="1:4" x14ac:dyDescent="0.25">
      <c r="A51" t="s">
        <v>123</v>
      </c>
      <c r="B51">
        <v>353</v>
      </c>
      <c r="C51">
        <v>362</v>
      </c>
      <c r="D51">
        <v>361</v>
      </c>
    </row>
    <row r="52" spans="1:4" x14ac:dyDescent="0.25">
      <c r="A52" t="s">
        <v>124</v>
      </c>
      <c r="B52">
        <v>400</v>
      </c>
      <c r="C52">
        <v>400</v>
      </c>
      <c r="D52">
        <v>400</v>
      </c>
    </row>
    <row r="53" spans="1:4" x14ac:dyDescent="0.25">
      <c r="A53" t="s">
        <v>125</v>
      </c>
      <c r="B53">
        <v>0.28899999999999998</v>
      </c>
      <c r="C53">
        <v>0.17299999999999999</v>
      </c>
    </row>
    <row r="54" spans="1:4" x14ac:dyDescent="0.25">
      <c r="A54" t="s">
        <v>126</v>
      </c>
      <c r="B54" t="s">
        <v>79</v>
      </c>
      <c r="C54" t="s">
        <v>79</v>
      </c>
      <c r="D54" t="s">
        <v>37</v>
      </c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34" sqref="B34"/>
    </sheetView>
  </sheetViews>
  <sheetFormatPr defaultRowHeight="15" x14ac:dyDescent="0.25"/>
  <cols>
    <col min="1" max="1" width="45.7109375" bestFit="1" customWidth="1"/>
  </cols>
  <sheetData>
    <row r="1" spans="1:4" x14ac:dyDescent="0.25">
      <c r="B1" s="8" t="s">
        <v>27</v>
      </c>
      <c r="C1" s="8"/>
      <c r="D1" s="8"/>
    </row>
    <row r="2" spans="1:4" x14ac:dyDescent="0.25">
      <c r="A2" t="s">
        <v>133</v>
      </c>
      <c r="B2" t="s">
        <v>28</v>
      </c>
      <c r="C2" t="s">
        <v>29</v>
      </c>
      <c r="D2" t="s">
        <v>30</v>
      </c>
    </row>
    <row r="3" spans="1:4" x14ac:dyDescent="0.25">
      <c r="A3" t="s">
        <v>134</v>
      </c>
      <c r="B3" t="s">
        <v>31</v>
      </c>
      <c r="C3" t="s">
        <v>31</v>
      </c>
      <c r="D3" t="s">
        <v>31</v>
      </c>
    </row>
    <row r="4" spans="1:4" x14ac:dyDescent="0.25">
      <c r="A4" t="s">
        <v>135</v>
      </c>
      <c r="B4" t="s">
        <v>130</v>
      </c>
      <c r="C4" t="s">
        <v>130</v>
      </c>
      <c r="D4" t="s">
        <v>130</v>
      </c>
    </row>
    <row r="5" spans="1:4" x14ac:dyDescent="0.25">
      <c r="A5" t="s">
        <v>12</v>
      </c>
      <c r="B5">
        <v>400</v>
      </c>
      <c r="C5">
        <v>400</v>
      </c>
      <c r="D5">
        <v>400</v>
      </c>
    </row>
    <row r="6" spans="1:4" x14ac:dyDescent="0.25">
      <c r="A6" t="s">
        <v>136</v>
      </c>
      <c r="B6" s="8" t="s">
        <v>157</v>
      </c>
      <c r="C6" s="8"/>
      <c r="D6" s="8"/>
    </row>
    <row r="7" spans="1:4" x14ac:dyDescent="0.25">
      <c r="A7" t="s">
        <v>102</v>
      </c>
      <c r="B7">
        <v>70.866666666666674</v>
      </c>
      <c r="C7">
        <v>69.053333333333327</v>
      </c>
      <c r="D7">
        <v>67.416666666666657</v>
      </c>
    </row>
    <row r="8" spans="1:4" x14ac:dyDescent="0.25">
      <c r="A8" t="s">
        <v>137</v>
      </c>
      <c r="B8">
        <v>353</v>
      </c>
      <c r="C8">
        <v>362</v>
      </c>
      <c r="D8">
        <v>361</v>
      </c>
    </row>
    <row r="9" spans="1:4" x14ac:dyDescent="0.25">
      <c r="A9" t="s">
        <v>138</v>
      </c>
      <c r="B9">
        <v>2.34</v>
      </c>
      <c r="C9">
        <v>2.2999999999999998</v>
      </c>
      <c r="D9">
        <v>2.23</v>
      </c>
    </row>
    <row r="10" spans="1:4" x14ac:dyDescent="0.25">
      <c r="A10" t="s">
        <v>139</v>
      </c>
      <c r="B10" s="8">
        <v>0</v>
      </c>
      <c r="C10" s="8"/>
      <c r="D10" s="8"/>
    </row>
    <row r="11" spans="1:4" x14ac:dyDescent="0.25">
      <c r="A11" t="s">
        <v>140</v>
      </c>
      <c r="B11">
        <v>111</v>
      </c>
      <c r="C11">
        <v>101</v>
      </c>
      <c r="D11">
        <v>100</v>
      </c>
    </row>
    <row r="12" spans="1:4" x14ac:dyDescent="0.25">
      <c r="A12" t="s">
        <v>141</v>
      </c>
      <c r="B12">
        <v>24</v>
      </c>
      <c r="C12">
        <v>24</v>
      </c>
      <c r="D12">
        <v>24</v>
      </c>
    </row>
    <row r="13" spans="1:4" x14ac:dyDescent="0.25">
      <c r="A13" t="s">
        <v>142</v>
      </c>
      <c r="B13">
        <f>(B11-91)</f>
        <v>20</v>
      </c>
      <c r="C13">
        <f t="shared" ref="C13:D13" si="0">(C11-91)</f>
        <v>10</v>
      </c>
      <c r="D13">
        <f t="shared" si="0"/>
        <v>9</v>
      </c>
    </row>
    <row r="14" spans="1:4" x14ac:dyDescent="0.25">
      <c r="A14" t="s">
        <v>20</v>
      </c>
      <c r="B14">
        <v>14.72</v>
      </c>
      <c r="C14">
        <v>14.72</v>
      </c>
      <c r="D14">
        <v>14.72</v>
      </c>
    </row>
    <row r="15" spans="1:4" x14ac:dyDescent="0.25">
      <c r="A15" s="8" t="s">
        <v>21</v>
      </c>
      <c r="B15" s="8"/>
      <c r="C15" s="8"/>
      <c r="D15" s="8"/>
    </row>
    <row r="16" spans="1:4" x14ac:dyDescent="0.25">
      <c r="A16" t="s">
        <v>21</v>
      </c>
      <c r="B16" t="s">
        <v>76</v>
      </c>
      <c r="C16" t="s">
        <v>158</v>
      </c>
      <c r="D16" t="s">
        <v>158</v>
      </c>
    </row>
    <row r="17" spans="1:4" x14ac:dyDescent="0.25">
      <c r="A17" t="s">
        <v>143</v>
      </c>
    </row>
    <row r="18" spans="1:4" x14ac:dyDescent="0.25">
      <c r="A18" t="s">
        <v>22</v>
      </c>
      <c r="B18" t="s">
        <v>159</v>
      </c>
      <c r="C18" t="s">
        <v>159</v>
      </c>
      <c r="D18" t="s">
        <v>160</v>
      </c>
    </row>
    <row r="19" spans="1:4" x14ac:dyDescent="0.25">
      <c r="A19" t="s">
        <v>144</v>
      </c>
      <c r="B19">
        <v>0.9</v>
      </c>
      <c r="C19">
        <v>0.9</v>
      </c>
      <c r="D19">
        <v>0.9</v>
      </c>
    </row>
    <row r="20" spans="1:4" x14ac:dyDescent="0.25">
      <c r="A20" t="s">
        <v>145</v>
      </c>
      <c r="B20">
        <v>4</v>
      </c>
      <c r="C20">
        <v>4</v>
      </c>
      <c r="D20">
        <v>4</v>
      </c>
    </row>
    <row r="21" spans="1:4" x14ac:dyDescent="0.25">
      <c r="A21" s="8" t="s">
        <v>50</v>
      </c>
      <c r="B21" s="8"/>
      <c r="C21" s="8"/>
      <c r="D21" s="8"/>
    </row>
    <row r="22" spans="1:4" x14ac:dyDescent="0.25">
      <c r="A22" t="s">
        <v>146</v>
      </c>
      <c r="B22">
        <v>23</v>
      </c>
      <c r="C22">
        <v>23</v>
      </c>
      <c r="D22">
        <v>23</v>
      </c>
    </row>
    <row r="23" spans="1:4" x14ac:dyDescent="0.25">
      <c r="A23" t="s">
        <v>147</v>
      </c>
      <c r="B23" s="8" t="s">
        <v>161</v>
      </c>
      <c r="C23" s="8"/>
      <c r="D23" s="8"/>
    </row>
    <row r="24" spans="1:4" x14ac:dyDescent="0.25">
      <c r="A24" t="s">
        <v>148</v>
      </c>
      <c r="B24">
        <v>0.1</v>
      </c>
    </row>
    <row r="25" spans="1:4" x14ac:dyDescent="0.25">
      <c r="A25" t="s">
        <v>149</v>
      </c>
      <c r="B25">
        <v>0</v>
      </c>
    </row>
    <row r="26" spans="1:4" x14ac:dyDescent="0.25">
      <c r="A26" t="s">
        <v>150</v>
      </c>
      <c r="B26">
        <v>14.7</v>
      </c>
      <c r="C26">
        <v>14.5</v>
      </c>
      <c r="D26">
        <v>14.9</v>
      </c>
    </row>
    <row r="27" spans="1:4" x14ac:dyDescent="0.25">
      <c r="A27" t="s">
        <v>151</v>
      </c>
      <c r="B27">
        <v>2</v>
      </c>
      <c r="C27">
        <v>2</v>
      </c>
      <c r="D27">
        <v>2</v>
      </c>
    </row>
    <row r="28" spans="1:4" x14ac:dyDescent="0.25">
      <c r="A28" t="s">
        <v>152</v>
      </c>
      <c r="B28" s="8" t="s">
        <v>161</v>
      </c>
      <c r="C28" s="8"/>
      <c r="D28" s="8"/>
    </row>
    <row r="29" spans="1:4" x14ac:dyDescent="0.25">
      <c r="A29" t="s">
        <v>153</v>
      </c>
      <c r="B29">
        <v>4.92</v>
      </c>
      <c r="C29">
        <v>4.96</v>
      </c>
      <c r="D29">
        <v>4.58</v>
      </c>
    </row>
    <row r="30" spans="1:4" x14ac:dyDescent="0.25">
      <c r="A30" t="s">
        <v>154</v>
      </c>
      <c r="B30">
        <v>3.61</v>
      </c>
      <c r="C30">
        <v>3.63</v>
      </c>
      <c r="D30">
        <v>3.54</v>
      </c>
    </row>
    <row r="31" spans="1:4" x14ac:dyDescent="0.25">
      <c r="A31" t="s">
        <v>110</v>
      </c>
      <c r="B31">
        <v>4.68</v>
      </c>
      <c r="C31">
        <v>4.6399999999999997</v>
      </c>
      <c r="D31">
        <v>4.5199999999999996</v>
      </c>
    </row>
    <row r="32" spans="1:4" x14ac:dyDescent="0.25">
      <c r="A32" t="s">
        <v>155</v>
      </c>
    </row>
    <row r="33" spans="1:2" x14ac:dyDescent="0.25">
      <c r="A33" t="s">
        <v>156</v>
      </c>
      <c r="B33">
        <v>396</v>
      </c>
    </row>
  </sheetData>
  <mergeCells count="7">
    <mergeCell ref="B28:D28"/>
    <mergeCell ref="B1:D1"/>
    <mergeCell ref="A15:D15"/>
    <mergeCell ref="B6:D6"/>
    <mergeCell ref="B10:D10"/>
    <mergeCell ref="B23:D23"/>
    <mergeCell ref="A21:D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D10" sqref="D10"/>
    </sheetView>
  </sheetViews>
  <sheetFormatPr defaultRowHeight="15" x14ac:dyDescent="0.25"/>
  <sheetData>
    <row r="1" spans="1:9" x14ac:dyDescent="0.25">
      <c r="B1" t="s">
        <v>162</v>
      </c>
      <c r="C1" t="s">
        <v>163</v>
      </c>
      <c r="D1" t="s">
        <v>164</v>
      </c>
      <c r="E1" t="s">
        <v>165</v>
      </c>
      <c r="F1" t="s">
        <v>166</v>
      </c>
      <c r="G1" t="s">
        <v>167</v>
      </c>
      <c r="H1" t="s">
        <v>168</v>
      </c>
      <c r="I1" t="s">
        <v>169</v>
      </c>
    </row>
    <row r="2" spans="1:9" x14ac:dyDescent="0.25">
      <c r="A2" s="9">
        <v>2011</v>
      </c>
      <c r="B2" s="9"/>
      <c r="C2" s="9"/>
      <c r="D2" s="9"/>
      <c r="E2" s="9"/>
      <c r="F2" s="9"/>
      <c r="G2" s="9"/>
    </row>
    <row r="3" spans="1:9" x14ac:dyDescent="0.25">
      <c r="A3" t="s">
        <v>170</v>
      </c>
      <c r="B3">
        <v>18.73</v>
      </c>
      <c r="C3">
        <v>7.3</v>
      </c>
      <c r="D3" s="6">
        <v>96.77</v>
      </c>
      <c r="E3">
        <v>1.62</v>
      </c>
      <c r="F3">
        <v>92.59</v>
      </c>
      <c r="G3">
        <v>50.29</v>
      </c>
    </row>
    <row r="4" spans="1:9" x14ac:dyDescent="0.25">
      <c r="A4" t="s">
        <v>171</v>
      </c>
      <c r="B4">
        <v>19.36</v>
      </c>
      <c r="C4">
        <v>8.5</v>
      </c>
      <c r="D4" s="6">
        <v>12.95</v>
      </c>
      <c r="E4">
        <v>1.71</v>
      </c>
      <c r="F4">
        <v>95.2</v>
      </c>
      <c r="G4">
        <v>54.13</v>
      </c>
    </row>
    <row r="5" spans="1:9" x14ac:dyDescent="0.25">
      <c r="A5" s="7" t="s">
        <v>172</v>
      </c>
      <c r="B5" s="7">
        <v>21.1</v>
      </c>
      <c r="C5" s="7">
        <v>10.85</v>
      </c>
      <c r="D5" s="7">
        <v>110.22</v>
      </c>
      <c r="E5" s="7">
        <v>1.61</v>
      </c>
      <c r="F5" s="7">
        <v>94.72</v>
      </c>
      <c r="G5" s="7">
        <v>50.91</v>
      </c>
    </row>
    <row r="6" spans="1:9" x14ac:dyDescent="0.25">
      <c r="A6" t="s">
        <v>173</v>
      </c>
      <c r="B6">
        <v>21.1</v>
      </c>
      <c r="C6">
        <v>10.85</v>
      </c>
      <c r="D6" s="6">
        <v>112.27</v>
      </c>
      <c r="E6">
        <v>1.61</v>
      </c>
      <c r="F6">
        <v>94.72</v>
      </c>
      <c r="G6">
        <v>50.91</v>
      </c>
    </row>
    <row r="7" spans="1:9" x14ac:dyDescent="0.25">
      <c r="A7" t="s">
        <v>174</v>
      </c>
      <c r="B7">
        <f t="shared" ref="B7:G7" si="0">AVERAGE(B3:B6)</f>
        <v>20.072500000000002</v>
      </c>
      <c r="C7">
        <f t="shared" si="0"/>
        <v>9.375</v>
      </c>
      <c r="D7">
        <f t="shared" si="0"/>
        <v>83.052499999999995</v>
      </c>
      <c r="E7">
        <f t="shared" si="0"/>
        <v>1.6375000000000002</v>
      </c>
      <c r="F7">
        <f t="shared" si="0"/>
        <v>94.307500000000005</v>
      </c>
      <c r="G7">
        <f t="shared" si="0"/>
        <v>51.559999999999995</v>
      </c>
    </row>
    <row r="8" spans="1:9" x14ac:dyDescent="0.25">
      <c r="B8">
        <f>AVERAGE(B7,C7)</f>
        <v>14.723750000000001</v>
      </c>
      <c r="D8" s="6"/>
      <c r="F8">
        <f>AVERAGE(F7:G7)</f>
        <v>72.933750000000003</v>
      </c>
    </row>
    <row r="9" spans="1:9" x14ac:dyDescent="0.25">
      <c r="D9">
        <f>SUM(D3:D6)</f>
        <v>332.21</v>
      </c>
    </row>
    <row r="10" spans="1:9" x14ac:dyDescent="0.25">
      <c r="E10">
        <f>(E7*3.6)</f>
        <v>5.8950000000000005</v>
      </c>
    </row>
  </sheetData>
  <mergeCells count="1"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K2" sqref="K2"/>
    </sheetView>
  </sheetViews>
  <sheetFormatPr defaultRowHeight="15" x14ac:dyDescent="0.25"/>
  <sheetData>
    <row r="1" spans="1:10" x14ac:dyDescent="0.25">
      <c r="A1" t="s">
        <v>175</v>
      </c>
      <c r="C1">
        <v>353</v>
      </c>
      <c r="D1">
        <v>362</v>
      </c>
      <c r="E1">
        <v>361</v>
      </c>
      <c r="G1" t="s">
        <v>201</v>
      </c>
      <c r="H1">
        <v>0</v>
      </c>
      <c r="I1">
        <v>0</v>
      </c>
      <c r="J1">
        <v>0</v>
      </c>
    </row>
    <row r="2" spans="1:10" x14ac:dyDescent="0.25">
      <c r="A2" t="s">
        <v>176</v>
      </c>
      <c r="C2">
        <v>14.7</v>
      </c>
      <c r="D2">
        <v>14.5</v>
      </c>
      <c r="E2">
        <v>14.9</v>
      </c>
      <c r="G2" t="s">
        <v>48</v>
      </c>
      <c r="H2">
        <v>4.7</v>
      </c>
      <c r="I2">
        <v>4.7</v>
      </c>
      <c r="J2">
        <v>4.7</v>
      </c>
    </row>
    <row r="3" spans="1:10" x14ac:dyDescent="0.25">
      <c r="A3" t="s">
        <v>177</v>
      </c>
      <c r="C3">
        <v>4.92</v>
      </c>
      <c r="D3">
        <v>4.96</v>
      </c>
      <c r="E3">
        <v>4.58</v>
      </c>
    </row>
    <row r="4" spans="1:10" x14ac:dyDescent="0.25">
      <c r="A4" t="s">
        <v>178</v>
      </c>
      <c r="C4" t="s">
        <v>179</v>
      </c>
      <c r="D4" t="s">
        <v>180</v>
      </c>
      <c r="H4" t="s">
        <v>28</v>
      </c>
      <c r="I4" t="s">
        <v>29</v>
      </c>
      <c r="J4" t="s">
        <v>30</v>
      </c>
    </row>
    <row r="5" spans="1:10" x14ac:dyDescent="0.25">
      <c r="A5" t="s">
        <v>181</v>
      </c>
      <c r="C5">
        <f>(0.08*C1^0.75)</f>
        <v>6.5150989493655391</v>
      </c>
      <c r="D5">
        <f>(0.08*D1^0.75)</f>
        <v>6.6392865774518635</v>
      </c>
      <c r="E5">
        <f>(0.08*E1^0.75)</f>
        <v>6.6255263941818212</v>
      </c>
      <c r="G5" t="s">
        <v>203</v>
      </c>
      <c r="H5">
        <v>3.6</v>
      </c>
      <c r="I5">
        <v>6.29</v>
      </c>
      <c r="J5">
        <v>8.99</v>
      </c>
    </row>
    <row r="6" spans="1:10" x14ac:dyDescent="0.25">
      <c r="A6" t="s">
        <v>182</v>
      </c>
      <c r="C6">
        <f>(C5*4.184)</f>
        <v>27.259174004145418</v>
      </c>
      <c r="D6">
        <f>(D5*4.184)</f>
        <v>27.778775040058598</v>
      </c>
      <c r="E6">
        <f>(E5*4.184)</f>
        <v>27.721202433256742</v>
      </c>
      <c r="G6" t="s">
        <v>204</v>
      </c>
      <c r="H6">
        <v>10.9</v>
      </c>
      <c r="I6">
        <v>10.9</v>
      </c>
      <c r="J6">
        <v>10.9</v>
      </c>
    </row>
    <row r="7" spans="1:10" x14ac:dyDescent="0.25">
      <c r="A7" t="s">
        <v>183</v>
      </c>
      <c r="C7">
        <f>(C6/0.68)</f>
        <v>40.087020594331491</v>
      </c>
      <c r="D7">
        <f>(D6/0.68)</f>
        <v>40.851139764792052</v>
      </c>
      <c r="E7">
        <f>(E6/0.68)</f>
        <v>40.766474166554033</v>
      </c>
      <c r="G7" t="s">
        <v>202</v>
      </c>
      <c r="H7">
        <v>12</v>
      </c>
      <c r="I7">
        <v>12.7</v>
      </c>
      <c r="J7">
        <v>12.2</v>
      </c>
    </row>
    <row r="8" spans="1:10" x14ac:dyDescent="0.25">
      <c r="A8" t="s">
        <v>184</v>
      </c>
    </row>
    <row r="9" spans="1:10" x14ac:dyDescent="0.25">
      <c r="A9" t="s">
        <v>150</v>
      </c>
      <c r="C9">
        <v>14.7</v>
      </c>
      <c r="D9">
        <v>14.5</v>
      </c>
      <c r="E9">
        <v>14.9</v>
      </c>
    </row>
    <row r="10" spans="1:10" x14ac:dyDescent="0.25">
      <c r="A10" t="s">
        <v>185</v>
      </c>
      <c r="C10">
        <f>(0.36+(0.0969*C3))*C9</f>
        <v>12.3001956</v>
      </c>
      <c r="D10">
        <f>(0.36+(0.0969*D3))*D9</f>
        <v>12.189048</v>
      </c>
      <c r="E10">
        <f>(0.36+(0.0969*E3))*E9</f>
        <v>11.976649800000001</v>
      </c>
    </row>
    <row r="11" spans="1:10" x14ac:dyDescent="0.25">
      <c r="A11" t="s">
        <v>186</v>
      </c>
      <c r="C11">
        <f>(C10*4.184)</f>
        <v>51.464018390400007</v>
      </c>
      <c r="D11">
        <f>(D10*4.184)</f>
        <v>50.998976832000004</v>
      </c>
      <c r="E11">
        <f>(E10*4.184)</f>
        <v>50.110302763200004</v>
      </c>
    </row>
    <row r="12" spans="1:10" x14ac:dyDescent="0.25">
      <c r="A12" t="s">
        <v>187</v>
      </c>
      <c r="C12">
        <f>(C11/0.64)</f>
        <v>80.412528735000009</v>
      </c>
      <c r="D12">
        <f>(D11/0.64)</f>
        <v>79.685901299999998</v>
      </c>
      <c r="E12">
        <f>(E11/0.64)</f>
        <v>78.29734806750001</v>
      </c>
    </row>
    <row r="13" spans="1:10" x14ac:dyDescent="0.25">
      <c r="A13" t="s">
        <v>188</v>
      </c>
    </row>
    <row r="14" spans="1:10" x14ac:dyDescent="0.25">
      <c r="A14" t="s">
        <v>189</v>
      </c>
      <c r="C14">
        <f>((0.00045*5)+(0.0012*C1))</f>
        <v>0.42584999999999995</v>
      </c>
      <c r="D14">
        <f>((0.00045*5)+(0.0012*D1))</f>
        <v>0.43664999999999993</v>
      </c>
      <c r="E14">
        <f>((0.00045*5)+(0.0012*E1))</f>
        <v>0.43544999999999995</v>
      </c>
    </row>
    <row r="15" spans="1:10" x14ac:dyDescent="0.25">
      <c r="A15" t="s">
        <v>190</v>
      </c>
      <c r="C15">
        <f>(C14*4.184)</f>
        <v>1.7817563999999999</v>
      </c>
      <c r="D15">
        <f>(D14*4.184)</f>
        <v>1.8269435999999997</v>
      </c>
      <c r="E15">
        <f>(E14*4.184)</f>
        <v>1.8219227999999998</v>
      </c>
    </row>
    <row r="16" spans="1:10" x14ac:dyDescent="0.25">
      <c r="A16" t="s">
        <v>191</v>
      </c>
      <c r="C16">
        <f>(C15/0.62)</f>
        <v>2.8738006451612903</v>
      </c>
      <c r="D16">
        <f>(D15/0.62)</f>
        <v>2.946683225806451</v>
      </c>
      <c r="E16">
        <f>(E15/0.62)</f>
        <v>2.9385851612903222</v>
      </c>
    </row>
    <row r="17" spans="1:5" x14ac:dyDescent="0.25">
      <c r="A17" t="s">
        <v>192</v>
      </c>
    </row>
    <row r="18" spans="1:5" x14ac:dyDescent="0.25">
      <c r="A18" t="s">
        <v>193</v>
      </c>
      <c r="C18">
        <f>(H1*H2)</f>
        <v>0</v>
      </c>
      <c r="D18">
        <f>(I1*I2)</f>
        <v>0</v>
      </c>
      <c r="E18">
        <f>(J1*J2)</f>
        <v>0</v>
      </c>
    </row>
    <row r="19" spans="1:5" x14ac:dyDescent="0.25">
      <c r="A19" t="s">
        <v>194</v>
      </c>
      <c r="C19">
        <f>(C18*4.184)</f>
        <v>0</v>
      </c>
      <c r="D19">
        <f>(D18*4.184)</f>
        <v>0</v>
      </c>
      <c r="E19">
        <f>(E18*4.184)</f>
        <v>0</v>
      </c>
    </row>
    <row r="20" spans="1:5" x14ac:dyDescent="0.25">
      <c r="A20" t="s">
        <v>195</v>
      </c>
      <c r="C20">
        <f>(C19/1.12)</f>
        <v>0</v>
      </c>
      <c r="D20">
        <f>(D19/1.12)</f>
        <v>0</v>
      </c>
      <c r="E20">
        <f>(E19/1.12)</f>
        <v>0</v>
      </c>
    </row>
    <row r="21" spans="1:5" x14ac:dyDescent="0.25">
      <c r="A21" t="s">
        <v>196</v>
      </c>
    </row>
    <row r="22" spans="1:5" x14ac:dyDescent="0.25">
      <c r="A22" t="s">
        <v>197</v>
      </c>
      <c r="C22">
        <f>SUM(C7,C12,C16,C20)</f>
        <v>123.3733499744928</v>
      </c>
      <c r="D22">
        <f>SUM(D7,D12,D16,D20)</f>
        <v>123.4837242905985</v>
      </c>
      <c r="E22">
        <f>SUM(E7,E12,E16,E20)</f>
        <v>122.00240739534436</v>
      </c>
    </row>
    <row r="24" spans="1:5" x14ac:dyDescent="0.25">
      <c r="A24" t="s">
        <v>198</v>
      </c>
      <c r="C24">
        <f>(H5*H6)</f>
        <v>39.24</v>
      </c>
      <c r="D24">
        <f t="shared" ref="D24:E24" si="0">(I5*I6)</f>
        <v>68.561000000000007</v>
      </c>
      <c r="E24">
        <f t="shared" si="0"/>
        <v>97.991</v>
      </c>
    </row>
    <row r="25" spans="1:5" x14ac:dyDescent="0.25">
      <c r="A25" t="s">
        <v>199</v>
      </c>
      <c r="C25">
        <f>(C22-C24)</f>
        <v>84.133349974492802</v>
      </c>
      <c r="D25">
        <f t="shared" ref="D25:E25" si="1">(D22-D24)</f>
        <v>54.922724290598495</v>
      </c>
      <c r="E25">
        <f t="shared" si="1"/>
        <v>24.011407395344364</v>
      </c>
    </row>
    <row r="26" spans="1:5" x14ac:dyDescent="0.25">
      <c r="A26" t="s">
        <v>200</v>
      </c>
      <c r="C26">
        <f>(C25/H7)</f>
        <v>7.0111124978744002</v>
      </c>
      <c r="D26">
        <f t="shared" ref="D26:E26" si="2">(D25/I7)</f>
        <v>4.3246239598896459</v>
      </c>
      <c r="E26">
        <f t="shared" si="2"/>
        <v>1.9681481471593743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E9" sqref="E9"/>
    </sheetView>
  </sheetViews>
  <sheetFormatPr defaultRowHeight="15" x14ac:dyDescent="0.25"/>
  <cols>
    <col min="1" max="1" width="24.42578125" bestFit="1" customWidth="1"/>
  </cols>
  <sheetData>
    <row r="1" spans="1:5" x14ac:dyDescent="0.25">
      <c r="A1" s="1" t="s">
        <v>231</v>
      </c>
      <c r="B1" t="s">
        <v>232</v>
      </c>
      <c r="C1" t="s">
        <v>232</v>
      </c>
      <c r="D1" t="s">
        <v>232</v>
      </c>
    </row>
    <row r="2" spans="1:5" x14ac:dyDescent="0.25">
      <c r="A2" t="s">
        <v>233</v>
      </c>
      <c r="B2">
        <v>0.48599999999999999</v>
      </c>
      <c r="C2">
        <v>0.81799999999999995</v>
      </c>
      <c r="D2">
        <v>1.169</v>
      </c>
    </row>
    <row r="3" spans="1:5" x14ac:dyDescent="0.25">
      <c r="A3" t="s">
        <v>234</v>
      </c>
      <c r="B3">
        <v>1.08</v>
      </c>
      <c r="C3">
        <v>1.8827</v>
      </c>
      <c r="D3">
        <v>2.6970000000000001</v>
      </c>
    </row>
    <row r="4" spans="1:5" x14ac:dyDescent="0.25">
      <c r="A4" t="s">
        <v>235</v>
      </c>
      <c r="B4">
        <v>1.4079999999999999</v>
      </c>
      <c r="C4">
        <v>2.46</v>
      </c>
      <c r="D4">
        <v>3.5150000000000001</v>
      </c>
    </row>
    <row r="5" spans="1:5" x14ac:dyDescent="0.25">
      <c r="A5" t="s">
        <v>236</v>
      </c>
      <c r="B5">
        <v>0.36</v>
      </c>
      <c r="C5">
        <v>0.629</v>
      </c>
      <c r="D5">
        <v>0.89900000000000002</v>
      </c>
    </row>
    <row r="6" spans="1:5" x14ac:dyDescent="0.25">
      <c r="A6" t="s">
        <v>237</v>
      </c>
      <c r="B6">
        <v>0.14399999999999999</v>
      </c>
      <c r="C6">
        <v>0.25159999999999999</v>
      </c>
      <c r="D6">
        <v>0.36</v>
      </c>
    </row>
    <row r="7" spans="1:5" x14ac:dyDescent="0.25">
      <c r="A7" t="s">
        <v>238</v>
      </c>
      <c r="B7">
        <v>7.9200000000000007E-2</v>
      </c>
      <c r="C7">
        <v>0.13800000000000001</v>
      </c>
      <c r="D7">
        <v>0.19800000000000001</v>
      </c>
    </row>
    <row r="8" spans="1:5" x14ac:dyDescent="0.25">
      <c r="A8" t="s">
        <v>239</v>
      </c>
      <c r="B8">
        <v>2.1600000000000001E-2</v>
      </c>
      <c r="C8">
        <v>3.7999999999999999E-2</v>
      </c>
      <c r="D8">
        <v>0.54</v>
      </c>
    </row>
    <row r="9" spans="1:5" x14ac:dyDescent="0.25">
      <c r="A9" t="s">
        <v>240</v>
      </c>
      <c r="B9">
        <v>2.1600000000000001E-2</v>
      </c>
      <c r="C9">
        <v>3.7999999999999999E-2</v>
      </c>
      <c r="D9">
        <v>0.54</v>
      </c>
      <c r="E9" t="s">
        <v>263</v>
      </c>
    </row>
    <row r="10" spans="1:5" x14ac:dyDescent="0.25">
      <c r="A10" t="s">
        <v>241</v>
      </c>
      <c r="B10">
        <v>1.7999999999999999E-2</v>
      </c>
      <c r="C10">
        <v>3.15E-2</v>
      </c>
      <c r="D10">
        <v>4.4999999999999998E-2</v>
      </c>
    </row>
    <row r="12" spans="1:5" x14ac:dyDescent="0.25">
      <c r="A12" t="s">
        <v>242</v>
      </c>
    </row>
    <row r="13" spans="1:5" x14ac:dyDescent="0.25">
      <c r="A13" t="s">
        <v>243</v>
      </c>
      <c r="B13">
        <v>13.8</v>
      </c>
      <c r="C13">
        <v>13.7</v>
      </c>
      <c r="D13">
        <v>13.9</v>
      </c>
    </row>
    <row r="14" spans="1:5" x14ac:dyDescent="0.25">
      <c r="A14" t="s">
        <v>244</v>
      </c>
      <c r="B14">
        <v>86.9</v>
      </c>
      <c r="C14">
        <v>87.7</v>
      </c>
      <c r="D14">
        <v>88.4</v>
      </c>
    </row>
    <row r="15" spans="1:5" x14ac:dyDescent="0.25">
      <c r="A15" t="s">
        <v>245</v>
      </c>
      <c r="B15">
        <v>2.41</v>
      </c>
      <c r="C15">
        <v>2.68</v>
      </c>
      <c r="D15">
        <v>2.2799999999999998</v>
      </c>
    </row>
    <row r="16" spans="1:5" x14ac:dyDescent="0.25">
      <c r="A16" t="s">
        <v>246</v>
      </c>
      <c r="B16">
        <v>12</v>
      </c>
      <c r="C16">
        <v>12.7</v>
      </c>
      <c r="D16">
        <v>1.22</v>
      </c>
    </row>
    <row r="17" spans="1:4" x14ac:dyDescent="0.25">
      <c r="A17" t="s">
        <v>247</v>
      </c>
      <c r="B17">
        <v>23.7</v>
      </c>
      <c r="C17">
        <v>23.9</v>
      </c>
      <c r="D17">
        <v>23.8</v>
      </c>
    </row>
    <row r="18" spans="1:4" x14ac:dyDescent="0.25">
      <c r="A18" t="s">
        <v>248</v>
      </c>
      <c r="B18">
        <v>40.799999999999997</v>
      </c>
      <c r="C18">
        <v>41.9</v>
      </c>
      <c r="D18">
        <v>41.1</v>
      </c>
    </row>
    <row r="19" spans="1:4" x14ac:dyDescent="0.25">
      <c r="A19" t="s">
        <v>249</v>
      </c>
      <c r="B19">
        <v>23.6</v>
      </c>
      <c r="C19">
        <v>24.4</v>
      </c>
      <c r="D19">
        <v>24.7</v>
      </c>
    </row>
    <row r="20" spans="1:4" x14ac:dyDescent="0.25">
      <c r="A20" t="s">
        <v>250</v>
      </c>
      <c r="B20">
        <v>2.5499999999999998</v>
      </c>
      <c r="C20">
        <v>3.12</v>
      </c>
      <c r="D20">
        <v>2.08</v>
      </c>
    </row>
    <row r="21" spans="1:4" x14ac:dyDescent="0.25">
      <c r="A21" t="s">
        <v>251</v>
      </c>
      <c r="B21">
        <v>14.3</v>
      </c>
      <c r="C21">
        <v>14</v>
      </c>
      <c r="D21">
        <v>15.6</v>
      </c>
    </row>
    <row r="22" spans="1:4" x14ac:dyDescent="0.25">
      <c r="A22" t="s">
        <v>252</v>
      </c>
      <c r="B22">
        <v>9.99</v>
      </c>
      <c r="C22">
        <v>10.199999999999999</v>
      </c>
      <c r="D22">
        <v>10.8</v>
      </c>
    </row>
    <row r="23" spans="1:4" x14ac:dyDescent="0.25">
      <c r="A23" t="s">
        <v>253</v>
      </c>
      <c r="B23">
        <v>82.7</v>
      </c>
      <c r="C23">
        <v>82.5</v>
      </c>
      <c r="D23">
        <v>82.5</v>
      </c>
    </row>
    <row r="25" spans="1:4" x14ac:dyDescent="0.25">
      <c r="A25" t="s">
        <v>241</v>
      </c>
    </row>
    <row r="26" spans="1:4" x14ac:dyDescent="0.25">
      <c r="A26" t="s">
        <v>254</v>
      </c>
      <c r="B26">
        <v>4</v>
      </c>
    </row>
    <row r="27" spans="1:4" x14ac:dyDescent="0.25">
      <c r="A27" t="s">
        <v>255</v>
      </c>
      <c r="B27">
        <v>10</v>
      </c>
    </row>
    <row r="28" spans="1:4" x14ac:dyDescent="0.25">
      <c r="A28" t="s">
        <v>256</v>
      </c>
      <c r="B28">
        <v>20</v>
      </c>
    </row>
    <row r="29" spans="1:4" x14ac:dyDescent="0.25">
      <c r="A29" t="s">
        <v>257</v>
      </c>
      <c r="B29">
        <v>0.64</v>
      </c>
    </row>
    <row r="30" spans="1:4" x14ac:dyDescent="0.25">
      <c r="A30" t="s">
        <v>258</v>
      </c>
      <c r="B30">
        <v>0.2</v>
      </c>
    </row>
    <row r="31" spans="1:4" x14ac:dyDescent="0.25">
      <c r="A31" t="s">
        <v>259</v>
      </c>
      <c r="B31">
        <v>0.06</v>
      </c>
    </row>
    <row r="32" spans="1:4" x14ac:dyDescent="0.25">
      <c r="A32" t="s">
        <v>260</v>
      </c>
      <c r="B32">
        <v>6</v>
      </c>
    </row>
    <row r="33" spans="1:2" x14ac:dyDescent="0.25">
      <c r="A33" t="s">
        <v>261</v>
      </c>
      <c r="B33">
        <v>1</v>
      </c>
    </row>
    <row r="34" spans="1:2" x14ac:dyDescent="0.25">
      <c r="A34" t="s">
        <v>262</v>
      </c>
      <c r="B34">
        <v>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8" x14ac:dyDescent="0.25">
      <c r="A1" t="s">
        <v>205</v>
      </c>
      <c r="B1" t="s">
        <v>28</v>
      </c>
      <c r="C1" t="s">
        <v>29</v>
      </c>
      <c r="D1" t="s">
        <v>30</v>
      </c>
    </row>
    <row r="2" spans="1:8" x14ac:dyDescent="0.25">
      <c r="A2" t="s">
        <v>206</v>
      </c>
      <c r="B2">
        <v>14.7</v>
      </c>
      <c r="C2">
        <v>14.5</v>
      </c>
      <c r="D2">
        <v>14.9</v>
      </c>
    </row>
    <row r="3" spans="1:8" x14ac:dyDescent="0.25">
      <c r="A3" t="s">
        <v>207</v>
      </c>
      <c r="B3">
        <v>4.92</v>
      </c>
      <c r="C3">
        <v>4.96</v>
      </c>
      <c r="D3">
        <v>4.58</v>
      </c>
    </row>
    <row r="4" spans="1:8" x14ac:dyDescent="0.25">
      <c r="A4" t="s">
        <v>208</v>
      </c>
      <c r="B4">
        <v>3.61</v>
      </c>
      <c r="C4">
        <v>3.63</v>
      </c>
      <c r="D4">
        <v>3.54</v>
      </c>
    </row>
    <row r="5" spans="1:8" x14ac:dyDescent="0.25">
      <c r="A5" t="s">
        <v>209</v>
      </c>
      <c r="B5">
        <v>4.68</v>
      </c>
      <c r="C5">
        <v>4.6399999999999997</v>
      </c>
      <c r="D5">
        <v>4.5199999999999996</v>
      </c>
    </row>
    <row r="6" spans="1:8" x14ac:dyDescent="0.25">
      <c r="A6" t="s">
        <v>210</v>
      </c>
      <c r="B6">
        <v>11.62</v>
      </c>
      <c r="C6">
        <v>11.55</v>
      </c>
      <c r="D6">
        <v>9.9499999999999993</v>
      </c>
    </row>
    <row r="7" spans="1:8" x14ac:dyDescent="0.25">
      <c r="A7" t="s">
        <v>211</v>
      </c>
      <c r="B7">
        <f>(B8+3.6)</f>
        <v>10.611000000000001</v>
      </c>
      <c r="C7">
        <f>(6.29+C8)</f>
        <v>10.615</v>
      </c>
      <c r="D7">
        <f>(8.99+D8)</f>
        <v>10.958</v>
      </c>
    </row>
    <row r="8" spans="1:8" x14ac:dyDescent="0.25">
      <c r="A8" t="s">
        <v>212</v>
      </c>
      <c r="B8">
        <v>7.0110000000000001</v>
      </c>
      <c r="C8">
        <v>4.3250000000000002</v>
      </c>
      <c r="D8">
        <v>1.968</v>
      </c>
    </row>
    <row r="9" spans="1:8" x14ac:dyDescent="0.25">
      <c r="A9" s="8" t="s">
        <v>213</v>
      </c>
      <c r="B9" s="8"/>
      <c r="C9" s="8"/>
      <c r="D9" s="8"/>
      <c r="F9" t="s">
        <v>265</v>
      </c>
    </row>
    <row r="10" spans="1:8" x14ac:dyDescent="0.25">
      <c r="A10" t="s">
        <v>214</v>
      </c>
      <c r="B10">
        <v>12.6</v>
      </c>
      <c r="C10">
        <v>12.7</v>
      </c>
      <c r="D10">
        <v>15.1</v>
      </c>
      <c r="F10">
        <v>17.399999999999999</v>
      </c>
      <c r="G10">
        <v>17.399999999999999</v>
      </c>
      <c r="H10">
        <v>17.600000000000001</v>
      </c>
    </row>
    <row r="11" spans="1:8" x14ac:dyDescent="0.25">
      <c r="A11" t="s">
        <v>215</v>
      </c>
      <c r="B11">
        <v>15.6</v>
      </c>
      <c r="C11">
        <v>16.7</v>
      </c>
      <c r="D11">
        <v>18.8</v>
      </c>
      <c r="F11">
        <v>20</v>
      </c>
      <c r="G11">
        <v>21.2</v>
      </c>
      <c r="H11">
        <v>21.2</v>
      </c>
    </row>
    <row r="12" spans="1:8" x14ac:dyDescent="0.25">
      <c r="A12" t="s">
        <v>216</v>
      </c>
      <c r="B12">
        <v>122</v>
      </c>
      <c r="C12">
        <v>146</v>
      </c>
      <c r="D12" t="s">
        <v>266</v>
      </c>
      <c r="F12">
        <v>119</v>
      </c>
      <c r="G12">
        <v>112</v>
      </c>
      <c r="H12">
        <v>124</v>
      </c>
    </row>
    <row r="13" spans="1:8" x14ac:dyDescent="0.25">
      <c r="A13" t="s">
        <v>217</v>
      </c>
      <c r="B13">
        <v>13.49</v>
      </c>
      <c r="C13">
        <v>13.48</v>
      </c>
      <c r="D13">
        <v>13.31</v>
      </c>
      <c r="F13">
        <v>13.49</v>
      </c>
      <c r="G13">
        <v>13.48</v>
      </c>
      <c r="H13">
        <v>13.31</v>
      </c>
    </row>
    <row r="14" spans="1:8" x14ac:dyDescent="0.25">
      <c r="A14" s="8" t="s">
        <v>218</v>
      </c>
      <c r="B14" s="8"/>
      <c r="C14" s="8"/>
      <c r="D14" s="8"/>
      <c r="F14" t="s">
        <v>265</v>
      </c>
    </row>
    <row r="15" spans="1:8" x14ac:dyDescent="0.25">
      <c r="A15" t="s">
        <v>219</v>
      </c>
      <c r="B15">
        <v>11</v>
      </c>
      <c r="C15">
        <v>11.9</v>
      </c>
      <c r="D15">
        <v>8.6999999999999993</v>
      </c>
      <c r="F15">
        <v>12.6</v>
      </c>
      <c r="G15">
        <v>13.7</v>
      </c>
      <c r="H15">
        <v>14.2</v>
      </c>
    </row>
    <row r="16" spans="1:8" x14ac:dyDescent="0.25">
      <c r="A16" t="s">
        <v>220</v>
      </c>
      <c r="B16">
        <v>13.1</v>
      </c>
      <c r="C16">
        <v>13.3</v>
      </c>
      <c r="D16">
        <v>10.4</v>
      </c>
      <c r="F16">
        <v>14.6</v>
      </c>
      <c r="G16">
        <v>14.8</v>
      </c>
      <c r="H16">
        <v>14.6</v>
      </c>
    </row>
    <row r="17" spans="1:12" x14ac:dyDescent="0.25">
      <c r="A17" t="s">
        <v>221</v>
      </c>
      <c r="B17">
        <v>66</v>
      </c>
      <c r="C17">
        <v>97</v>
      </c>
      <c r="D17">
        <v>42</v>
      </c>
      <c r="F17">
        <v>121</v>
      </c>
      <c r="G17">
        <v>309</v>
      </c>
      <c r="H17">
        <v>358</v>
      </c>
    </row>
    <row r="18" spans="1:12" x14ac:dyDescent="0.25">
      <c r="A18" t="s">
        <v>222</v>
      </c>
      <c r="B18">
        <v>11.6</v>
      </c>
      <c r="C18">
        <v>11.7</v>
      </c>
      <c r="D18">
        <v>11.6</v>
      </c>
      <c r="F18">
        <v>11.6</v>
      </c>
      <c r="G18">
        <v>11.7</v>
      </c>
      <c r="H18">
        <v>11.6</v>
      </c>
    </row>
    <row r="19" spans="1:12" x14ac:dyDescent="0.25">
      <c r="A19" t="s">
        <v>223</v>
      </c>
      <c r="B19">
        <v>13</v>
      </c>
      <c r="C19">
        <v>10</v>
      </c>
      <c r="D19">
        <v>6</v>
      </c>
      <c r="F19">
        <v>15</v>
      </c>
      <c r="G19">
        <v>12</v>
      </c>
      <c r="H19">
        <v>11</v>
      </c>
    </row>
    <row r="20" spans="1:12" x14ac:dyDescent="0.25">
      <c r="A20" s="8" t="s">
        <v>224</v>
      </c>
      <c r="B20" s="8"/>
      <c r="C20" s="8"/>
      <c r="D20" s="8"/>
      <c r="F20" t="s">
        <v>264</v>
      </c>
    </row>
    <row r="21" spans="1:12" x14ac:dyDescent="0.25">
      <c r="A21" t="s">
        <v>219</v>
      </c>
      <c r="B21">
        <v>11.3</v>
      </c>
      <c r="C21">
        <v>11.2</v>
      </c>
      <c r="D21">
        <v>11.3</v>
      </c>
      <c r="F21">
        <v>13.1</v>
      </c>
      <c r="G21">
        <v>13.1</v>
      </c>
      <c r="H21">
        <v>10.4</v>
      </c>
    </row>
    <row r="22" spans="1:12" x14ac:dyDescent="0.25">
      <c r="A22" t="s">
        <v>220</v>
      </c>
      <c r="B22">
        <v>15.6</v>
      </c>
      <c r="C22">
        <v>14.3</v>
      </c>
      <c r="D22">
        <v>12.7</v>
      </c>
      <c r="F22">
        <v>17.5</v>
      </c>
      <c r="G22">
        <v>16.399999999999999</v>
      </c>
      <c r="H22">
        <v>11.8</v>
      </c>
    </row>
    <row r="23" spans="1:12" x14ac:dyDescent="0.25">
      <c r="A23" t="s">
        <v>222</v>
      </c>
      <c r="B23">
        <v>11.6</v>
      </c>
      <c r="C23">
        <v>11.7</v>
      </c>
      <c r="D23">
        <v>11.56</v>
      </c>
      <c r="F23">
        <v>11.62</v>
      </c>
      <c r="G23">
        <v>11.69</v>
      </c>
      <c r="H23">
        <v>11.56</v>
      </c>
    </row>
    <row r="24" spans="1:12" x14ac:dyDescent="0.25">
      <c r="A24" t="s">
        <v>225</v>
      </c>
      <c r="B24">
        <v>8.1</v>
      </c>
      <c r="C24">
        <v>5.7</v>
      </c>
      <c r="D24">
        <v>4</v>
      </c>
      <c r="F24">
        <v>9.8000000000000007</v>
      </c>
      <c r="G24">
        <v>7.6</v>
      </c>
      <c r="H24">
        <v>3.3</v>
      </c>
    </row>
    <row r="25" spans="1:12" x14ac:dyDescent="0.25">
      <c r="A25" t="s">
        <v>226</v>
      </c>
      <c r="B25">
        <v>58</v>
      </c>
      <c r="C25">
        <v>62</v>
      </c>
      <c r="D25">
        <v>62</v>
      </c>
      <c r="F25">
        <v>135</v>
      </c>
      <c r="G25">
        <v>174</v>
      </c>
      <c r="H25">
        <v>49</v>
      </c>
    </row>
    <row r="26" spans="1:12" x14ac:dyDescent="0.25">
      <c r="A26" s="8" t="s">
        <v>227</v>
      </c>
      <c r="B26" s="8"/>
      <c r="C26" s="8"/>
      <c r="D26" s="8"/>
      <c r="F26" t="s">
        <v>267</v>
      </c>
      <c r="J26" t="s">
        <v>268</v>
      </c>
    </row>
    <row r="27" spans="1:12" x14ac:dyDescent="0.25">
      <c r="A27" t="s">
        <v>228</v>
      </c>
      <c r="B27">
        <v>14.41</v>
      </c>
      <c r="C27" s="7">
        <v>14.77</v>
      </c>
      <c r="D27" s="7">
        <v>16.12</v>
      </c>
      <c r="F27">
        <v>25.32</v>
      </c>
      <c r="G27">
        <v>26.13</v>
      </c>
      <c r="H27">
        <v>24.1</v>
      </c>
      <c r="J27">
        <v>30.85</v>
      </c>
      <c r="K27">
        <v>34.03</v>
      </c>
      <c r="L27">
        <v>35.270000000000003</v>
      </c>
    </row>
    <row r="28" spans="1:12" x14ac:dyDescent="0.25">
      <c r="A28" t="s">
        <v>215</v>
      </c>
      <c r="B28">
        <v>18.32</v>
      </c>
      <c r="C28" s="7">
        <v>19.510000000000002</v>
      </c>
      <c r="D28" s="7">
        <v>21.9</v>
      </c>
      <c r="F28">
        <v>24.12</v>
      </c>
      <c r="G28">
        <v>25.69</v>
      </c>
      <c r="H28">
        <v>27.07</v>
      </c>
      <c r="J28">
        <v>26.91</v>
      </c>
      <c r="K28">
        <v>29.83</v>
      </c>
      <c r="L28">
        <v>33.19</v>
      </c>
    </row>
    <row r="29" spans="1:12" x14ac:dyDescent="0.25">
      <c r="A29" t="s">
        <v>229</v>
      </c>
      <c r="B29" s="10">
        <v>14932</v>
      </c>
      <c r="C29" s="11">
        <v>15185</v>
      </c>
      <c r="D29" s="11">
        <v>15239</v>
      </c>
      <c r="F29" s="10">
        <v>14932</v>
      </c>
      <c r="G29" s="10">
        <v>15185</v>
      </c>
      <c r="H29" s="10">
        <v>15239</v>
      </c>
    </row>
    <row r="30" spans="1:12" x14ac:dyDescent="0.25">
      <c r="A30" t="s">
        <v>230</v>
      </c>
      <c r="B30" s="10">
        <v>17130</v>
      </c>
      <c r="C30" s="11">
        <v>18371</v>
      </c>
      <c r="D30" s="11">
        <v>19837</v>
      </c>
      <c r="F30" s="10">
        <v>16633</v>
      </c>
      <c r="G30" s="10">
        <v>17434</v>
      </c>
      <c r="H30" s="10">
        <v>18825</v>
      </c>
      <c r="J30" s="10">
        <v>17130</v>
      </c>
      <c r="K30" s="10">
        <v>18371</v>
      </c>
      <c r="L30" s="10">
        <v>19837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 </vt:lpstr>
      <vt:lpstr>AMTS </vt:lpstr>
      <vt:lpstr>NASEM</vt:lpstr>
      <vt:lpstr>Weather Data </vt:lpstr>
      <vt:lpstr>Back-Calculation</vt:lpstr>
      <vt:lpstr>Nutrient Inputs </vt:lpstr>
      <vt:lpstr>Predictions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user</cp:lastModifiedBy>
  <dcterms:created xsi:type="dcterms:W3CDTF">2022-02-07T05:26:28Z</dcterms:created>
  <dcterms:modified xsi:type="dcterms:W3CDTF">2022-03-05T12:04:36Z</dcterms:modified>
</cp:coreProperties>
</file>