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C25" i="6"/>
  <c r="V19" i="6" l="1"/>
  <c r="U19" i="6"/>
  <c r="U20" i="6"/>
  <c r="V20" i="6"/>
  <c r="U21" i="6"/>
  <c r="V21" i="6"/>
  <c r="T19" i="6"/>
  <c r="S19" i="6"/>
  <c r="R19" i="6"/>
  <c r="S20" i="6"/>
  <c r="T21" i="6"/>
  <c r="R20" i="6"/>
  <c r="R21" i="6"/>
  <c r="Q19" i="6"/>
  <c r="S21" i="6" l="1"/>
  <c r="T20" i="6"/>
  <c r="L9" i="7" l="1"/>
  <c r="K9" i="7"/>
  <c r="F26" i="6" l="1"/>
  <c r="F27" i="6" s="1"/>
  <c r="G26" i="6"/>
  <c r="G27" i="6" s="1"/>
  <c r="I26" i="6"/>
  <c r="I27" i="6" s="1"/>
  <c r="J26" i="6"/>
  <c r="J27" i="6" s="1"/>
  <c r="K26" i="6"/>
  <c r="K27" i="6" s="1"/>
  <c r="M26" i="6"/>
  <c r="M27" i="6" s="1"/>
  <c r="N26" i="6"/>
  <c r="N27" i="6" s="1"/>
  <c r="O26" i="6"/>
  <c r="O27" i="6" s="1"/>
  <c r="D26" i="6"/>
  <c r="D27" i="6" s="1"/>
  <c r="H26" i="6"/>
  <c r="H27" i="6" s="1"/>
  <c r="L26" i="6"/>
  <c r="L27" i="6" s="1"/>
  <c r="P26" i="6"/>
  <c r="P27" i="6" s="1"/>
  <c r="Q21" i="6" l="1"/>
  <c r="Q20" i="6"/>
  <c r="J7" i="1"/>
  <c r="K7" i="1"/>
  <c r="L7" i="1"/>
  <c r="M7" i="1"/>
  <c r="N7" i="1"/>
  <c r="O7" i="1"/>
  <c r="P7" i="1"/>
  <c r="Q7" i="1"/>
  <c r="S7" i="1"/>
  <c r="U7" i="1"/>
  <c r="B7" i="1"/>
  <c r="C7" i="1"/>
  <c r="D7" i="1"/>
  <c r="E7" i="1"/>
  <c r="F7" i="1"/>
  <c r="G7" i="1"/>
  <c r="H7" i="1"/>
  <c r="G6" i="5" l="1"/>
  <c r="C6" i="5"/>
  <c r="D6" i="5"/>
  <c r="E6" i="5"/>
  <c r="F6" i="5"/>
  <c r="B6" i="5"/>
  <c r="B7" i="5" s="1"/>
  <c r="D7" i="5" l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B26" i="3"/>
  <c r="D15" i="6" l="1"/>
  <c r="E15" i="6"/>
  <c r="F15" i="6"/>
  <c r="F16" i="6" s="1"/>
  <c r="F17" i="6" s="1"/>
  <c r="G15" i="6"/>
  <c r="G16" i="6" s="1"/>
  <c r="G17" i="6" s="1"/>
  <c r="H15" i="6"/>
  <c r="I15" i="6"/>
  <c r="I16" i="6" s="1"/>
  <c r="I17" i="6" s="1"/>
  <c r="J15" i="6"/>
  <c r="J16" i="6" s="1"/>
  <c r="J17" i="6" s="1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U15" i="6"/>
  <c r="U16" i="6" s="1"/>
  <c r="U17" i="6" s="1"/>
  <c r="V15" i="6"/>
  <c r="V16" i="6" s="1"/>
  <c r="V17" i="6" s="1"/>
  <c r="C15" i="6"/>
  <c r="H16" i="6"/>
  <c r="H17" i="6" s="1"/>
  <c r="L16" i="6"/>
  <c r="L17" i="6" s="1"/>
  <c r="N16" i="6"/>
  <c r="N17" i="6" s="1"/>
  <c r="T16" i="6"/>
  <c r="T17" i="6" s="1"/>
  <c r="F11" i="6"/>
  <c r="G11" i="6"/>
  <c r="G12" i="6" s="1"/>
  <c r="G13" i="6" s="1"/>
  <c r="H11" i="6"/>
  <c r="I11" i="6"/>
  <c r="I12" i="6" s="1"/>
  <c r="I13" i="6" s="1"/>
  <c r="J11" i="6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U11" i="6"/>
  <c r="U12" i="6" s="1"/>
  <c r="U13" i="6" s="1"/>
  <c r="V11" i="6"/>
  <c r="F12" i="6"/>
  <c r="F13" i="6" s="1"/>
  <c r="H12" i="6"/>
  <c r="H13" i="6" s="1"/>
  <c r="J12" i="6"/>
  <c r="J13" i="6" s="1"/>
  <c r="V12" i="6"/>
  <c r="V13" i="6" s="1"/>
  <c r="F6" i="6"/>
  <c r="F7" i="6" s="1"/>
  <c r="F8" i="6" s="1"/>
  <c r="G6" i="6"/>
  <c r="G7" i="6" s="1"/>
  <c r="G8" i="6" s="1"/>
  <c r="H6" i="6"/>
  <c r="I6" i="6"/>
  <c r="I7" i="6" s="1"/>
  <c r="I8" i="6" s="1"/>
  <c r="J6" i="6"/>
  <c r="J7" i="6" s="1"/>
  <c r="J8" i="6" s="1"/>
  <c r="K6" i="6"/>
  <c r="K7" i="6" s="1"/>
  <c r="K8" i="6" s="1"/>
  <c r="L6" i="6"/>
  <c r="M6" i="6"/>
  <c r="M7" i="6" s="1"/>
  <c r="M8" i="6" s="1"/>
  <c r="N6" i="6"/>
  <c r="N7" i="6" s="1"/>
  <c r="N8" i="6" s="1"/>
  <c r="O6" i="6"/>
  <c r="O7" i="6" s="1"/>
  <c r="O8" i="6" s="1"/>
  <c r="P6" i="6"/>
  <c r="Q6" i="6"/>
  <c r="Q7" i="6" s="1"/>
  <c r="Q8" i="6" s="1"/>
  <c r="R6" i="6"/>
  <c r="R7" i="6" s="1"/>
  <c r="R8" i="6" s="1"/>
  <c r="S6" i="6"/>
  <c r="S7" i="6" s="1"/>
  <c r="S8" i="6" s="1"/>
  <c r="T6" i="6"/>
  <c r="U6" i="6"/>
  <c r="U7" i="6" s="1"/>
  <c r="U8" i="6" s="1"/>
  <c r="V6" i="6"/>
  <c r="V7" i="6" s="1"/>
  <c r="V8" i="6" s="1"/>
  <c r="H7" i="6"/>
  <c r="H8" i="6" s="1"/>
  <c r="L7" i="6"/>
  <c r="L8" i="6" s="1"/>
  <c r="P7" i="6"/>
  <c r="P8" i="6" s="1"/>
  <c r="T7" i="6"/>
  <c r="T8" i="6" s="1"/>
  <c r="H23" i="6" l="1"/>
  <c r="U23" i="6"/>
  <c r="U26" i="6" s="1"/>
  <c r="U27" i="6" s="1"/>
  <c r="M23" i="6"/>
  <c r="I23" i="6"/>
  <c r="Q23" i="6"/>
  <c r="Q26" i="6" s="1"/>
  <c r="Q27" i="6" s="1"/>
  <c r="L23" i="6"/>
  <c r="N23" i="6"/>
  <c r="V23" i="6"/>
  <c r="V26" i="6" s="1"/>
  <c r="V27" i="6" s="1"/>
  <c r="F23" i="6"/>
  <c r="O23" i="6"/>
  <c r="T23" i="6"/>
  <c r="T26" i="6" s="1"/>
  <c r="T27" i="6" s="1"/>
  <c r="K23" i="6"/>
  <c r="R23" i="6"/>
  <c r="R26" i="6" s="1"/>
  <c r="R27" i="6" s="1"/>
  <c r="S23" i="6"/>
  <c r="S26" i="6" s="1"/>
  <c r="S27" i="6" s="1"/>
  <c r="G23" i="6"/>
  <c r="P23" i="6"/>
  <c r="J23" i="6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E26" i="6" s="1"/>
  <c r="E27" i="6" s="1"/>
  <c r="D23" i="6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<sst xmlns="http://schemas.openxmlformats.org/spreadsheetml/2006/main" count="454" uniqueCount="276">
  <si>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</si>
  <si>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</si>
  <si>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</si>
  <si>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</si>
  <si>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</si>
  <si>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</si>
  <si>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</si>
  <si>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</si>
  <si>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</si>
  <si>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</si>
  <si>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</si>
  <si>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</si>
  <si>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</si>
  <si>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</si>
  <si>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</si>
  <si>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</si>
  <si>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</si>
  <si>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</si>
  <si>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</si>
  <si>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</si>
  <si>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</si>
  <si>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</si>
  <si>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</si>
  <si>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</si>
  <si>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</si>
  <si>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</si>
  <si>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</si>
  <si>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</si>
  <si>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</si>
  <si>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</si>
  <si>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</si>
  <si>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</si>
  <si>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</si>
  <si>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</si>
  <si>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</si>
  <si>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</si>
  <si>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</si>
  <si>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</si>
  <si>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</si>
  <si>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</si>
  <si>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</si>
  <si>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</si>
  <si>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</si>
  <si>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</si>
  <si>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</si>
  <si>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</si>
  <si>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</si>
  <si>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</si>
  <si>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</si>
  <si>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</si>
  <si>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</si>
  <si>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</si>
  <si>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</si>
  <si>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</si>
  <si>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</si>
  <si>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</si>
  <si>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</si>
  <si>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</si>
  <si>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</si>
  <si>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</si>
  <si>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</si>
  <si>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</si>
  <si>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</si>
  <si>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</si>
  <si>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</si>
  <si>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</si>
  <si>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</si>
  <si>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</si>
  <si>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</si>
  <si>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</si>
  <si>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</si>
  <si>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</si>
  <si>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</si>
  <si>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</si>
  <si>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</si>
  <si>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</si>
  <si>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</si>
  <si>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</si>
  <si>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</si>
  <si>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</si>
  <si>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</si>
  <si>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</si>
  <si>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</si>
  <si>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</si>
  <si>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</si>
  <si>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</si>
  <si>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</si>
  <si>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</si>
  <si>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</si>
  <si>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</si>
  <si>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</si>
  <si>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</si>
  <si>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</si>
  <si>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</si>
  <si>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</si>
  <si>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</si>
  <si>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</si>
  <si>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</si>
  <si>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</si>
  <si>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</si>
  <si>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</si>
  <si>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</si>
  <si>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</si>
  <si>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</si>
  <si>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</si>
  <si>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</si>
  <si>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</si>
  <si>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</si>
  <si>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</si>
  <si>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</si>
  <si>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</si>
  <si>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</si>
  <si>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</si>
  <si>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</si>
  <si>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</si>
  <si>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</si>
  <si>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</si>
  <si>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</si>
  <si>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</si>
  <si>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</si>
  <si>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</si>
  <si>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</si>
  <si>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</si>
  <si>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</si>
  <si>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</si>
  <si>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</si>
  <si>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</si>
  <si>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</si>
  <si>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</si>
  <si>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</si>
  <si>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</si>
  <si>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</si>
  <si>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</si>
  <si>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</si>
  <si>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</si>
  <si>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</si>
  <si>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</si>
  <si>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</si>
  <si>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</si>
  <si>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</si>
  <si>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</si>
  <si>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</si>
  <si>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</si>
  <si>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</si>
  <si>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</si>
  <si>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</si>
  <si>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</si>
  <si>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</si>
  <si>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</si>
  <si>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</si>
  <si>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</si>
  <si>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</si>
  <si>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</si>
  <si>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</si>
  <si>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</si>
  <si>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</si>
  <si>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</si>
  <si>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</si>
  <si>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</si>
  <si>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</si>
  <si>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</si>
  <si>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</si>
  <si>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</si>
  <si>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</si>
  <si>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</si>
  <si>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</si>
  <si>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</si>
  <si>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</si>
  <si>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DM </t>
  </si>
  <si>
    <t>NDF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</si>
  <si>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</si>
  <si>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</si>
  <si>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</si>
  <si>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</si>
  <si>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</si>
  <si>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</si>
  <si>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</si>
  <si>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</si>
  <si>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</si>
  <si>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</si>
  <si>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</si>
  <si>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</si>
  <si>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</si>
  <si>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</si>
  <si>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</si>
  <si>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</si>
  <si>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</si>
  <si>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</si>
  <si>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</si>
  <si>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</si>
  <si>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</si>
  <si>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</si>
  <si>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</si>
  <si>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</si>
  <si>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</si>
  <si>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</si>
  <si>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</si>
  <si>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</si>
  <si>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</si>
  <si>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 xml:space="preserve">Salt </t>
  </si>
  <si>
    <t>Urea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</si>
  <si>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</si>
  <si>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</si>
  <si>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</si>
  <si>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</si>
  <si>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</si>
  <si>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</si>
  <si>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</si>
  <si>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</si>
  <si>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</si>
  <si>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</si>
  <si>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</si>
  <si>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</si>
  <si>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</si>
  <si>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</si>
  <si>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</si>
  <si>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</si>
  <si>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</si>
  <si>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LACTATING</t>
  </si>
  <si>
    <t>JERSEY</t>
  </si>
  <si>
    <t xml:space="preserve">Pasture intake </t>
  </si>
  <si>
    <t>Tx</t>
  </si>
  <si>
    <t>Tn</t>
  </si>
  <si>
    <t>RHx</t>
  </si>
  <si>
    <t>RHn</t>
  </si>
  <si>
    <t>U2</t>
  </si>
  <si>
    <t xml:space="preserve">Rain </t>
  </si>
  <si>
    <t>Ash</t>
  </si>
  <si>
    <t xml:space="preserve">Fat </t>
  </si>
  <si>
    <t xml:space="preserve">Protein </t>
  </si>
  <si>
    <t xml:space="preserve">ADIN </t>
  </si>
  <si>
    <t>NDIN</t>
  </si>
  <si>
    <t xml:space="preserve">ADL </t>
  </si>
  <si>
    <t>Starch</t>
  </si>
  <si>
    <t xml:space="preserve">Ingredient </t>
  </si>
  <si>
    <t>Maize</t>
  </si>
  <si>
    <t>Barley</t>
  </si>
  <si>
    <t>Hominy Chop</t>
  </si>
  <si>
    <t>Soybean Oilcake</t>
  </si>
  <si>
    <t xml:space="preserve">Canola Oilcake </t>
  </si>
  <si>
    <t xml:space="preserve">Wheat Bran </t>
  </si>
  <si>
    <t>Molasses (liquid)</t>
  </si>
  <si>
    <t xml:space="preserve">Feedlime </t>
  </si>
  <si>
    <t>Gluten 20</t>
  </si>
  <si>
    <t>Premix</t>
  </si>
  <si>
    <t>MgO</t>
  </si>
  <si>
    <t>as is' %</t>
  </si>
  <si>
    <t>MonoCaP</t>
  </si>
  <si>
    <t xml:space="preserve">Check preg requirements </t>
  </si>
  <si>
    <t>GRETA95</t>
  </si>
  <si>
    <t>BELLA237</t>
  </si>
  <si>
    <t>SYMBOL121</t>
  </si>
  <si>
    <t>MARTA278</t>
  </si>
  <si>
    <t>JAPONICA137</t>
  </si>
  <si>
    <t>MARTA287</t>
  </si>
  <si>
    <t>DORA237</t>
  </si>
  <si>
    <t>DORA238</t>
  </si>
  <si>
    <t>BELLA255</t>
  </si>
  <si>
    <t>DORA243</t>
  </si>
  <si>
    <t>ALTA52</t>
  </si>
  <si>
    <t>BELLA267</t>
  </si>
  <si>
    <t>Kikuyu Pasture (%DM)</t>
  </si>
  <si>
    <t xml:space="preserve">Jan </t>
  </si>
  <si>
    <t xml:space="preserve">Feb </t>
  </si>
  <si>
    <t>MARTA279</t>
  </si>
  <si>
    <t>SYMBOL129</t>
  </si>
  <si>
    <t>FIREFLY71</t>
  </si>
  <si>
    <t>MARTA283</t>
  </si>
  <si>
    <t>MARLIZE139</t>
  </si>
  <si>
    <t>ELIZE124</t>
  </si>
  <si>
    <t>LAURET77</t>
  </si>
  <si>
    <t>FIREFLY76</t>
  </si>
  <si>
    <t>width</t>
  </si>
  <si>
    <t xml:space="preserve">length of pasture </t>
  </si>
  <si>
    <t xml:space="preserve">distance to parlour </t>
  </si>
  <si>
    <t>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</si>
</sst>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0" borderId="0" xfId="0" quotePrefix="1"/>
    <xf numFmtId="17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zoomScale="80" zoomScaleNormal="80" workbookViewId="0">
      <pane xSplit="1" topLeftCell="B1" activePane="topRight" state="frozen"/>
      <selection pane="topRight" activeCell="G1" sqref="G1"/>
    </sheetView>
  </sheetViews>
  <sheetFormatPr defaultRowHeight="15" x14ac:dyDescent="0.25"/>
  <cols>
    <col min="1" max="1" width="39" customWidth="1"/>
  </cols>
  <sheetData>
    <row r="1" spans="1:23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264</v>
      </c>
      <c r="H1" t="s">
        <v>265</v>
      </c>
      <c r="I1" t="s">
        <v>266</v>
      </c>
      <c r="J1" t="s">
        <v>267</v>
      </c>
      <c r="K1" t="s">
        <v>254</v>
      </c>
      <c r="L1" t="s">
        <v>255</v>
      </c>
      <c r="M1" t="s">
        <v>256</v>
      </c>
      <c r="N1" t="s">
        <v>257</v>
      </c>
      <c r="O1" t="s">
        <v>268</v>
      </c>
      <c r="P1" t="s">
        <v>258</v>
      </c>
      <c r="Q1" t="s">
        <v>269</v>
      </c>
      <c r="R1" t="s">
        <v>270</v>
      </c>
      <c r="S1" t="s">
        <v>271</v>
      </c>
      <c r="T1" t="s">
        <v>259</v>
      </c>
      <c r="U1" t="s">
        <v>260</v>
      </c>
    </row>
    <row r="2" spans="1:23" x14ac:dyDescent="0.25">
      <c r="A2" t="s">
        <v>201</v>
      </c>
    </row>
    <row r="3" spans="1:23" x14ac:dyDescent="0.25">
      <c r="A3" s="1" t="s">
        <v>0</v>
      </c>
    </row>
    <row r="4" spans="1:23" x14ac:dyDescent="0.25">
      <c r="A4" t="s">
        <v>1</v>
      </c>
      <c r="B4" t="s">
        <v>218</v>
      </c>
    </row>
    <row r="5" spans="1:23" x14ac:dyDescent="0.25">
      <c r="A5" t="s">
        <v>2</v>
      </c>
      <c r="B5">
        <v>92.233333333333334</v>
      </c>
      <c r="C5">
        <v>78.833333333333343</v>
      </c>
      <c r="D5">
        <v>79.666666666666657</v>
      </c>
      <c r="E5">
        <v>69.933333333333337</v>
      </c>
      <c r="F5">
        <v>67.133333333333326</v>
      </c>
      <c r="G5">
        <v>64.433333333333337</v>
      </c>
      <c r="H5">
        <v>65.3</v>
      </c>
      <c r="I5">
        <v>62.6</v>
      </c>
      <c r="J5">
        <v>66.900000000000006</v>
      </c>
      <c r="K5">
        <v>57.233333333333334</v>
      </c>
      <c r="L5">
        <v>53.8</v>
      </c>
      <c r="M5">
        <v>55</v>
      </c>
      <c r="N5">
        <v>53.733333333333334</v>
      </c>
      <c r="O5">
        <v>52.966666666666669</v>
      </c>
      <c r="P5">
        <v>42.2</v>
      </c>
      <c r="Q5">
        <v>45.033333333333331</v>
      </c>
      <c r="R5">
        <v>38.433333333333337</v>
      </c>
      <c r="S5">
        <v>40</v>
      </c>
      <c r="T5">
        <v>37.633333333333333</v>
      </c>
      <c r="U5">
        <v>29.966666666666669</v>
      </c>
      <c r="W5">
        <v>38</v>
      </c>
    </row>
    <row r="6" spans="1:23" x14ac:dyDescent="0.25">
      <c r="A6" t="s">
        <v>3</v>
      </c>
      <c r="B6">
        <v>398</v>
      </c>
      <c r="C6">
        <v>411.5</v>
      </c>
      <c r="D6">
        <v>368.5</v>
      </c>
      <c r="E6">
        <v>448.5</v>
      </c>
      <c r="F6">
        <v>382</v>
      </c>
      <c r="G6">
        <v>393.5</v>
      </c>
      <c r="H6">
        <v>439</v>
      </c>
      <c r="I6" s="6">
        <v>417</v>
      </c>
      <c r="J6">
        <v>393.5</v>
      </c>
      <c r="K6">
        <v>445.5</v>
      </c>
      <c r="L6">
        <v>362.5</v>
      </c>
      <c r="M6">
        <v>394.5</v>
      </c>
      <c r="N6" s="6">
        <v>401</v>
      </c>
      <c r="O6">
        <v>408</v>
      </c>
      <c r="P6">
        <v>351</v>
      </c>
      <c r="Q6">
        <v>431.5</v>
      </c>
      <c r="R6">
        <v>299</v>
      </c>
      <c r="S6">
        <v>362.5</v>
      </c>
      <c r="T6">
        <v>347.5</v>
      </c>
      <c r="U6">
        <v>354</v>
      </c>
    </row>
    <row r="7" spans="1:23" x14ac:dyDescent="0.25">
      <c r="A7" t="s">
        <v>4</v>
      </c>
      <c r="B7">
        <f t="shared" ref="B7:U7" si="0">(B9-91)</f>
        <v>106</v>
      </c>
      <c r="C7">
        <f t="shared" si="0"/>
        <v>74</v>
      </c>
      <c r="D7">
        <f t="shared" si="0"/>
        <v>99</v>
      </c>
      <c r="E7">
        <f t="shared" si="0"/>
        <v>177</v>
      </c>
      <c r="F7">
        <f t="shared" si="0"/>
        <v>93</v>
      </c>
      <c r="G7">
        <f t="shared" si="0"/>
        <v>12</v>
      </c>
      <c r="H7">
        <f t="shared" si="0"/>
        <v>38</v>
      </c>
      <c r="I7">
        <v>0</v>
      </c>
      <c r="J7">
        <f t="shared" si="0"/>
        <v>86</v>
      </c>
      <c r="K7">
        <f t="shared" si="0"/>
        <v>166</v>
      </c>
      <c r="L7">
        <f t="shared" si="0"/>
        <v>63</v>
      </c>
      <c r="M7">
        <f t="shared" si="0"/>
        <v>99</v>
      </c>
      <c r="N7">
        <f t="shared" si="0"/>
        <v>61</v>
      </c>
      <c r="O7">
        <f t="shared" si="0"/>
        <v>38</v>
      </c>
      <c r="P7">
        <f t="shared" si="0"/>
        <v>85</v>
      </c>
      <c r="Q7">
        <f t="shared" ref="Q7" si="1">(Q9-91)</f>
        <v>170</v>
      </c>
      <c r="R7">
        <v>0</v>
      </c>
      <c r="S7">
        <f t="shared" si="0"/>
        <v>19</v>
      </c>
      <c r="T7">
        <v>0</v>
      </c>
      <c r="U7">
        <f t="shared" si="0"/>
        <v>88</v>
      </c>
    </row>
    <row r="8" spans="1:23" x14ac:dyDescent="0.25">
      <c r="A8" t="s">
        <v>5</v>
      </c>
      <c r="B8">
        <v>2.25</v>
      </c>
      <c r="C8">
        <v>2.25</v>
      </c>
      <c r="D8">
        <v>2.25</v>
      </c>
      <c r="E8">
        <v>2.75</v>
      </c>
      <c r="F8">
        <v>2.25</v>
      </c>
      <c r="G8">
        <v>2.25</v>
      </c>
      <c r="H8">
        <v>2.5</v>
      </c>
      <c r="I8">
        <v>2.5</v>
      </c>
      <c r="J8">
        <v>2.25</v>
      </c>
      <c r="K8">
        <v>2.25</v>
      </c>
      <c r="L8">
        <v>2.25</v>
      </c>
      <c r="M8">
        <v>2.5</v>
      </c>
      <c r="N8">
        <v>2.5</v>
      </c>
      <c r="O8">
        <v>2.5</v>
      </c>
      <c r="P8">
        <v>2.25</v>
      </c>
      <c r="Q8">
        <v>2.25</v>
      </c>
      <c r="R8">
        <v>2.25</v>
      </c>
      <c r="S8">
        <v>2.25</v>
      </c>
      <c r="T8">
        <v>2.25</v>
      </c>
      <c r="U8">
        <v>2.25</v>
      </c>
    </row>
    <row r="9" spans="1:23" x14ac:dyDescent="0.25">
      <c r="A9" t="s">
        <v>6</v>
      </c>
      <c r="B9">
        <v>197</v>
      </c>
      <c r="C9">
        <v>165</v>
      </c>
      <c r="D9">
        <v>190</v>
      </c>
      <c r="E9">
        <v>268</v>
      </c>
      <c r="F9">
        <v>184</v>
      </c>
      <c r="G9">
        <v>103</v>
      </c>
      <c r="H9">
        <v>129</v>
      </c>
      <c r="I9">
        <v>48</v>
      </c>
      <c r="J9">
        <v>177</v>
      </c>
      <c r="K9">
        <v>257</v>
      </c>
      <c r="L9">
        <v>154</v>
      </c>
      <c r="M9">
        <v>190</v>
      </c>
      <c r="N9">
        <v>152</v>
      </c>
      <c r="O9">
        <v>129</v>
      </c>
      <c r="P9">
        <v>176</v>
      </c>
      <c r="Q9">
        <v>261</v>
      </c>
      <c r="R9">
        <v>63</v>
      </c>
      <c r="S9">
        <v>110</v>
      </c>
      <c r="T9">
        <v>39</v>
      </c>
      <c r="U9">
        <v>179</v>
      </c>
    </row>
    <row r="10" spans="1:23" x14ac:dyDescent="0.25">
      <c r="A10" t="s">
        <v>7</v>
      </c>
      <c r="B10">
        <v>6</v>
      </c>
      <c r="C10">
        <v>5</v>
      </c>
      <c r="D10">
        <v>5</v>
      </c>
      <c r="E10">
        <v>4</v>
      </c>
      <c r="F10">
        <v>4</v>
      </c>
      <c r="G10">
        <v>4</v>
      </c>
      <c r="H10">
        <v>4</v>
      </c>
      <c r="I10">
        <v>4</v>
      </c>
      <c r="J10">
        <v>4</v>
      </c>
      <c r="K10">
        <v>3</v>
      </c>
      <c r="L10">
        <v>3</v>
      </c>
      <c r="M10">
        <v>3</v>
      </c>
      <c r="N10">
        <v>3</v>
      </c>
      <c r="O10">
        <v>3</v>
      </c>
      <c r="P10">
        <v>2</v>
      </c>
      <c r="Q10">
        <v>2</v>
      </c>
      <c r="R10">
        <v>2</v>
      </c>
      <c r="S10">
        <v>2</v>
      </c>
      <c r="T10">
        <v>2</v>
      </c>
      <c r="U10">
        <v>1</v>
      </c>
    </row>
    <row r="11" spans="1:23" x14ac:dyDescent="0.25">
      <c r="A11" t="s">
        <v>8</v>
      </c>
      <c r="B11">
        <v>24</v>
      </c>
    </row>
    <row r="12" spans="1:23" x14ac:dyDescent="0.25">
      <c r="A12" t="s">
        <v>9</v>
      </c>
      <c r="B12">
        <v>13</v>
      </c>
    </row>
    <row r="14" spans="1:23" x14ac:dyDescent="0.25">
      <c r="A14" s="1" t="s">
        <v>10</v>
      </c>
    </row>
    <row r="15" spans="1:23" x14ac:dyDescent="0.25">
      <c r="A15" t="s">
        <v>11</v>
      </c>
      <c r="B15">
        <v>398</v>
      </c>
      <c r="C15">
        <v>411.5</v>
      </c>
      <c r="D15">
        <v>368.5</v>
      </c>
      <c r="E15">
        <v>448.5</v>
      </c>
      <c r="F15">
        <v>382</v>
      </c>
      <c r="G15">
        <v>393.5</v>
      </c>
      <c r="H15">
        <v>439</v>
      </c>
      <c r="I15" s="6">
        <v>417</v>
      </c>
      <c r="J15">
        <v>393.5</v>
      </c>
      <c r="K15">
        <v>445.5</v>
      </c>
      <c r="L15">
        <v>362.5</v>
      </c>
      <c r="M15">
        <v>394.5</v>
      </c>
      <c r="N15" s="6">
        <v>401</v>
      </c>
      <c r="O15">
        <v>408</v>
      </c>
      <c r="P15" s="2">
        <v>380</v>
      </c>
      <c r="Q15" s="2">
        <v>460</v>
      </c>
      <c r="R15" s="2">
        <v>315</v>
      </c>
      <c r="S15" s="2">
        <v>390</v>
      </c>
      <c r="T15" s="2">
        <v>370</v>
      </c>
      <c r="U15" s="2">
        <v>400</v>
      </c>
      <c r="V15" s="2"/>
    </row>
    <row r="16" spans="1:23" x14ac:dyDescent="0.25">
      <c r="A16" t="s">
        <v>12</v>
      </c>
      <c r="B16" t="s">
        <v>219</v>
      </c>
    </row>
    <row r="17" spans="1:21" x14ac:dyDescent="0.25">
      <c r="A17" t="s">
        <v>13</v>
      </c>
      <c r="B17">
        <v>23</v>
      </c>
    </row>
    <row r="18" spans="1:21" x14ac:dyDescent="0.25">
      <c r="A18" t="s">
        <v>14</v>
      </c>
      <c r="B18">
        <v>12.48</v>
      </c>
      <c r="C18">
        <v>14.82</v>
      </c>
      <c r="D18">
        <v>12.21</v>
      </c>
      <c r="E18">
        <v>11.17</v>
      </c>
      <c r="F18">
        <v>15.13</v>
      </c>
      <c r="G18">
        <v>17.79</v>
      </c>
      <c r="H18">
        <v>14.72</v>
      </c>
      <c r="I18">
        <v>19.68</v>
      </c>
      <c r="J18">
        <v>14.65</v>
      </c>
      <c r="K18">
        <v>12.44</v>
      </c>
      <c r="L18">
        <v>14.09</v>
      </c>
      <c r="M18">
        <v>12.78</v>
      </c>
      <c r="N18">
        <v>14.03</v>
      </c>
      <c r="O18">
        <v>15.45</v>
      </c>
      <c r="P18">
        <v>12.47</v>
      </c>
      <c r="Q18">
        <v>13.92</v>
      </c>
      <c r="R18">
        <v>14.97</v>
      </c>
      <c r="S18">
        <v>13.88</v>
      </c>
      <c r="T18">
        <v>15.6</v>
      </c>
      <c r="U18">
        <v>13.22</v>
      </c>
    </row>
    <row r="19" spans="1:21" x14ac:dyDescent="0.25">
      <c r="A19" t="s">
        <v>15</v>
      </c>
      <c r="B19">
        <v>4.76</v>
      </c>
      <c r="C19">
        <v>5.48</v>
      </c>
      <c r="D19">
        <v>6.375</v>
      </c>
      <c r="E19">
        <v>5.165</v>
      </c>
      <c r="F19">
        <v>3.835</v>
      </c>
      <c r="G19">
        <v>3.48</v>
      </c>
      <c r="H19">
        <v>4.13</v>
      </c>
      <c r="I19">
        <v>4.4400000000000004</v>
      </c>
      <c r="J19">
        <v>5.03</v>
      </c>
      <c r="K19">
        <v>6.45</v>
      </c>
      <c r="L19">
        <v>4.3099999999999996</v>
      </c>
      <c r="M19">
        <v>4.6399999999999997</v>
      </c>
      <c r="N19">
        <v>5.15</v>
      </c>
      <c r="O19">
        <v>4.6100000000000003</v>
      </c>
      <c r="P19">
        <v>5.48</v>
      </c>
      <c r="Q19">
        <v>4.4400000000000004</v>
      </c>
      <c r="R19">
        <v>3.96</v>
      </c>
      <c r="S19">
        <v>4.53</v>
      </c>
      <c r="T19">
        <v>3.99</v>
      </c>
      <c r="U19">
        <v>4.91</v>
      </c>
    </row>
    <row r="20" spans="1:21" x14ac:dyDescent="0.25">
      <c r="A20" t="s">
        <v>16</v>
      </c>
      <c r="B20">
        <v>3.56</v>
      </c>
      <c r="C20">
        <v>3.88</v>
      </c>
      <c r="D20">
        <v>4.43</v>
      </c>
      <c r="E20">
        <v>3.89</v>
      </c>
      <c r="F20">
        <v>3.51</v>
      </c>
      <c r="G20">
        <v>3.18</v>
      </c>
      <c r="H20">
        <v>3.85</v>
      </c>
      <c r="I20">
        <v>3.22</v>
      </c>
      <c r="J20">
        <v>3.79</v>
      </c>
      <c r="K20">
        <v>3.81</v>
      </c>
      <c r="L20">
        <v>3.41</v>
      </c>
      <c r="M20">
        <v>3.62</v>
      </c>
      <c r="N20">
        <v>3.73</v>
      </c>
      <c r="O20">
        <v>3.48</v>
      </c>
      <c r="P20">
        <v>3.74</v>
      </c>
      <c r="Q20">
        <v>3.36</v>
      </c>
      <c r="R20">
        <v>3.15</v>
      </c>
      <c r="S20">
        <v>3.36</v>
      </c>
      <c r="T20">
        <v>3.28</v>
      </c>
      <c r="U20">
        <v>3.5</v>
      </c>
    </row>
    <row r="21" spans="1:21" x14ac:dyDescent="0.25">
      <c r="A21" t="s">
        <v>17</v>
      </c>
      <c r="B21">
        <v>4.24</v>
      </c>
      <c r="C21">
        <v>4.42</v>
      </c>
      <c r="D21">
        <v>4.47</v>
      </c>
      <c r="E21">
        <v>4.41</v>
      </c>
      <c r="F21">
        <v>4.6500000000000004</v>
      </c>
      <c r="G21">
        <v>4.8</v>
      </c>
      <c r="H21">
        <v>4.5999999999999996</v>
      </c>
      <c r="I21">
        <v>4.6399999999999997</v>
      </c>
      <c r="J21">
        <v>4.66</v>
      </c>
      <c r="K21">
        <v>4.29</v>
      </c>
      <c r="L21">
        <v>4.59</v>
      </c>
      <c r="M21">
        <v>4.53</v>
      </c>
      <c r="N21">
        <v>4.5199999999999996</v>
      </c>
      <c r="O21">
        <v>4.5999999999999996</v>
      </c>
      <c r="P21">
        <v>4.66</v>
      </c>
      <c r="Q21">
        <v>4.53</v>
      </c>
      <c r="R21">
        <v>4.51</v>
      </c>
      <c r="S21">
        <v>4.6900000000000004</v>
      </c>
      <c r="T21">
        <v>4.75</v>
      </c>
      <c r="U21">
        <v>4.68</v>
      </c>
    </row>
    <row r="22" spans="1:21" x14ac:dyDescent="0.25">
      <c r="B22">
        <v>7.9098411108310938</v>
      </c>
      <c r="C22">
        <v>9.8607962354311596</v>
      </c>
      <c r="D22">
        <v>8.6259792615000457</v>
      </c>
      <c r="E22">
        <v>8.0517701961651937</v>
      </c>
      <c r="F22">
        <v>8.2401880465664661</v>
      </c>
      <c r="G22">
        <v>9.1792795415659132</v>
      </c>
      <c r="H22">
        <v>8.9179816498625133</v>
      </c>
      <c r="I22">
        <v>11.354294410787395</v>
      </c>
      <c r="J22">
        <v>9.1860745481257844</v>
      </c>
      <c r="K22">
        <v>9.6361276460380143</v>
      </c>
      <c r="L22">
        <v>7.9608546092804398</v>
      </c>
      <c r="M22">
        <v>7.93229508976715</v>
      </c>
      <c r="N22">
        <v>9.0445042947679113</v>
      </c>
      <c r="O22">
        <v>9.370459531996234</v>
      </c>
      <c r="P22">
        <v>7.9517350285793471</v>
      </c>
      <c r="Q22">
        <v>8.7471946992961254</v>
      </c>
      <c r="R22">
        <v>7.3698363842290373</v>
      </c>
      <c r="S22">
        <v>8.0560722206411945</v>
      </c>
      <c r="T22">
        <v>8.2266418669908603</v>
      </c>
      <c r="U22">
        <v>7.9493729436004328</v>
      </c>
    </row>
    <row r="23" spans="1:21" x14ac:dyDescent="0.25">
      <c r="A23" s="1" t="s">
        <v>18</v>
      </c>
    </row>
    <row r="24" spans="1:21" x14ac:dyDescent="0.25">
      <c r="A24" s="2" t="s">
        <v>19</v>
      </c>
      <c r="B24" s="2">
        <v>21.43</v>
      </c>
    </row>
    <row r="25" spans="1:21" x14ac:dyDescent="0.25">
      <c r="A25" t="s">
        <v>20</v>
      </c>
      <c r="B25" t="s">
        <v>202</v>
      </c>
      <c r="C25" t="s">
        <v>202</v>
      </c>
      <c r="D25" t="s">
        <v>202</v>
      </c>
    </row>
    <row r="26" spans="1:21" x14ac:dyDescent="0.25">
      <c r="A26" t="s">
        <v>21</v>
      </c>
      <c r="B26" t="s">
        <v>203</v>
      </c>
      <c r="C26" t="s">
        <v>203</v>
      </c>
      <c r="D26" t="s">
        <v>204</v>
      </c>
    </row>
    <row r="27" spans="1:21" x14ac:dyDescent="0.25">
      <c r="A27" t="s">
        <v>22</v>
      </c>
    </row>
    <row r="28" spans="1:21" x14ac:dyDescent="0.25">
      <c r="A28" t="s">
        <v>23</v>
      </c>
      <c r="B28">
        <v>4</v>
      </c>
      <c r="C28">
        <v>4</v>
      </c>
      <c r="D28">
        <v>4</v>
      </c>
    </row>
    <row r="29" spans="1:21" x14ac:dyDescent="0.25">
      <c r="A29" t="s">
        <v>24</v>
      </c>
    </row>
    <row r="30" spans="1:21" x14ac:dyDescent="0.25">
      <c r="A30" t="s">
        <v>25</v>
      </c>
    </row>
    <row r="32" spans="1:21" x14ac:dyDescent="0.25">
      <c r="A32" t="s">
        <v>167</v>
      </c>
      <c r="I32" s="2"/>
      <c r="N32" s="2"/>
      <c r="T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workbookViewId="0">
      <pane xSplit="1" topLeftCell="G1" activePane="topRight" state="frozen"/>
      <selection pane="topRight" activeCell="G1" sqref="G1"/>
    </sheetView>
  </sheetViews>
  <sheetFormatPr defaultRowHeight="15" x14ac:dyDescent="0.25"/>
  <cols>
    <col min="1" max="1" width="26.28515625" customWidth="1"/>
  </cols>
  <sheetData>
    <row r="1" spans="1:22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264</v>
      </c>
      <c r="H1" t="s">
        <v>265</v>
      </c>
      <c r="I1" t="s">
        <v>266</v>
      </c>
      <c r="J1" t="s">
        <v>267</v>
      </c>
      <c r="K1" t="s">
        <v>254</v>
      </c>
      <c r="L1" t="s">
        <v>255</v>
      </c>
      <c r="M1" t="s">
        <v>256</v>
      </c>
      <c r="N1" t="s">
        <v>257</v>
      </c>
      <c r="O1" t="s">
        <v>268</v>
      </c>
      <c r="P1" t="s">
        <v>258</v>
      </c>
      <c r="Q1" t="s">
        <v>269</v>
      </c>
      <c r="R1" t="s">
        <v>270</v>
      </c>
      <c r="S1" t="s">
        <v>271</v>
      </c>
      <c r="T1" t="s">
        <v>259</v>
      </c>
      <c r="U1" t="s">
        <v>260</v>
      </c>
    </row>
    <row r="2" spans="1:22" x14ac:dyDescent="0.25">
      <c r="A2" t="s">
        <v>29</v>
      </c>
    </row>
    <row r="3" spans="1:22" x14ac:dyDescent="0.25">
      <c r="A3" s="1" t="s">
        <v>30</v>
      </c>
    </row>
    <row r="4" spans="1:22" x14ac:dyDescent="0.25">
      <c r="A4" t="s">
        <v>31</v>
      </c>
      <c r="B4" t="s">
        <v>27</v>
      </c>
      <c r="C4" t="s">
        <v>27</v>
      </c>
      <c r="D4" t="s">
        <v>27</v>
      </c>
    </row>
    <row r="5" spans="1:22" x14ac:dyDescent="0.25">
      <c r="A5" s="2" t="s">
        <v>32</v>
      </c>
      <c r="B5" s="2"/>
    </row>
    <row r="6" spans="1:22" x14ac:dyDescent="0.25">
      <c r="A6" t="s">
        <v>33</v>
      </c>
      <c r="B6">
        <v>6</v>
      </c>
      <c r="C6">
        <v>5</v>
      </c>
      <c r="D6">
        <v>5</v>
      </c>
      <c r="E6">
        <v>4</v>
      </c>
      <c r="F6">
        <v>4</v>
      </c>
      <c r="G6">
        <v>4</v>
      </c>
      <c r="H6">
        <v>4</v>
      </c>
      <c r="I6">
        <v>4</v>
      </c>
      <c r="J6">
        <v>4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2</v>
      </c>
      <c r="R6">
        <v>2</v>
      </c>
      <c r="S6">
        <v>2</v>
      </c>
      <c r="T6">
        <v>2</v>
      </c>
      <c r="U6">
        <v>1</v>
      </c>
    </row>
    <row r="7" spans="1:22" x14ac:dyDescent="0.25">
      <c r="A7" t="s">
        <v>34</v>
      </c>
      <c r="B7">
        <v>92.233333333333334</v>
      </c>
      <c r="C7">
        <v>78.833333333333343</v>
      </c>
      <c r="D7">
        <v>79.666666666666657</v>
      </c>
      <c r="E7">
        <v>69.933333333333337</v>
      </c>
      <c r="F7">
        <v>67.133333333333326</v>
      </c>
      <c r="G7">
        <v>64.433333333333337</v>
      </c>
      <c r="H7">
        <v>65.3</v>
      </c>
      <c r="I7">
        <v>62.6</v>
      </c>
      <c r="J7">
        <v>66.900000000000006</v>
      </c>
      <c r="K7">
        <v>57.233333333333334</v>
      </c>
      <c r="L7">
        <v>53.8</v>
      </c>
      <c r="M7">
        <v>55</v>
      </c>
      <c r="N7">
        <v>53.733333333333334</v>
      </c>
      <c r="O7">
        <v>52.966666666666669</v>
      </c>
      <c r="P7">
        <v>42.2</v>
      </c>
      <c r="Q7">
        <v>45.033333333333331</v>
      </c>
      <c r="R7">
        <v>38.433333333333337</v>
      </c>
      <c r="S7">
        <v>40</v>
      </c>
      <c r="T7">
        <v>37.633333333333333</v>
      </c>
      <c r="U7">
        <v>29.966666666666669</v>
      </c>
    </row>
    <row r="8" spans="1:22" x14ac:dyDescent="0.25">
      <c r="A8" t="s">
        <v>35</v>
      </c>
      <c r="B8">
        <v>24</v>
      </c>
      <c r="C8">
        <v>24</v>
      </c>
      <c r="D8">
        <v>24</v>
      </c>
    </row>
    <row r="9" spans="1:22" x14ac:dyDescent="0.25">
      <c r="A9" t="s">
        <v>36</v>
      </c>
      <c r="B9">
        <v>398</v>
      </c>
      <c r="C9">
        <v>411.5</v>
      </c>
      <c r="D9">
        <v>368.5</v>
      </c>
      <c r="E9">
        <v>448.5</v>
      </c>
      <c r="F9">
        <v>382</v>
      </c>
      <c r="G9">
        <v>393.5</v>
      </c>
      <c r="H9">
        <v>439</v>
      </c>
      <c r="I9" s="6">
        <v>417</v>
      </c>
      <c r="J9">
        <v>393.5</v>
      </c>
      <c r="K9">
        <v>445.5</v>
      </c>
      <c r="L9">
        <v>362.5</v>
      </c>
      <c r="M9">
        <v>394.5</v>
      </c>
      <c r="N9" s="6">
        <v>401</v>
      </c>
      <c r="O9">
        <v>408</v>
      </c>
      <c r="P9">
        <v>351</v>
      </c>
      <c r="Q9">
        <v>431.5</v>
      </c>
      <c r="R9">
        <v>299</v>
      </c>
      <c r="S9">
        <v>362.5</v>
      </c>
      <c r="T9">
        <v>347.5</v>
      </c>
      <c r="U9">
        <v>354</v>
      </c>
    </row>
    <row r="10" spans="1:22" x14ac:dyDescent="0.25">
      <c r="A10" t="s">
        <v>37</v>
      </c>
      <c r="B10">
        <v>398</v>
      </c>
      <c r="C10">
        <v>411.5</v>
      </c>
      <c r="D10">
        <v>368.5</v>
      </c>
      <c r="E10">
        <v>448.5</v>
      </c>
      <c r="F10">
        <v>382</v>
      </c>
      <c r="G10">
        <v>393.5</v>
      </c>
      <c r="H10">
        <v>439</v>
      </c>
      <c r="I10" s="6">
        <v>417</v>
      </c>
      <c r="J10">
        <v>393.5</v>
      </c>
      <c r="K10">
        <v>445.5</v>
      </c>
      <c r="L10">
        <v>362.5</v>
      </c>
      <c r="M10">
        <v>394.5</v>
      </c>
      <c r="N10" s="6">
        <v>401</v>
      </c>
      <c r="O10">
        <v>408</v>
      </c>
      <c r="P10" s="2">
        <v>380</v>
      </c>
      <c r="Q10" s="2">
        <v>460</v>
      </c>
      <c r="R10" s="2">
        <v>315</v>
      </c>
      <c r="S10" s="2">
        <v>390</v>
      </c>
      <c r="T10" s="2">
        <v>370</v>
      </c>
      <c r="U10" s="2">
        <v>400</v>
      </c>
      <c r="V10" s="2"/>
    </row>
    <row r="11" spans="1:22" x14ac:dyDescent="0.25">
      <c r="A11" t="s">
        <v>13</v>
      </c>
      <c r="B11">
        <v>23</v>
      </c>
      <c r="C11">
        <v>23</v>
      </c>
      <c r="D11">
        <v>23</v>
      </c>
    </row>
    <row r="12" spans="1:22" x14ac:dyDescent="0.25">
      <c r="A12" t="s">
        <v>38</v>
      </c>
      <c r="B12">
        <v>106</v>
      </c>
      <c r="C12">
        <v>74</v>
      </c>
      <c r="D12">
        <v>99</v>
      </c>
      <c r="E12">
        <v>177</v>
      </c>
      <c r="F12">
        <v>93</v>
      </c>
      <c r="G12">
        <v>12</v>
      </c>
      <c r="H12">
        <v>38</v>
      </c>
      <c r="I12">
        <v>0</v>
      </c>
      <c r="J12">
        <v>86</v>
      </c>
      <c r="K12">
        <v>166</v>
      </c>
      <c r="L12">
        <v>63</v>
      </c>
      <c r="M12">
        <v>99</v>
      </c>
      <c r="N12">
        <v>61</v>
      </c>
      <c r="O12">
        <v>38</v>
      </c>
      <c r="P12">
        <v>85</v>
      </c>
      <c r="Q12">
        <v>170</v>
      </c>
      <c r="R12">
        <v>0</v>
      </c>
      <c r="S12">
        <v>19</v>
      </c>
      <c r="T12">
        <v>0</v>
      </c>
      <c r="U12">
        <v>88</v>
      </c>
    </row>
    <row r="13" spans="1:22" x14ac:dyDescent="0.25">
      <c r="A13" t="s">
        <v>39</v>
      </c>
      <c r="B13">
        <v>2.25</v>
      </c>
      <c r="C13">
        <v>2.25</v>
      </c>
      <c r="D13">
        <v>2.25</v>
      </c>
      <c r="E13">
        <v>2.75</v>
      </c>
      <c r="F13">
        <v>2.25</v>
      </c>
      <c r="G13">
        <v>2.25</v>
      </c>
      <c r="H13">
        <v>2.5</v>
      </c>
      <c r="I13">
        <v>2.5</v>
      </c>
      <c r="J13">
        <v>2.25</v>
      </c>
      <c r="K13">
        <v>2.25</v>
      </c>
      <c r="L13">
        <v>2.25</v>
      </c>
      <c r="M13">
        <v>2.5</v>
      </c>
      <c r="N13">
        <v>2.5</v>
      </c>
      <c r="O13">
        <v>2.5</v>
      </c>
      <c r="P13">
        <v>2.25</v>
      </c>
      <c r="Q13">
        <v>2.25</v>
      </c>
      <c r="R13">
        <v>2.25</v>
      </c>
      <c r="S13">
        <v>2.25</v>
      </c>
      <c r="T13">
        <v>2.25</v>
      </c>
      <c r="U13">
        <v>2.25</v>
      </c>
    </row>
    <row r="15" spans="1:22" x14ac:dyDescent="0.25">
      <c r="A15" s="1" t="s">
        <v>40</v>
      </c>
    </row>
    <row r="16" spans="1:22" x14ac:dyDescent="0.25">
      <c r="A16" t="s">
        <v>41</v>
      </c>
      <c r="B16">
        <v>12.48</v>
      </c>
      <c r="C16">
        <v>14.82</v>
      </c>
      <c r="D16">
        <v>12.21</v>
      </c>
      <c r="E16">
        <v>11.17</v>
      </c>
      <c r="F16">
        <v>15.13</v>
      </c>
      <c r="G16">
        <v>17.79</v>
      </c>
      <c r="H16">
        <v>14.72</v>
      </c>
      <c r="I16">
        <v>19.68</v>
      </c>
      <c r="J16">
        <v>14.65</v>
      </c>
      <c r="K16">
        <v>12.44</v>
      </c>
      <c r="L16">
        <v>14.09</v>
      </c>
      <c r="M16">
        <v>12.78</v>
      </c>
      <c r="N16">
        <v>14.03</v>
      </c>
      <c r="O16">
        <v>15.45</v>
      </c>
      <c r="P16">
        <v>12.47</v>
      </c>
      <c r="Q16">
        <v>13.92</v>
      </c>
      <c r="R16">
        <v>14.97</v>
      </c>
      <c r="S16">
        <v>13.88</v>
      </c>
      <c r="T16">
        <v>15.6</v>
      </c>
      <c r="U16">
        <v>13.22</v>
      </c>
    </row>
    <row r="17" spans="1:21" x14ac:dyDescent="0.25">
      <c r="A17" t="s">
        <v>42</v>
      </c>
    </row>
    <row r="18" spans="1:21" x14ac:dyDescent="0.25">
      <c r="A18" t="s">
        <v>43</v>
      </c>
      <c r="B18">
        <v>4.76</v>
      </c>
      <c r="C18">
        <v>5.48</v>
      </c>
      <c r="D18">
        <v>6.375</v>
      </c>
      <c r="E18">
        <v>5.165</v>
      </c>
      <c r="F18">
        <v>3.835</v>
      </c>
      <c r="G18">
        <v>3.48</v>
      </c>
      <c r="H18">
        <v>4.13</v>
      </c>
      <c r="I18">
        <v>4.4400000000000004</v>
      </c>
      <c r="J18">
        <v>5.03</v>
      </c>
      <c r="K18">
        <v>6.45</v>
      </c>
      <c r="L18">
        <v>4.3099999999999996</v>
      </c>
      <c r="M18">
        <v>4.6399999999999997</v>
      </c>
      <c r="N18">
        <v>5.15</v>
      </c>
      <c r="O18">
        <v>4.6100000000000003</v>
      </c>
      <c r="P18">
        <v>5.48</v>
      </c>
      <c r="Q18">
        <v>4.4400000000000004</v>
      </c>
      <c r="R18">
        <v>3.96</v>
      </c>
      <c r="S18">
        <v>4.53</v>
      </c>
      <c r="T18">
        <v>3.99</v>
      </c>
      <c r="U18">
        <v>4.91</v>
      </c>
    </row>
    <row r="19" spans="1:21" x14ac:dyDescent="0.25">
      <c r="A19" t="s">
        <v>6</v>
      </c>
      <c r="B19">
        <v>197</v>
      </c>
      <c r="C19">
        <v>165</v>
      </c>
      <c r="D19">
        <v>190</v>
      </c>
      <c r="E19">
        <v>268</v>
      </c>
      <c r="F19">
        <v>184</v>
      </c>
      <c r="G19">
        <v>103</v>
      </c>
      <c r="H19">
        <v>129</v>
      </c>
      <c r="I19">
        <v>48</v>
      </c>
      <c r="J19">
        <v>177</v>
      </c>
      <c r="K19">
        <v>257</v>
      </c>
      <c r="L19">
        <v>154</v>
      </c>
      <c r="M19">
        <v>190</v>
      </c>
      <c r="N19">
        <v>152</v>
      </c>
      <c r="O19">
        <v>129</v>
      </c>
      <c r="P19">
        <v>176</v>
      </c>
      <c r="Q19">
        <v>261</v>
      </c>
      <c r="R19">
        <v>63</v>
      </c>
      <c r="S19">
        <v>110</v>
      </c>
      <c r="T19">
        <v>39</v>
      </c>
      <c r="U19">
        <v>179</v>
      </c>
    </row>
    <row r="20" spans="1:21" x14ac:dyDescent="0.25">
      <c r="A20" t="s">
        <v>44</v>
      </c>
      <c r="B20">
        <v>3.56</v>
      </c>
      <c r="C20">
        <v>3.88</v>
      </c>
      <c r="D20">
        <v>4.43</v>
      </c>
      <c r="E20">
        <v>3.89</v>
      </c>
      <c r="F20">
        <v>3.51</v>
      </c>
      <c r="G20">
        <v>3.18</v>
      </c>
      <c r="H20">
        <v>3.85</v>
      </c>
      <c r="I20">
        <v>3.22</v>
      </c>
      <c r="J20">
        <v>3.79</v>
      </c>
      <c r="K20">
        <v>3.81</v>
      </c>
      <c r="L20">
        <v>3.41</v>
      </c>
      <c r="M20">
        <v>3.62</v>
      </c>
      <c r="N20">
        <v>3.73</v>
      </c>
      <c r="O20">
        <v>3.48</v>
      </c>
      <c r="P20">
        <v>3.74</v>
      </c>
      <c r="Q20">
        <v>3.36</v>
      </c>
      <c r="R20">
        <v>3.15</v>
      </c>
      <c r="S20">
        <v>3.36</v>
      </c>
      <c r="T20">
        <v>3.28</v>
      </c>
      <c r="U20">
        <v>3.5</v>
      </c>
    </row>
    <row r="21" spans="1:21" x14ac:dyDescent="0.25">
      <c r="A21" t="s">
        <v>220</v>
      </c>
      <c r="B21">
        <v>9.7723294176599076</v>
      </c>
      <c r="C21">
        <v>11.72328454225997</v>
      </c>
      <c r="D21">
        <v>10.488467568328858</v>
      </c>
      <c r="E21">
        <v>9.9142585029940058</v>
      </c>
      <c r="F21">
        <v>10.102676353395278</v>
      </c>
      <c r="G21">
        <v>11.041767848394725</v>
      </c>
      <c r="H21">
        <v>10.780469956691325</v>
      </c>
      <c r="I21" s="2">
        <v>13.216782717616205</v>
      </c>
      <c r="J21">
        <v>11.048562854954595</v>
      </c>
      <c r="K21">
        <v>11.498615952866826</v>
      </c>
      <c r="L21">
        <v>9.8233429161092527</v>
      </c>
      <c r="M21">
        <v>9.7947833965959621</v>
      </c>
      <c r="N21" s="2">
        <v>10.906992601596723</v>
      </c>
      <c r="O21">
        <v>11.232947838825046</v>
      </c>
      <c r="P21">
        <v>9.8142233354081583</v>
      </c>
      <c r="Q21">
        <v>10.609683006124937</v>
      </c>
      <c r="R21">
        <v>9.2323246910578494</v>
      </c>
      <c r="S21">
        <v>9.9185605274700066</v>
      </c>
      <c r="T21" s="2">
        <v>10.089130173819672</v>
      </c>
      <c r="U21">
        <v>9.8118612504292457</v>
      </c>
    </row>
    <row r="22" spans="1:21" x14ac:dyDescent="0.25">
      <c r="A22" s="1" t="s">
        <v>45</v>
      </c>
    </row>
    <row r="23" spans="1:21" x14ac:dyDescent="0.25">
      <c r="A23" t="s">
        <v>46</v>
      </c>
      <c r="B23">
        <v>21.43</v>
      </c>
      <c r="C23">
        <v>21.43</v>
      </c>
      <c r="D23">
        <v>21.43</v>
      </c>
    </row>
    <row r="24" spans="1:21" x14ac:dyDescent="0.25">
      <c r="A24" t="s">
        <v>47</v>
      </c>
      <c r="B24">
        <v>76.540000000000006</v>
      </c>
      <c r="C24">
        <v>76.540000000000006</v>
      </c>
      <c r="D24">
        <v>76.540000000000006</v>
      </c>
    </row>
    <row r="25" spans="1:21" x14ac:dyDescent="0.25">
      <c r="A25" t="s">
        <v>48</v>
      </c>
      <c r="B25">
        <v>21.43</v>
      </c>
      <c r="C25">
        <v>21.43</v>
      </c>
      <c r="D25">
        <v>21.43</v>
      </c>
    </row>
    <row r="26" spans="1:21" x14ac:dyDescent="0.25">
      <c r="A26" t="s">
        <v>49</v>
      </c>
      <c r="B26">
        <v>76.540000000000006</v>
      </c>
      <c r="C26">
        <v>76.540000000000006</v>
      </c>
      <c r="D26">
        <v>76.540000000000006</v>
      </c>
    </row>
    <row r="27" spans="1:21" x14ac:dyDescent="0.25">
      <c r="A27" t="s">
        <v>50</v>
      </c>
      <c r="B27">
        <v>0.96</v>
      </c>
      <c r="C27">
        <v>0.96</v>
      </c>
      <c r="D27">
        <v>0.96</v>
      </c>
    </row>
    <row r="28" spans="1:21" x14ac:dyDescent="0.25">
      <c r="A28" t="s">
        <v>51</v>
      </c>
      <c r="B28">
        <v>12</v>
      </c>
      <c r="C28">
        <v>12</v>
      </c>
      <c r="D28">
        <v>12</v>
      </c>
    </row>
    <row r="29" spans="1:21" x14ac:dyDescent="0.25">
      <c r="A29" t="s">
        <v>52</v>
      </c>
      <c r="B29" t="s">
        <v>205</v>
      </c>
      <c r="C29" t="s">
        <v>205</v>
      </c>
      <c r="D29" t="s">
        <v>205</v>
      </c>
    </row>
    <row r="30" spans="1:21" x14ac:dyDescent="0.25">
      <c r="A30" t="s">
        <v>53</v>
      </c>
      <c r="B30">
        <v>15.9</v>
      </c>
      <c r="C30">
        <v>15.9</v>
      </c>
      <c r="D30">
        <v>15.9</v>
      </c>
    </row>
    <row r="31" spans="1:21" x14ac:dyDescent="0.25">
      <c r="A31" t="s">
        <v>54</v>
      </c>
      <c r="B31" s="3">
        <v>0</v>
      </c>
      <c r="C31" s="3">
        <v>0</v>
      </c>
      <c r="D31" s="3">
        <v>0</v>
      </c>
    </row>
    <row r="32" spans="1:21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206</v>
      </c>
      <c r="C33" s="3" t="s">
        <v>206</v>
      </c>
      <c r="D33" s="3" t="s">
        <v>206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5484</v>
      </c>
      <c r="C41" s="5">
        <v>5484</v>
      </c>
      <c r="D41" s="5">
        <v>5484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4"/>
  <sheetViews>
    <sheetView zoomScale="90" zoomScaleNormal="90" workbookViewId="0">
      <pane xSplit="1" topLeftCell="C1" activePane="topRight" state="frozen"/>
      <selection pane="topRight" activeCell="E20" sqref="E20"/>
    </sheetView>
  </sheetViews>
  <sheetFormatPr defaultRowHeight="15" x14ac:dyDescent="0.25"/>
  <cols>
    <col min="1" max="1" width="30.7109375" customWidth="1"/>
  </cols>
  <sheetData>
    <row r="2" spans="1:21" x14ac:dyDescent="0.25">
      <c r="A2" t="s">
        <v>68</v>
      </c>
      <c r="B2" t="s">
        <v>249</v>
      </c>
      <c r="C2" t="s">
        <v>250</v>
      </c>
      <c r="D2" t="s">
        <v>251</v>
      </c>
      <c r="E2" t="s">
        <v>252</v>
      </c>
      <c r="F2" t="s">
        <v>253</v>
      </c>
      <c r="G2" t="s">
        <v>264</v>
      </c>
      <c r="H2" t="s">
        <v>265</v>
      </c>
      <c r="I2" t="s">
        <v>266</v>
      </c>
      <c r="J2" t="s">
        <v>267</v>
      </c>
      <c r="K2" t="s">
        <v>254</v>
      </c>
      <c r="L2" t="s">
        <v>255</v>
      </c>
      <c r="M2" t="s">
        <v>256</v>
      </c>
      <c r="N2" t="s">
        <v>257</v>
      </c>
      <c r="O2" t="s">
        <v>268</v>
      </c>
      <c r="P2" t="s">
        <v>258</v>
      </c>
      <c r="Q2" t="s">
        <v>269</v>
      </c>
      <c r="R2" t="s">
        <v>270</v>
      </c>
      <c r="S2" t="s">
        <v>271</v>
      </c>
      <c r="T2" t="s">
        <v>259</v>
      </c>
      <c r="U2" t="s">
        <v>260</v>
      </c>
    </row>
    <row r="3" spans="1:21" x14ac:dyDescent="0.25">
      <c r="A3" s="1" t="s">
        <v>69</v>
      </c>
      <c r="B3">
        <v>9.7723294176599076</v>
      </c>
      <c r="C3">
        <v>11.72328454225997</v>
      </c>
      <c r="D3">
        <v>10.4884675683289</v>
      </c>
      <c r="E3">
        <v>9.9142585029940058</v>
      </c>
      <c r="F3">
        <v>10.102676353395278</v>
      </c>
      <c r="G3">
        <v>11.041767848394725</v>
      </c>
      <c r="H3">
        <v>10.780469956691325</v>
      </c>
      <c r="I3">
        <v>13.216782717616205</v>
      </c>
      <c r="J3">
        <v>11.048562854954595</v>
      </c>
      <c r="K3">
        <v>11.498615952866826</v>
      </c>
      <c r="L3">
        <v>9.8233429161092527</v>
      </c>
      <c r="M3">
        <v>9.7947833965959621</v>
      </c>
      <c r="N3">
        <v>10.906992601596723</v>
      </c>
      <c r="O3">
        <v>11.232947838825046</v>
      </c>
      <c r="P3">
        <v>9.8142233354081583</v>
      </c>
      <c r="Q3">
        <v>10.609683006124937</v>
      </c>
      <c r="R3">
        <v>9.2323246910578494</v>
      </c>
      <c r="S3">
        <v>9.9185605274700066</v>
      </c>
      <c r="T3">
        <v>10.089130173819672</v>
      </c>
      <c r="U3">
        <v>9.8118612504292457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19</v>
      </c>
      <c r="B5">
        <v>21.43</v>
      </c>
      <c r="C5">
        <v>21.43</v>
      </c>
      <c r="D5">
        <v>21.43</v>
      </c>
    </row>
    <row r="6" spans="1:21" x14ac:dyDescent="0.25">
      <c r="A6" t="s">
        <v>70</v>
      </c>
      <c r="B6">
        <v>21.43</v>
      </c>
      <c r="C6">
        <v>21.43</v>
      </c>
      <c r="D6">
        <v>21.43</v>
      </c>
    </row>
    <row r="7" spans="1:21" x14ac:dyDescent="0.25">
      <c r="A7" t="s">
        <v>71</v>
      </c>
      <c r="B7">
        <v>76.55</v>
      </c>
      <c r="C7">
        <v>76.55</v>
      </c>
      <c r="D7">
        <v>76.55</v>
      </c>
    </row>
    <row r="8" spans="1:21" x14ac:dyDescent="0.25">
      <c r="A8" t="s">
        <v>72</v>
      </c>
      <c r="B8">
        <v>76.55</v>
      </c>
      <c r="C8">
        <v>76.55</v>
      </c>
      <c r="D8">
        <v>76.55</v>
      </c>
    </row>
    <row r="9" spans="1:21" x14ac:dyDescent="0.25">
      <c r="A9" t="s">
        <v>73</v>
      </c>
      <c r="B9">
        <v>0.96</v>
      </c>
      <c r="C9">
        <v>0.96</v>
      </c>
      <c r="D9">
        <v>0.96</v>
      </c>
    </row>
    <row r="10" spans="1:21" x14ac:dyDescent="0.25">
      <c r="A10" t="s">
        <v>74</v>
      </c>
      <c r="B10">
        <v>0.96</v>
      </c>
      <c r="C10">
        <v>0.96</v>
      </c>
      <c r="D10">
        <v>0.96</v>
      </c>
    </row>
    <row r="11" spans="1:21" x14ac:dyDescent="0.25">
      <c r="A11" t="s">
        <v>75</v>
      </c>
      <c r="B11" s="3">
        <v>12</v>
      </c>
      <c r="C11" s="3">
        <v>12</v>
      </c>
      <c r="D11" s="3">
        <v>12</v>
      </c>
    </row>
    <row r="12" spans="1:21" x14ac:dyDescent="0.25">
      <c r="A12" t="s">
        <v>76</v>
      </c>
      <c r="B12" s="3">
        <v>12</v>
      </c>
      <c r="C12" s="3">
        <v>12</v>
      </c>
      <c r="D12" s="3">
        <v>12</v>
      </c>
    </row>
    <row r="13" spans="1:21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1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1" x14ac:dyDescent="0.25">
      <c r="A15" s="4" t="s">
        <v>79</v>
      </c>
      <c r="B15" s="5">
        <v>13</v>
      </c>
      <c r="C15" s="5">
        <v>13</v>
      </c>
      <c r="D15" s="5">
        <v>13</v>
      </c>
    </row>
    <row r="16" spans="1:21" x14ac:dyDescent="0.25">
      <c r="A16" s="4" t="s">
        <v>80</v>
      </c>
      <c r="B16" s="5">
        <v>6</v>
      </c>
      <c r="C16" s="5">
        <v>6</v>
      </c>
      <c r="D16" s="5">
        <v>6</v>
      </c>
    </row>
    <row r="17" spans="1:21" x14ac:dyDescent="0.25">
      <c r="A17" s="4" t="s">
        <v>81</v>
      </c>
      <c r="B17" s="5"/>
      <c r="C17" s="5"/>
      <c r="D17" s="5"/>
    </row>
    <row r="18" spans="1:21" x14ac:dyDescent="0.25">
      <c r="A18" t="s">
        <v>82</v>
      </c>
      <c r="B18" s="3">
        <v>0</v>
      </c>
      <c r="C18" s="3">
        <v>0</v>
      </c>
      <c r="D18" s="3">
        <v>0</v>
      </c>
    </row>
    <row r="19" spans="1:21" x14ac:dyDescent="0.25">
      <c r="A19" t="s">
        <v>83</v>
      </c>
      <c r="B19" s="3">
        <v>0</v>
      </c>
      <c r="C19" s="3">
        <v>0</v>
      </c>
      <c r="D19" s="3">
        <v>0</v>
      </c>
    </row>
    <row r="20" spans="1:21" x14ac:dyDescent="0.25">
      <c r="A20" t="s">
        <v>84</v>
      </c>
      <c r="B20" s="3">
        <v>61.21</v>
      </c>
      <c r="C20" s="3">
        <v>61.21</v>
      </c>
      <c r="D20" s="3">
        <v>61.21</v>
      </c>
    </row>
    <row r="22" spans="1:21" x14ac:dyDescent="0.25">
      <c r="A22" s="1" t="s">
        <v>85</v>
      </c>
    </row>
    <row r="23" spans="1:21" x14ac:dyDescent="0.25">
      <c r="A23" t="s">
        <v>86</v>
      </c>
      <c r="B23" t="s">
        <v>27</v>
      </c>
      <c r="C23" t="s">
        <v>27</v>
      </c>
      <c r="D23" t="s">
        <v>27</v>
      </c>
    </row>
    <row r="24" spans="1:21" x14ac:dyDescent="0.25">
      <c r="A24" t="s">
        <v>87</v>
      </c>
    </row>
    <row r="25" spans="1:21" x14ac:dyDescent="0.25">
      <c r="A25" t="s">
        <v>88</v>
      </c>
    </row>
    <row r="26" spans="1:21" x14ac:dyDescent="0.25">
      <c r="A26" t="s">
        <v>89</v>
      </c>
      <c r="B26">
        <f>((((B30-1)*370)+B28)/30)+24</f>
        <v>92.233333333333334</v>
      </c>
      <c r="C26">
        <f t="shared" ref="C26:U26" si="0">((((C30-1)*370)+C28)/30)+24</f>
        <v>78.833333333333343</v>
      </c>
      <c r="D26">
        <f t="shared" si="0"/>
        <v>79.666666666666657</v>
      </c>
      <c r="E26">
        <f t="shared" si="0"/>
        <v>69.933333333333337</v>
      </c>
      <c r="F26">
        <f t="shared" si="0"/>
        <v>67.133333333333326</v>
      </c>
      <c r="G26">
        <f t="shared" si="0"/>
        <v>64.433333333333337</v>
      </c>
      <c r="H26">
        <f t="shared" si="0"/>
        <v>65.3</v>
      </c>
      <c r="I26">
        <f t="shared" si="0"/>
        <v>62.6</v>
      </c>
      <c r="J26">
        <f t="shared" si="0"/>
        <v>66.900000000000006</v>
      </c>
      <c r="K26">
        <f t="shared" si="0"/>
        <v>57.233333333333334</v>
      </c>
      <c r="L26">
        <f t="shared" si="0"/>
        <v>53.8</v>
      </c>
      <c r="M26">
        <f t="shared" si="0"/>
        <v>55</v>
      </c>
      <c r="N26">
        <f t="shared" si="0"/>
        <v>53.733333333333334</v>
      </c>
      <c r="O26">
        <f t="shared" si="0"/>
        <v>52.966666666666669</v>
      </c>
      <c r="P26">
        <f t="shared" si="0"/>
        <v>42.2</v>
      </c>
      <c r="Q26">
        <f t="shared" si="0"/>
        <v>45.033333333333331</v>
      </c>
      <c r="R26">
        <f t="shared" si="0"/>
        <v>38.433333333333337</v>
      </c>
      <c r="S26">
        <f t="shared" si="0"/>
        <v>40</v>
      </c>
      <c r="T26">
        <f t="shared" si="0"/>
        <v>37.633333333333333</v>
      </c>
      <c r="U26">
        <f t="shared" si="0"/>
        <v>29.966666666666669</v>
      </c>
    </row>
    <row r="27" spans="1:21" x14ac:dyDescent="0.25">
      <c r="A27" t="s">
        <v>90</v>
      </c>
      <c r="B27">
        <v>106</v>
      </c>
      <c r="C27">
        <v>74</v>
      </c>
      <c r="D27">
        <v>99</v>
      </c>
      <c r="E27">
        <v>177</v>
      </c>
      <c r="F27">
        <v>93</v>
      </c>
      <c r="G27">
        <v>12</v>
      </c>
      <c r="H27">
        <v>38</v>
      </c>
      <c r="I27">
        <v>0</v>
      </c>
      <c r="J27">
        <v>86</v>
      </c>
      <c r="K27">
        <v>166</v>
      </c>
      <c r="L27">
        <v>63</v>
      </c>
      <c r="M27">
        <v>99</v>
      </c>
      <c r="N27">
        <v>61</v>
      </c>
      <c r="O27">
        <v>38</v>
      </c>
      <c r="P27">
        <v>85</v>
      </c>
      <c r="Q27">
        <v>170</v>
      </c>
      <c r="R27">
        <v>0</v>
      </c>
      <c r="S27">
        <v>19</v>
      </c>
      <c r="T27">
        <v>0</v>
      </c>
      <c r="U27">
        <v>88</v>
      </c>
    </row>
    <row r="28" spans="1:21" x14ac:dyDescent="0.25">
      <c r="A28" t="s">
        <v>91</v>
      </c>
      <c r="B28">
        <v>197</v>
      </c>
      <c r="C28">
        <v>165</v>
      </c>
      <c r="D28">
        <v>190</v>
      </c>
      <c r="E28">
        <v>268</v>
      </c>
      <c r="F28">
        <v>184</v>
      </c>
      <c r="G28">
        <v>103</v>
      </c>
      <c r="H28">
        <v>129</v>
      </c>
      <c r="I28">
        <v>48</v>
      </c>
      <c r="J28">
        <v>177</v>
      </c>
      <c r="K28">
        <v>257</v>
      </c>
      <c r="L28">
        <v>154</v>
      </c>
      <c r="M28">
        <v>190</v>
      </c>
      <c r="N28">
        <v>152</v>
      </c>
      <c r="O28">
        <v>129</v>
      </c>
      <c r="P28">
        <v>176</v>
      </c>
      <c r="Q28">
        <v>261</v>
      </c>
      <c r="R28">
        <v>63</v>
      </c>
      <c r="S28">
        <v>110</v>
      </c>
      <c r="T28">
        <v>39</v>
      </c>
      <c r="U28">
        <v>179</v>
      </c>
    </row>
    <row r="29" spans="1:21" x14ac:dyDescent="0.25">
      <c r="A29" t="s">
        <v>92</v>
      </c>
      <c r="B29">
        <v>13</v>
      </c>
    </row>
    <row r="30" spans="1:21" x14ac:dyDescent="0.25">
      <c r="A30" t="s">
        <v>7</v>
      </c>
      <c r="B30">
        <v>6</v>
      </c>
      <c r="C30">
        <v>5</v>
      </c>
      <c r="D30">
        <v>5</v>
      </c>
      <c r="E30">
        <v>4</v>
      </c>
      <c r="F30">
        <v>4</v>
      </c>
      <c r="G30">
        <v>4</v>
      </c>
      <c r="H30">
        <v>4</v>
      </c>
      <c r="I30">
        <v>4</v>
      </c>
      <c r="J30">
        <v>4</v>
      </c>
      <c r="K30">
        <v>3</v>
      </c>
      <c r="L30">
        <v>3</v>
      </c>
      <c r="M30">
        <v>3</v>
      </c>
      <c r="N30">
        <v>3</v>
      </c>
      <c r="O30">
        <v>3</v>
      </c>
      <c r="P30">
        <v>2</v>
      </c>
      <c r="Q30">
        <v>2</v>
      </c>
      <c r="R30">
        <v>2</v>
      </c>
      <c r="S30">
        <v>2</v>
      </c>
      <c r="T30">
        <v>2</v>
      </c>
      <c r="U30">
        <v>1</v>
      </c>
    </row>
    <row r="31" spans="1:21" x14ac:dyDescent="0.25">
      <c r="A31" t="s">
        <v>93</v>
      </c>
      <c r="B31">
        <v>23</v>
      </c>
    </row>
    <row r="32" spans="1:21" x14ac:dyDescent="0.25">
      <c r="A32" t="s">
        <v>35</v>
      </c>
      <c r="B32">
        <v>24</v>
      </c>
    </row>
    <row r="33" spans="1:21" x14ac:dyDescent="0.25">
      <c r="A33" t="s">
        <v>94</v>
      </c>
      <c r="B33">
        <v>12.48</v>
      </c>
      <c r="C33">
        <v>14.82</v>
      </c>
      <c r="D33">
        <v>12.21</v>
      </c>
      <c r="E33">
        <v>11.17</v>
      </c>
      <c r="F33">
        <v>15.13</v>
      </c>
      <c r="G33">
        <v>17.79</v>
      </c>
      <c r="H33">
        <v>14.72</v>
      </c>
      <c r="I33">
        <v>19.68</v>
      </c>
      <c r="J33">
        <v>14.65</v>
      </c>
      <c r="K33">
        <v>12.44</v>
      </c>
      <c r="L33">
        <v>14.09</v>
      </c>
      <c r="M33">
        <v>12.78</v>
      </c>
      <c r="N33">
        <v>14.03</v>
      </c>
      <c r="O33">
        <v>15.45</v>
      </c>
      <c r="P33">
        <v>12.47</v>
      </c>
      <c r="Q33">
        <v>13.92</v>
      </c>
      <c r="R33">
        <v>14.97</v>
      </c>
      <c r="S33">
        <v>13.88</v>
      </c>
      <c r="T33">
        <v>15.6</v>
      </c>
      <c r="U33">
        <v>13.22</v>
      </c>
    </row>
    <row r="34" spans="1:21" x14ac:dyDescent="0.25">
      <c r="A34" t="s">
        <v>15</v>
      </c>
      <c r="B34">
        <v>4.76</v>
      </c>
      <c r="C34">
        <v>5.48</v>
      </c>
      <c r="D34">
        <v>6.375</v>
      </c>
      <c r="E34">
        <v>5.165</v>
      </c>
      <c r="F34">
        <v>3.835</v>
      </c>
      <c r="G34">
        <v>3.48</v>
      </c>
      <c r="H34">
        <v>4.13</v>
      </c>
      <c r="I34">
        <v>4.4400000000000004</v>
      </c>
      <c r="J34">
        <v>5.03</v>
      </c>
      <c r="K34">
        <v>6.45</v>
      </c>
      <c r="L34">
        <v>4.3099999999999996</v>
      </c>
      <c r="M34">
        <v>4.6399999999999997</v>
      </c>
      <c r="N34">
        <v>5.15</v>
      </c>
      <c r="O34">
        <v>4.6100000000000003</v>
      </c>
      <c r="P34">
        <v>5.48</v>
      </c>
      <c r="Q34">
        <v>4.4400000000000004</v>
      </c>
      <c r="R34">
        <v>3.96</v>
      </c>
      <c r="S34">
        <v>4.53</v>
      </c>
      <c r="T34">
        <v>3.99</v>
      </c>
      <c r="U34">
        <v>4.91</v>
      </c>
    </row>
    <row r="35" spans="1:21" x14ac:dyDescent="0.25">
      <c r="A35" t="s">
        <v>95</v>
      </c>
    </row>
    <row r="36" spans="1:21" x14ac:dyDescent="0.25">
      <c r="A36" t="s">
        <v>96</v>
      </c>
      <c r="B36">
        <v>3.56</v>
      </c>
      <c r="C36">
        <v>3.88</v>
      </c>
      <c r="D36">
        <v>4.43</v>
      </c>
      <c r="E36">
        <v>3.89</v>
      </c>
      <c r="F36">
        <v>3.51</v>
      </c>
      <c r="G36">
        <v>3.18</v>
      </c>
      <c r="H36">
        <v>3.85</v>
      </c>
      <c r="I36">
        <v>3.22</v>
      </c>
      <c r="J36">
        <v>3.79</v>
      </c>
      <c r="K36">
        <v>3.81</v>
      </c>
      <c r="L36">
        <v>3.41</v>
      </c>
      <c r="M36">
        <v>3.62</v>
      </c>
      <c r="N36">
        <v>3.73</v>
      </c>
      <c r="O36">
        <v>3.48</v>
      </c>
      <c r="P36">
        <v>3.74</v>
      </c>
      <c r="Q36">
        <v>3.36</v>
      </c>
      <c r="R36">
        <v>3.15</v>
      </c>
      <c r="S36">
        <v>3.36</v>
      </c>
      <c r="T36">
        <v>3.28</v>
      </c>
      <c r="U36">
        <v>3.5</v>
      </c>
    </row>
    <row r="37" spans="1:21" x14ac:dyDescent="0.25">
      <c r="A37" t="s">
        <v>97</v>
      </c>
      <c r="B37">
        <v>4.24</v>
      </c>
      <c r="C37">
        <v>4.42</v>
      </c>
      <c r="D37">
        <v>4.47</v>
      </c>
      <c r="E37">
        <v>4.41</v>
      </c>
      <c r="F37">
        <v>4.6500000000000004</v>
      </c>
      <c r="G37">
        <v>4.8</v>
      </c>
      <c r="H37">
        <v>4.5999999999999996</v>
      </c>
      <c r="I37">
        <v>4.6399999999999997</v>
      </c>
      <c r="J37">
        <v>4.66</v>
      </c>
      <c r="K37">
        <v>4.29</v>
      </c>
      <c r="L37">
        <v>4.59</v>
      </c>
      <c r="M37">
        <v>4.53</v>
      </c>
      <c r="N37">
        <v>4.5199999999999996</v>
      </c>
      <c r="O37">
        <v>4.5999999999999996</v>
      </c>
      <c r="P37">
        <v>4.66</v>
      </c>
      <c r="Q37">
        <v>4.53</v>
      </c>
      <c r="R37">
        <v>4.51</v>
      </c>
      <c r="S37">
        <v>4.6900000000000004</v>
      </c>
      <c r="T37">
        <v>4.75</v>
      </c>
      <c r="U37">
        <v>4.68</v>
      </c>
    </row>
    <row r="38" spans="1:21" x14ac:dyDescent="0.25">
      <c r="A38" t="s">
        <v>98</v>
      </c>
      <c r="B38" s="3" t="s">
        <v>114</v>
      </c>
    </row>
    <row r="39" spans="1:21" x14ac:dyDescent="0.25">
      <c r="A39" t="s">
        <v>99</v>
      </c>
      <c r="B39">
        <v>2.25</v>
      </c>
      <c r="C39">
        <v>2.25</v>
      </c>
      <c r="D39">
        <v>2.25</v>
      </c>
      <c r="E39">
        <v>2.75</v>
      </c>
      <c r="F39">
        <v>2.25</v>
      </c>
      <c r="G39">
        <v>2.25</v>
      </c>
      <c r="H39">
        <v>2.5</v>
      </c>
      <c r="I39">
        <v>2.5</v>
      </c>
      <c r="J39">
        <v>2.25</v>
      </c>
      <c r="K39">
        <v>2.25</v>
      </c>
      <c r="L39">
        <v>2.25</v>
      </c>
      <c r="M39">
        <v>2.5</v>
      </c>
      <c r="N39">
        <v>2.5</v>
      </c>
      <c r="O39">
        <v>2.5</v>
      </c>
      <c r="P39">
        <v>2.25</v>
      </c>
      <c r="Q39">
        <v>2.25</v>
      </c>
      <c r="R39">
        <v>2.25</v>
      </c>
      <c r="S39">
        <v>2.25</v>
      </c>
      <c r="T39">
        <v>2.25</v>
      </c>
      <c r="U39">
        <v>2.25</v>
      </c>
    </row>
    <row r="40" spans="1:21" x14ac:dyDescent="0.25">
      <c r="A40" t="s">
        <v>100</v>
      </c>
      <c r="B40">
        <v>2.15</v>
      </c>
      <c r="C40">
        <v>2.25</v>
      </c>
      <c r="D40">
        <v>2.15</v>
      </c>
    </row>
    <row r="41" spans="1:21" x14ac:dyDescent="0.25">
      <c r="A41" t="s">
        <v>101</v>
      </c>
      <c r="B41" s="3">
        <v>100</v>
      </c>
      <c r="C41">
        <v>100</v>
      </c>
      <c r="D41">
        <v>100</v>
      </c>
    </row>
    <row r="42" spans="1:21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1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1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1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1" x14ac:dyDescent="0.25">
      <c r="A46" t="s">
        <v>106</v>
      </c>
      <c r="B46" s="3">
        <v>0.6</v>
      </c>
      <c r="C46" s="3">
        <v>1.6</v>
      </c>
      <c r="D46" s="3">
        <v>2.6</v>
      </c>
    </row>
    <row r="47" spans="1:21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1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3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3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3" x14ac:dyDescent="0.25">
      <c r="A51" t="s">
        <v>110</v>
      </c>
      <c r="B51">
        <v>398</v>
      </c>
      <c r="C51">
        <v>411.5</v>
      </c>
      <c r="D51">
        <v>368.5</v>
      </c>
      <c r="E51">
        <v>448.5</v>
      </c>
      <c r="F51">
        <v>382</v>
      </c>
      <c r="G51">
        <v>393.5</v>
      </c>
      <c r="H51">
        <v>439</v>
      </c>
      <c r="I51" s="6">
        <v>417</v>
      </c>
      <c r="J51">
        <v>393.5</v>
      </c>
      <c r="K51">
        <v>445.5</v>
      </c>
      <c r="L51">
        <v>362.5</v>
      </c>
      <c r="M51">
        <v>394.5</v>
      </c>
      <c r="N51" s="6">
        <v>401</v>
      </c>
      <c r="O51">
        <v>408</v>
      </c>
      <c r="P51">
        <v>351</v>
      </c>
      <c r="Q51">
        <v>431.5</v>
      </c>
      <c r="R51">
        <v>299</v>
      </c>
      <c r="S51">
        <v>362.5</v>
      </c>
      <c r="T51">
        <v>347.5</v>
      </c>
      <c r="U51">
        <v>354</v>
      </c>
      <c r="V51">
        <v>397</v>
      </c>
      <c r="W51">
        <v>368</v>
      </c>
    </row>
    <row r="52" spans="1:23" x14ac:dyDescent="0.25">
      <c r="A52" t="s">
        <v>111</v>
      </c>
      <c r="B52">
        <v>398</v>
      </c>
      <c r="C52">
        <v>411.5</v>
      </c>
      <c r="D52">
        <v>368.5</v>
      </c>
      <c r="E52">
        <v>448.5</v>
      </c>
      <c r="F52">
        <v>382</v>
      </c>
      <c r="G52">
        <v>393.5</v>
      </c>
      <c r="H52">
        <v>439</v>
      </c>
      <c r="I52" s="6">
        <v>417</v>
      </c>
      <c r="J52">
        <v>393.5</v>
      </c>
      <c r="K52">
        <v>445.5</v>
      </c>
      <c r="L52">
        <v>362.5</v>
      </c>
      <c r="M52">
        <v>394.5</v>
      </c>
      <c r="N52" s="6">
        <v>401</v>
      </c>
      <c r="O52">
        <v>408</v>
      </c>
      <c r="P52" s="2">
        <v>380</v>
      </c>
      <c r="Q52" s="2">
        <v>460</v>
      </c>
      <c r="R52" s="2">
        <v>315</v>
      </c>
      <c r="S52" s="2">
        <v>390</v>
      </c>
      <c r="T52" s="2">
        <v>370</v>
      </c>
      <c r="U52" s="2">
        <v>400</v>
      </c>
      <c r="V52" s="2"/>
      <c r="W52">
        <v>368</v>
      </c>
    </row>
    <row r="53" spans="1:23" x14ac:dyDescent="0.25">
      <c r="A53" t="s">
        <v>112</v>
      </c>
    </row>
    <row r="54" spans="1:23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4" zoomScale="90" zoomScaleNormal="90" workbookViewId="0">
      <pane xSplit="1" topLeftCell="R1" activePane="topRight" state="frozen"/>
      <selection pane="topRight" activeCell="D28" sqref="D28"/>
    </sheetView>
  </sheetViews>
  <sheetFormatPr defaultRowHeight="15" x14ac:dyDescent="0.25"/>
  <cols>
    <col min="1" max="1" width="45.7109375" bestFit="1" customWidth="1"/>
  </cols>
  <sheetData>
    <row r="1" spans="1:22" x14ac:dyDescent="0.25">
      <c r="B1" t="s">
        <v>249</v>
      </c>
      <c r="C1" t="s">
        <v>250</v>
      </c>
      <c r="D1" t="s">
        <v>251</v>
      </c>
      <c r="E1" t="s">
        <v>252</v>
      </c>
      <c r="F1" t="s">
        <v>253</v>
      </c>
      <c r="G1" t="s">
        <v>264</v>
      </c>
      <c r="H1" t="s">
        <v>265</v>
      </c>
      <c r="I1" t="s">
        <v>266</v>
      </c>
      <c r="J1" t="s">
        <v>267</v>
      </c>
      <c r="K1" t="s">
        <v>254</v>
      </c>
      <c r="L1" t="s">
        <v>255</v>
      </c>
      <c r="M1" t="s">
        <v>256</v>
      </c>
      <c r="N1" t="s">
        <v>257</v>
      </c>
      <c r="O1" t="s">
        <v>268</v>
      </c>
      <c r="P1" t="s">
        <v>258</v>
      </c>
      <c r="Q1" t="s">
        <v>269</v>
      </c>
      <c r="R1" t="s">
        <v>270</v>
      </c>
      <c r="S1" t="s">
        <v>271</v>
      </c>
      <c r="T1" t="s">
        <v>259</v>
      </c>
      <c r="U1" t="s">
        <v>260</v>
      </c>
    </row>
    <row r="2" spans="1:22" x14ac:dyDescent="0.25">
      <c r="A2" t="s">
        <v>120</v>
      </c>
    </row>
    <row r="3" spans="1:22" x14ac:dyDescent="0.25">
      <c r="A3" t="s">
        <v>121</v>
      </c>
      <c r="B3" t="s">
        <v>27</v>
      </c>
      <c r="C3" t="s">
        <v>27</v>
      </c>
      <c r="D3" t="s">
        <v>27</v>
      </c>
    </row>
    <row r="4" spans="1:22" x14ac:dyDescent="0.25">
      <c r="A4" t="s">
        <v>122</v>
      </c>
      <c r="B4" t="s">
        <v>117</v>
      </c>
      <c r="C4" t="s">
        <v>117</v>
      </c>
      <c r="D4" t="s">
        <v>117</v>
      </c>
    </row>
    <row r="5" spans="1:22" x14ac:dyDescent="0.25">
      <c r="A5" t="s">
        <v>11</v>
      </c>
      <c r="B5">
        <v>398</v>
      </c>
      <c r="C5">
        <v>411.5</v>
      </c>
      <c r="D5">
        <v>368.5</v>
      </c>
      <c r="E5">
        <v>448.5</v>
      </c>
      <c r="F5">
        <v>382</v>
      </c>
      <c r="G5">
        <v>393.5</v>
      </c>
      <c r="H5">
        <v>439</v>
      </c>
      <c r="I5" s="6">
        <v>417</v>
      </c>
      <c r="J5">
        <v>393.5</v>
      </c>
      <c r="K5">
        <v>445.5</v>
      </c>
      <c r="L5">
        <v>362.5</v>
      </c>
      <c r="M5">
        <v>394.5</v>
      </c>
      <c r="N5" s="6">
        <v>401</v>
      </c>
      <c r="O5">
        <v>408</v>
      </c>
      <c r="P5" s="2">
        <v>380</v>
      </c>
      <c r="Q5" s="2">
        <v>460</v>
      </c>
      <c r="R5" s="2">
        <v>315</v>
      </c>
      <c r="S5" s="2">
        <v>390</v>
      </c>
      <c r="T5" s="2">
        <v>370</v>
      </c>
      <c r="U5" s="2">
        <v>400</v>
      </c>
      <c r="V5" s="2"/>
    </row>
    <row r="6" spans="1:22" x14ac:dyDescent="0.25">
      <c r="A6" t="s">
        <v>123</v>
      </c>
      <c r="B6" t="s">
        <v>196</v>
      </c>
      <c r="C6" t="s">
        <v>196</v>
      </c>
      <c r="D6" t="s">
        <v>196</v>
      </c>
    </row>
    <row r="7" spans="1:22" x14ac:dyDescent="0.25">
      <c r="A7" t="s">
        <v>89</v>
      </c>
      <c r="B7">
        <v>92.233333333333334</v>
      </c>
      <c r="C7">
        <v>78.833333333333343</v>
      </c>
      <c r="D7">
        <v>79.666666666666657</v>
      </c>
      <c r="E7">
        <v>69.933333333333337</v>
      </c>
      <c r="F7">
        <v>67.133333333333326</v>
      </c>
      <c r="G7">
        <v>64.433333333333337</v>
      </c>
      <c r="H7">
        <v>65.3</v>
      </c>
      <c r="I7" s="6">
        <v>62.6</v>
      </c>
      <c r="J7">
        <v>66.900000000000006</v>
      </c>
      <c r="K7">
        <v>57.233333333333334</v>
      </c>
      <c r="L7">
        <v>53.8</v>
      </c>
      <c r="M7">
        <v>55</v>
      </c>
      <c r="N7" s="6">
        <v>53.733333333333334</v>
      </c>
      <c r="O7">
        <v>52.966666666666669</v>
      </c>
      <c r="P7">
        <v>42.2</v>
      </c>
      <c r="Q7">
        <v>45.033333333333331</v>
      </c>
      <c r="R7">
        <v>38.433333333333337</v>
      </c>
      <c r="S7">
        <v>40</v>
      </c>
      <c r="T7">
        <v>37.633333333333333</v>
      </c>
      <c r="U7">
        <v>29.966666666666669</v>
      </c>
    </row>
    <row r="8" spans="1:22" x14ac:dyDescent="0.25">
      <c r="A8" t="s">
        <v>124</v>
      </c>
      <c r="B8">
        <v>398</v>
      </c>
      <c r="C8">
        <v>411.5</v>
      </c>
      <c r="D8">
        <v>368.5</v>
      </c>
      <c r="E8">
        <v>448.5</v>
      </c>
      <c r="F8">
        <v>382</v>
      </c>
      <c r="G8">
        <v>393.5</v>
      </c>
      <c r="H8">
        <v>439</v>
      </c>
      <c r="I8" s="6">
        <v>417</v>
      </c>
      <c r="J8">
        <v>393.5</v>
      </c>
      <c r="K8">
        <v>445.5</v>
      </c>
      <c r="L8">
        <v>362.5</v>
      </c>
      <c r="M8">
        <v>394.5</v>
      </c>
      <c r="N8" s="6">
        <v>401</v>
      </c>
      <c r="O8">
        <v>408</v>
      </c>
      <c r="P8">
        <v>351</v>
      </c>
      <c r="Q8">
        <v>431.5</v>
      </c>
      <c r="R8">
        <v>299</v>
      </c>
      <c r="S8">
        <v>362.5</v>
      </c>
      <c r="T8">
        <v>347.5</v>
      </c>
      <c r="U8">
        <v>354</v>
      </c>
    </row>
    <row r="9" spans="1:22" x14ac:dyDescent="0.25">
      <c r="A9" t="s">
        <v>125</v>
      </c>
      <c r="B9">
        <v>2.25</v>
      </c>
      <c r="C9">
        <v>2.25</v>
      </c>
      <c r="D9">
        <v>2.25</v>
      </c>
      <c r="E9">
        <v>2.75</v>
      </c>
      <c r="F9">
        <v>2.25</v>
      </c>
      <c r="G9">
        <v>2.25</v>
      </c>
      <c r="H9">
        <v>2.5</v>
      </c>
      <c r="I9">
        <v>2.5</v>
      </c>
      <c r="J9">
        <v>2.25</v>
      </c>
      <c r="K9">
        <v>2.25</v>
      </c>
      <c r="L9">
        <v>2.25</v>
      </c>
      <c r="M9">
        <v>2.5</v>
      </c>
      <c r="N9">
        <v>2.5</v>
      </c>
      <c r="O9">
        <v>2.5</v>
      </c>
      <c r="P9">
        <v>2.25</v>
      </c>
      <c r="Q9">
        <v>2.25</v>
      </c>
      <c r="R9">
        <v>2.25</v>
      </c>
      <c r="S9">
        <v>2.25</v>
      </c>
      <c r="T9">
        <v>2.25</v>
      </c>
      <c r="U9">
        <v>2.25</v>
      </c>
    </row>
    <row r="10" spans="1:22" x14ac:dyDescent="0.25">
      <c r="A10" t="s">
        <v>126</v>
      </c>
      <c r="B10">
        <v>0</v>
      </c>
      <c r="C10">
        <v>0</v>
      </c>
      <c r="D10">
        <v>0</v>
      </c>
    </row>
    <row r="11" spans="1:22" x14ac:dyDescent="0.25">
      <c r="A11" t="s">
        <v>127</v>
      </c>
      <c r="B11">
        <v>197</v>
      </c>
      <c r="C11">
        <v>165</v>
      </c>
      <c r="D11">
        <v>190</v>
      </c>
      <c r="E11">
        <v>268</v>
      </c>
      <c r="F11">
        <v>184</v>
      </c>
      <c r="G11">
        <v>103</v>
      </c>
      <c r="H11">
        <v>129</v>
      </c>
      <c r="I11">
        <v>48</v>
      </c>
      <c r="J11">
        <v>177</v>
      </c>
      <c r="K11">
        <v>257</v>
      </c>
      <c r="L11">
        <v>154</v>
      </c>
      <c r="M11">
        <v>190</v>
      </c>
      <c r="N11">
        <v>152</v>
      </c>
      <c r="O11">
        <v>129</v>
      </c>
      <c r="P11">
        <v>176</v>
      </c>
      <c r="Q11">
        <v>261</v>
      </c>
      <c r="R11">
        <v>63</v>
      </c>
      <c r="S11">
        <v>110</v>
      </c>
      <c r="T11">
        <v>39</v>
      </c>
      <c r="U11">
        <v>179</v>
      </c>
    </row>
    <row r="12" spans="1:22" x14ac:dyDescent="0.25">
      <c r="A12" t="s">
        <v>128</v>
      </c>
      <c r="B12">
        <v>24</v>
      </c>
      <c r="C12">
        <v>24</v>
      </c>
      <c r="D12">
        <v>24</v>
      </c>
    </row>
    <row r="13" spans="1:22" x14ac:dyDescent="0.25">
      <c r="A13" t="s">
        <v>129</v>
      </c>
      <c r="B13">
        <v>106</v>
      </c>
      <c r="C13">
        <v>74</v>
      </c>
      <c r="D13">
        <v>99</v>
      </c>
      <c r="E13">
        <v>177</v>
      </c>
      <c r="F13">
        <v>93</v>
      </c>
      <c r="G13">
        <v>12</v>
      </c>
      <c r="H13">
        <v>38</v>
      </c>
      <c r="I13">
        <v>0</v>
      </c>
      <c r="J13">
        <v>86</v>
      </c>
      <c r="K13">
        <v>166</v>
      </c>
      <c r="L13">
        <v>63</v>
      </c>
      <c r="M13">
        <v>99</v>
      </c>
      <c r="N13">
        <v>61</v>
      </c>
      <c r="O13">
        <v>38</v>
      </c>
      <c r="P13">
        <v>85</v>
      </c>
      <c r="Q13">
        <v>170</v>
      </c>
      <c r="R13">
        <v>0</v>
      </c>
      <c r="S13">
        <v>19</v>
      </c>
      <c r="T13">
        <v>0</v>
      </c>
      <c r="U13">
        <v>88</v>
      </c>
    </row>
    <row r="14" spans="1:22" x14ac:dyDescent="0.25">
      <c r="A14" t="s">
        <v>19</v>
      </c>
      <c r="B14">
        <v>21.43</v>
      </c>
      <c r="C14">
        <v>21.43</v>
      </c>
      <c r="D14">
        <v>21.43</v>
      </c>
    </row>
    <row r="16" spans="1:22" x14ac:dyDescent="0.25">
      <c r="A16" t="s">
        <v>133</v>
      </c>
      <c r="B16">
        <v>23</v>
      </c>
      <c r="C16">
        <v>23</v>
      </c>
      <c r="D16">
        <v>23</v>
      </c>
    </row>
    <row r="17" spans="1:21" x14ac:dyDescent="0.25">
      <c r="A17" t="s">
        <v>134</v>
      </c>
      <c r="B17" t="s">
        <v>209</v>
      </c>
      <c r="C17" t="s">
        <v>209</v>
      </c>
      <c r="D17" t="s">
        <v>209</v>
      </c>
    </row>
    <row r="18" spans="1:21" x14ac:dyDescent="0.25">
      <c r="A18" t="s">
        <v>135</v>
      </c>
    </row>
    <row r="19" spans="1:21" x14ac:dyDescent="0.25">
      <c r="A19" t="s">
        <v>136</v>
      </c>
    </row>
    <row r="20" spans="1:21" x14ac:dyDescent="0.25">
      <c r="A20" t="s">
        <v>137</v>
      </c>
      <c r="B20">
        <v>12.48</v>
      </c>
      <c r="C20">
        <v>14.82</v>
      </c>
      <c r="D20">
        <v>12.21</v>
      </c>
      <c r="E20">
        <v>11.17</v>
      </c>
      <c r="F20">
        <v>15.13</v>
      </c>
      <c r="G20">
        <v>17.79</v>
      </c>
      <c r="H20">
        <v>14.72</v>
      </c>
      <c r="I20">
        <v>19.68</v>
      </c>
      <c r="J20">
        <v>14.65</v>
      </c>
      <c r="K20">
        <v>12.44</v>
      </c>
      <c r="L20">
        <v>14.09</v>
      </c>
      <c r="M20">
        <v>12.78</v>
      </c>
      <c r="N20">
        <v>14.03</v>
      </c>
      <c r="O20">
        <v>15.45</v>
      </c>
      <c r="P20">
        <v>12.47</v>
      </c>
      <c r="Q20">
        <v>13.92</v>
      </c>
      <c r="R20">
        <v>14.97</v>
      </c>
      <c r="S20">
        <v>13.88</v>
      </c>
      <c r="T20">
        <v>15.6</v>
      </c>
      <c r="U20">
        <v>13.22</v>
      </c>
    </row>
    <row r="21" spans="1:21" x14ac:dyDescent="0.25">
      <c r="A21" t="s">
        <v>138</v>
      </c>
      <c r="B21">
        <v>2</v>
      </c>
      <c r="C21">
        <v>2</v>
      </c>
      <c r="D21">
        <v>2</v>
      </c>
    </row>
    <row r="22" spans="1:21" x14ac:dyDescent="0.25">
      <c r="A22" t="s">
        <v>139</v>
      </c>
      <c r="B22" t="s">
        <v>197</v>
      </c>
      <c r="C22" t="s">
        <v>197</v>
      </c>
      <c r="D22" t="s">
        <v>197</v>
      </c>
    </row>
    <row r="23" spans="1:21" x14ac:dyDescent="0.25">
      <c r="A23" t="s">
        <v>140</v>
      </c>
      <c r="B23">
        <v>4.76</v>
      </c>
      <c r="C23">
        <v>5.48</v>
      </c>
      <c r="D23">
        <v>6.375</v>
      </c>
      <c r="E23">
        <v>5.165</v>
      </c>
      <c r="F23">
        <v>3.835</v>
      </c>
      <c r="G23">
        <v>3.48</v>
      </c>
      <c r="H23">
        <v>4.13</v>
      </c>
      <c r="I23">
        <v>4.4400000000000004</v>
      </c>
      <c r="J23">
        <v>5.03</v>
      </c>
      <c r="K23">
        <v>6.45</v>
      </c>
      <c r="L23">
        <v>4.3099999999999996</v>
      </c>
      <c r="M23">
        <v>4.6399999999999997</v>
      </c>
      <c r="N23">
        <v>5.15</v>
      </c>
      <c r="O23">
        <v>4.6100000000000003</v>
      </c>
      <c r="P23">
        <v>5.48</v>
      </c>
      <c r="Q23">
        <v>4.4400000000000004</v>
      </c>
      <c r="R23">
        <v>3.96</v>
      </c>
      <c r="S23">
        <v>4.53</v>
      </c>
      <c r="T23">
        <v>3.99</v>
      </c>
      <c r="U23">
        <v>4.91</v>
      </c>
    </row>
    <row r="24" spans="1:21" x14ac:dyDescent="0.25">
      <c r="A24" t="s">
        <v>141</v>
      </c>
      <c r="B24">
        <v>3.56</v>
      </c>
      <c r="C24">
        <v>3.88</v>
      </c>
      <c r="D24">
        <v>4.43</v>
      </c>
      <c r="E24">
        <v>3.89</v>
      </c>
      <c r="F24">
        <v>3.51</v>
      </c>
      <c r="G24">
        <v>3.18</v>
      </c>
      <c r="H24">
        <v>3.85</v>
      </c>
      <c r="I24">
        <v>3.22</v>
      </c>
      <c r="J24">
        <v>3.79</v>
      </c>
      <c r="K24">
        <v>3.81</v>
      </c>
      <c r="L24">
        <v>3.41</v>
      </c>
      <c r="M24">
        <v>3.62</v>
      </c>
      <c r="N24">
        <v>3.73</v>
      </c>
      <c r="O24">
        <v>3.48</v>
      </c>
      <c r="P24">
        <v>3.74</v>
      </c>
      <c r="Q24">
        <v>3.36</v>
      </c>
      <c r="R24">
        <v>3.15</v>
      </c>
      <c r="S24">
        <v>3.36</v>
      </c>
      <c r="T24">
        <v>3.28</v>
      </c>
      <c r="U24">
        <v>3.5</v>
      </c>
    </row>
    <row r="25" spans="1:21" x14ac:dyDescent="0.25">
      <c r="A25" t="s">
        <v>97</v>
      </c>
      <c r="B25">
        <v>4.24</v>
      </c>
      <c r="C25">
        <v>4.42</v>
      </c>
      <c r="D25">
        <v>4.47</v>
      </c>
      <c r="E25">
        <v>4.41</v>
      </c>
      <c r="F25">
        <v>4.6500000000000004</v>
      </c>
      <c r="G25">
        <v>4.8</v>
      </c>
      <c r="H25">
        <v>4.5999999999999996</v>
      </c>
      <c r="I25">
        <v>4.6399999999999997</v>
      </c>
      <c r="J25">
        <v>4.66</v>
      </c>
      <c r="K25">
        <v>4.29</v>
      </c>
      <c r="L25">
        <v>4.59</v>
      </c>
      <c r="M25">
        <v>4.53</v>
      </c>
      <c r="N25">
        <v>4.5199999999999996</v>
      </c>
      <c r="O25">
        <v>4.5999999999999996</v>
      </c>
      <c r="P25">
        <v>4.66</v>
      </c>
      <c r="Q25">
        <v>4.53</v>
      </c>
      <c r="R25">
        <v>4.51</v>
      </c>
      <c r="S25">
        <v>4.6900000000000004</v>
      </c>
      <c r="T25">
        <v>4.75</v>
      </c>
      <c r="U25">
        <v>4.68</v>
      </c>
    </row>
    <row r="26" spans="1:21" x14ac:dyDescent="0.25">
      <c r="A26" t="s">
        <v>142</v>
      </c>
    </row>
    <row r="27" spans="1:21" x14ac:dyDescent="0.25">
      <c r="A27" t="s">
        <v>143</v>
      </c>
    </row>
    <row r="28" spans="1:21" x14ac:dyDescent="0.25">
      <c r="A28" t="s">
        <v>220</v>
      </c>
      <c r="B28">
        <v>9.7723294176599076</v>
      </c>
      <c r="C28">
        <v>11.72328454225997</v>
      </c>
      <c r="D28">
        <v>10.488467568328858</v>
      </c>
      <c r="E28">
        <v>9.9142585029940058</v>
      </c>
      <c r="F28">
        <v>10.102676353395278</v>
      </c>
      <c r="G28">
        <v>11.041767848394725</v>
      </c>
      <c r="H28">
        <v>10.780469956691325</v>
      </c>
      <c r="I28" s="2">
        <v>13.216782717616205</v>
      </c>
      <c r="J28">
        <v>11.048562854954595</v>
      </c>
      <c r="K28">
        <v>11.498615952866826</v>
      </c>
      <c r="L28">
        <v>9.8233429161092527</v>
      </c>
      <c r="M28">
        <v>9.7947833965959621</v>
      </c>
      <c r="N28" s="2">
        <v>10.906992601596723</v>
      </c>
      <c r="O28">
        <v>11.232947838825046</v>
      </c>
      <c r="P28">
        <v>9.8142233354081583</v>
      </c>
      <c r="Q28">
        <v>10.609683006124937</v>
      </c>
      <c r="R28">
        <v>9.2323246910578494</v>
      </c>
      <c r="S28">
        <v>9.9185605274700066</v>
      </c>
      <c r="T28">
        <v>10.089130173819672</v>
      </c>
      <c r="U28">
        <v>9.8118612504292457</v>
      </c>
    </row>
    <row r="30" spans="1:21" x14ac:dyDescent="0.25">
      <c r="A30" t="s">
        <v>20</v>
      </c>
      <c r="B30" t="s">
        <v>65</v>
      </c>
      <c r="C30" t="s">
        <v>65</v>
      </c>
      <c r="D30" t="s">
        <v>65</v>
      </c>
    </row>
    <row r="31" spans="1:21" x14ac:dyDescent="0.25">
      <c r="A31" t="s">
        <v>130</v>
      </c>
    </row>
    <row r="32" spans="1:21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D8" sqref="D8"/>
    </sheetView>
  </sheetViews>
  <sheetFormatPr defaultRowHeight="15" x14ac:dyDescent="0.25"/>
  <sheetData>
    <row r="2" spans="1:9" x14ac:dyDescent="0.25">
      <c r="A2" s="10">
        <v>2022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B3" t="s">
        <v>221</v>
      </c>
      <c r="C3" t="s">
        <v>222</v>
      </c>
      <c r="D3" s="3" t="s">
        <v>223</v>
      </c>
      <c r="E3" t="s">
        <v>224</v>
      </c>
      <c r="F3" t="s">
        <v>225</v>
      </c>
      <c r="G3" t="s">
        <v>226</v>
      </c>
    </row>
    <row r="4" spans="1:9" x14ac:dyDescent="0.25">
      <c r="A4" t="s">
        <v>262</v>
      </c>
      <c r="B4">
        <v>26.8</v>
      </c>
      <c r="C4">
        <v>16.03</v>
      </c>
      <c r="D4" s="3">
        <v>97.42</v>
      </c>
      <c r="E4">
        <v>55.59</v>
      </c>
      <c r="F4">
        <v>1.01</v>
      </c>
      <c r="G4">
        <v>17.78</v>
      </c>
    </row>
    <row r="5" spans="1:9" x14ac:dyDescent="0.25">
      <c r="A5" t="s">
        <v>263</v>
      </c>
      <c r="B5">
        <v>27.11</v>
      </c>
      <c r="C5">
        <v>15.77</v>
      </c>
      <c r="D5" s="3">
        <v>97.32</v>
      </c>
      <c r="E5">
        <v>55.86</v>
      </c>
      <c r="F5">
        <v>0.91</v>
      </c>
      <c r="G5">
        <v>43.43</v>
      </c>
    </row>
    <row r="6" spans="1:9" x14ac:dyDescent="0.25">
      <c r="B6">
        <f>AVERAGE(B4:B5)</f>
        <v>26.954999999999998</v>
      </c>
      <c r="C6">
        <f t="shared" ref="C6:F6" si="0">AVERAGE(C4:C5)</f>
        <v>15.9</v>
      </c>
      <c r="D6">
        <f t="shared" si="0"/>
        <v>97.37</v>
      </c>
      <c r="E6">
        <f t="shared" si="0"/>
        <v>55.725000000000001</v>
      </c>
      <c r="F6">
        <f t="shared" si="0"/>
        <v>0.96</v>
      </c>
      <c r="G6">
        <f>SUM(G4:G5)</f>
        <v>61.21</v>
      </c>
    </row>
    <row r="7" spans="1:9" x14ac:dyDescent="0.25">
      <c r="B7">
        <f>AVERAGE(B6:C6)</f>
        <v>21.427499999999998</v>
      </c>
      <c r="D7" s="3">
        <f>AVERAGE(D6:E6)</f>
        <v>76.547499999999999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D10" workbookViewId="0">
      <selection activeCell="C27" sqref="C27:V27"/>
    </sheetView>
  </sheetViews>
  <sheetFormatPr defaultRowHeight="15" x14ac:dyDescent="0.25"/>
  <sheetData>
    <row r="1" spans="1:22" x14ac:dyDescent="0.25">
      <c r="C1" t="s">
        <v>249</v>
      </c>
      <c r="D1" t="s">
        <v>250</v>
      </c>
      <c r="E1" t="s">
        <v>251</v>
      </c>
      <c r="F1" t="s">
        <v>252</v>
      </c>
      <c r="G1" t="s">
        <v>253</v>
      </c>
      <c r="H1" t="s">
        <v>264</v>
      </c>
      <c r="I1" t="s">
        <v>265</v>
      </c>
      <c r="J1" t="s">
        <v>266</v>
      </c>
      <c r="K1" t="s">
        <v>267</v>
      </c>
      <c r="L1" t="s">
        <v>254</v>
      </c>
      <c r="M1" t="s">
        <v>255</v>
      </c>
      <c r="N1" t="s">
        <v>256</v>
      </c>
      <c r="O1" t="s">
        <v>257</v>
      </c>
      <c r="P1" t="s">
        <v>268</v>
      </c>
      <c r="Q1" s="2" t="s">
        <v>258</v>
      </c>
      <c r="R1" s="2" t="s">
        <v>269</v>
      </c>
      <c r="S1" s="2" t="s">
        <v>270</v>
      </c>
      <c r="T1" s="2" t="s">
        <v>271</v>
      </c>
      <c r="U1" s="2" t="s">
        <v>259</v>
      </c>
      <c r="V1" s="2" t="s">
        <v>260</v>
      </c>
    </row>
    <row r="2" spans="1:22" x14ac:dyDescent="0.25">
      <c r="A2" t="s">
        <v>144</v>
      </c>
      <c r="C2">
        <v>398</v>
      </c>
      <c r="D2">
        <v>411.5</v>
      </c>
      <c r="E2">
        <v>368.5</v>
      </c>
      <c r="F2">
        <v>448.5</v>
      </c>
      <c r="G2">
        <v>382</v>
      </c>
      <c r="H2">
        <v>393.5</v>
      </c>
      <c r="I2">
        <v>439</v>
      </c>
      <c r="J2" s="6">
        <v>417</v>
      </c>
      <c r="K2">
        <v>393.5</v>
      </c>
      <c r="L2">
        <v>445.5</v>
      </c>
      <c r="M2">
        <v>362.5</v>
      </c>
      <c r="N2">
        <v>394.5</v>
      </c>
      <c r="O2" s="6">
        <v>401</v>
      </c>
      <c r="P2">
        <v>408</v>
      </c>
      <c r="Q2">
        <v>351</v>
      </c>
      <c r="R2">
        <v>431.5</v>
      </c>
      <c r="S2">
        <v>299</v>
      </c>
      <c r="T2">
        <v>362.5</v>
      </c>
      <c r="U2">
        <v>347.5</v>
      </c>
      <c r="V2">
        <v>354</v>
      </c>
    </row>
    <row r="3" spans="1:22" x14ac:dyDescent="0.25">
      <c r="A3" t="s">
        <v>145</v>
      </c>
      <c r="C3">
        <v>12.48</v>
      </c>
      <c r="D3">
        <v>14.82</v>
      </c>
      <c r="E3">
        <v>12.21</v>
      </c>
      <c r="F3">
        <v>11.17</v>
      </c>
      <c r="G3">
        <v>15.13</v>
      </c>
      <c r="H3">
        <v>17.79</v>
      </c>
      <c r="I3">
        <v>14.72</v>
      </c>
      <c r="J3">
        <v>19.68</v>
      </c>
      <c r="K3">
        <v>14.65</v>
      </c>
      <c r="L3">
        <v>12.44</v>
      </c>
      <c r="M3">
        <v>14.09</v>
      </c>
      <c r="N3">
        <v>12.78</v>
      </c>
      <c r="O3">
        <v>14.03</v>
      </c>
      <c r="P3">
        <v>15.45</v>
      </c>
      <c r="Q3">
        <v>12.47</v>
      </c>
      <c r="R3">
        <v>13.92</v>
      </c>
      <c r="S3">
        <v>14.97</v>
      </c>
      <c r="T3">
        <v>13.88</v>
      </c>
      <c r="U3">
        <v>15.6</v>
      </c>
      <c r="V3">
        <v>13.22</v>
      </c>
    </row>
    <row r="4" spans="1:22" x14ac:dyDescent="0.25">
      <c r="A4" t="s">
        <v>146</v>
      </c>
      <c r="C4">
        <v>4.76</v>
      </c>
      <c r="D4">
        <v>5.48</v>
      </c>
      <c r="E4">
        <v>6.375</v>
      </c>
      <c r="F4">
        <v>5.165</v>
      </c>
      <c r="G4">
        <v>3.835</v>
      </c>
      <c r="H4">
        <v>3.48</v>
      </c>
      <c r="I4">
        <v>4.13</v>
      </c>
      <c r="J4">
        <v>4.4400000000000004</v>
      </c>
      <c r="K4">
        <v>5.03</v>
      </c>
      <c r="L4">
        <v>6.45</v>
      </c>
      <c r="M4">
        <v>4.3099999999999996</v>
      </c>
      <c r="N4">
        <v>4.6399999999999997</v>
      </c>
      <c r="O4">
        <v>5.15</v>
      </c>
      <c r="P4">
        <v>4.6100000000000003</v>
      </c>
      <c r="Q4">
        <v>5.48</v>
      </c>
      <c r="R4">
        <v>4.4400000000000004</v>
      </c>
      <c r="S4">
        <v>3.96</v>
      </c>
      <c r="T4">
        <v>4.53</v>
      </c>
      <c r="U4">
        <v>3.99</v>
      </c>
      <c r="V4">
        <v>4.91</v>
      </c>
    </row>
    <row r="5" spans="1:22" x14ac:dyDescent="0.25">
      <c r="A5" t="s">
        <v>147</v>
      </c>
      <c r="C5" t="s">
        <v>249</v>
      </c>
      <c r="D5" t="s">
        <v>250</v>
      </c>
      <c r="E5" t="s">
        <v>251</v>
      </c>
      <c r="F5" t="s">
        <v>252</v>
      </c>
      <c r="G5" t="s">
        <v>253</v>
      </c>
      <c r="H5" t="s">
        <v>264</v>
      </c>
      <c r="I5" t="s">
        <v>265</v>
      </c>
      <c r="J5" t="s">
        <v>266</v>
      </c>
      <c r="K5" t="s">
        <v>267</v>
      </c>
      <c r="L5" t="s">
        <v>254</v>
      </c>
      <c r="M5" t="s">
        <v>255</v>
      </c>
      <c r="N5" t="s">
        <v>256</v>
      </c>
      <c r="O5" t="s">
        <v>257</v>
      </c>
      <c r="P5" t="s">
        <v>268</v>
      </c>
      <c r="Q5" t="s">
        <v>258</v>
      </c>
      <c r="R5" t="s">
        <v>269</v>
      </c>
      <c r="S5" t="s">
        <v>270</v>
      </c>
      <c r="T5" t="s">
        <v>271</v>
      </c>
      <c r="U5" t="s">
        <v>259</v>
      </c>
      <c r="V5" t="s">
        <v>260</v>
      </c>
    </row>
    <row r="6" spans="1:22" x14ac:dyDescent="0.25">
      <c r="A6" t="s">
        <v>148</v>
      </c>
      <c r="C6">
        <f>(0.08*C2^0.75)</f>
        <v>7.1285679067223509</v>
      </c>
      <c r="D6">
        <f t="shared" ref="D6:F6" si="0">(0.08*D2^0.75)</f>
        <v>7.3091582801650627</v>
      </c>
      <c r="E6">
        <f t="shared" si="0"/>
        <v>6.7284976666530172</v>
      </c>
      <c r="F6">
        <f t="shared" si="0"/>
        <v>7.7967179290445534</v>
      </c>
      <c r="G6">
        <f t="shared" ref="G6:V6" si="1">(0.08*G2^0.75)</f>
        <v>6.9125376407264483</v>
      </c>
      <c r="H6">
        <f t="shared" si="1"/>
        <v>7.0680325279112228</v>
      </c>
      <c r="I6">
        <f t="shared" si="1"/>
        <v>7.6725261478199718</v>
      </c>
      <c r="J6">
        <f t="shared" si="1"/>
        <v>7.3823057498223372</v>
      </c>
      <c r="K6">
        <f t="shared" si="1"/>
        <v>7.0680325279112228</v>
      </c>
      <c r="L6">
        <f t="shared" si="1"/>
        <v>7.7575711640202529</v>
      </c>
      <c r="M6">
        <f t="shared" si="1"/>
        <v>6.6461631046800713</v>
      </c>
      <c r="N6">
        <f t="shared" si="1"/>
        <v>7.0814997254777055</v>
      </c>
      <c r="O6">
        <f t="shared" si="1"/>
        <v>7.1688297475980578</v>
      </c>
      <c r="P6">
        <f t="shared" si="1"/>
        <v>7.2624826739966908</v>
      </c>
      <c r="Q6">
        <f t="shared" si="1"/>
        <v>6.4873947398633343</v>
      </c>
      <c r="R6">
        <f t="shared" si="1"/>
        <v>7.574004992061047</v>
      </c>
      <c r="S6">
        <f t="shared" si="1"/>
        <v>5.7523245100512979</v>
      </c>
      <c r="T6">
        <f t="shared" si="1"/>
        <v>6.6461631046800713</v>
      </c>
      <c r="U6">
        <f t="shared" si="1"/>
        <v>6.4388171729170356</v>
      </c>
      <c r="V6">
        <f t="shared" si="1"/>
        <v>6.5289363317064897</v>
      </c>
    </row>
    <row r="7" spans="1:22" x14ac:dyDescent="0.25">
      <c r="A7" t="s">
        <v>149</v>
      </c>
      <c r="C7">
        <f>(C6*4.184)</f>
        <v>29.825928121726317</v>
      </c>
      <c r="D7">
        <f t="shared" ref="D7:F7" si="2">(D6*4.184)</f>
        <v>30.581518244210624</v>
      </c>
      <c r="E7">
        <f t="shared" si="2"/>
        <v>28.152034237276226</v>
      </c>
      <c r="F7">
        <f t="shared" si="2"/>
        <v>32.621467815122415</v>
      </c>
      <c r="G7">
        <f t="shared" ref="G7:V7" si="3">(G6*4.184)</f>
        <v>28.92205748879946</v>
      </c>
      <c r="H7">
        <f t="shared" si="3"/>
        <v>29.572648096780558</v>
      </c>
      <c r="I7">
        <f t="shared" si="3"/>
        <v>32.101849402478763</v>
      </c>
      <c r="J7">
        <f t="shared" si="3"/>
        <v>30.887567257256659</v>
      </c>
      <c r="K7">
        <f t="shared" si="3"/>
        <v>29.572648096780558</v>
      </c>
      <c r="L7">
        <f t="shared" si="3"/>
        <v>32.457677750260743</v>
      </c>
      <c r="M7">
        <f t="shared" si="3"/>
        <v>27.807546429981418</v>
      </c>
      <c r="N7">
        <f t="shared" si="3"/>
        <v>29.628994851398719</v>
      </c>
      <c r="O7">
        <f t="shared" si="3"/>
        <v>29.994383663950273</v>
      </c>
      <c r="P7">
        <f t="shared" si="3"/>
        <v>30.386227508002154</v>
      </c>
      <c r="Q7">
        <f t="shared" si="3"/>
        <v>27.14325959158819</v>
      </c>
      <c r="R7">
        <f t="shared" si="3"/>
        <v>31.689636886783422</v>
      </c>
      <c r="S7">
        <f t="shared" si="3"/>
        <v>24.067725750054631</v>
      </c>
      <c r="T7">
        <f t="shared" si="3"/>
        <v>27.807546429981418</v>
      </c>
      <c r="U7">
        <f t="shared" si="3"/>
        <v>26.940011051484877</v>
      </c>
      <c r="V7">
        <f t="shared" si="3"/>
        <v>27.317069611859953</v>
      </c>
    </row>
    <row r="8" spans="1:22" x14ac:dyDescent="0.25">
      <c r="A8" t="s">
        <v>150</v>
      </c>
      <c r="C8">
        <f>(C7/0.62)</f>
        <v>48.106335680203735</v>
      </c>
      <c r="D8">
        <f t="shared" ref="D8:V8" si="4">(D7/0.62)</f>
        <v>49.325029426146166</v>
      </c>
      <c r="E8">
        <f t="shared" si="4"/>
        <v>45.406506834316495</v>
      </c>
      <c r="F8">
        <f t="shared" si="4"/>
        <v>52.615270669552281</v>
      </c>
      <c r="G8">
        <f t="shared" si="4"/>
        <v>46.64847982064429</v>
      </c>
      <c r="H8">
        <f t="shared" si="4"/>
        <v>47.697819510936384</v>
      </c>
      <c r="I8">
        <f t="shared" si="4"/>
        <v>51.777176455610906</v>
      </c>
      <c r="J8">
        <f t="shared" si="4"/>
        <v>49.818656866543002</v>
      </c>
      <c r="K8">
        <f t="shared" si="4"/>
        <v>47.697819510936384</v>
      </c>
      <c r="L8">
        <f t="shared" si="4"/>
        <v>52.351093145581842</v>
      </c>
      <c r="M8">
        <f t="shared" si="4"/>
        <v>44.850881338679706</v>
      </c>
      <c r="N8">
        <f t="shared" si="4"/>
        <v>47.788701373223738</v>
      </c>
      <c r="O8">
        <f t="shared" si="4"/>
        <v>48.378038167661735</v>
      </c>
      <c r="P8">
        <f t="shared" si="4"/>
        <v>49.010044367745408</v>
      </c>
      <c r="Q8">
        <f t="shared" si="4"/>
        <v>43.7794509541745</v>
      </c>
      <c r="R8">
        <f t="shared" si="4"/>
        <v>51.112317559328098</v>
      </c>
      <c r="S8">
        <f t="shared" si="4"/>
        <v>38.818912500088118</v>
      </c>
      <c r="T8">
        <f t="shared" si="4"/>
        <v>44.850881338679706</v>
      </c>
      <c r="U8">
        <f t="shared" si="4"/>
        <v>43.451630728201415</v>
      </c>
      <c r="V8">
        <f t="shared" si="4"/>
        <v>44.059789696548314</v>
      </c>
    </row>
    <row r="9" spans="1:22" x14ac:dyDescent="0.25">
      <c r="A9" t="s">
        <v>151</v>
      </c>
    </row>
    <row r="10" spans="1:22" x14ac:dyDescent="0.25">
      <c r="A10" t="s">
        <v>137</v>
      </c>
      <c r="C10">
        <v>12.48</v>
      </c>
      <c r="D10">
        <v>14.82</v>
      </c>
      <c r="E10">
        <v>12.21</v>
      </c>
      <c r="F10">
        <v>11.17</v>
      </c>
      <c r="G10">
        <v>15.13</v>
      </c>
      <c r="H10">
        <v>17.79</v>
      </c>
      <c r="I10">
        <v>14.72</v>
      </c>
      <c r="J10">
        <v>19.68</v>
      </c>
      <c r="K10">
        <v>14.65</v>
      </c>
      <c r="L10">
        <v>12.44</v>
      </c>
      <c r="M10">
        <v>14.09</v>
      </c>
      <c r="N10">
        <v>12.78</v>
      </c>
      <c r="O10">
        <v>14.03</v>
      </c>
      <c r="P10">
        <v>15.45</v>
      </c>
      <c r="Q10">
        <v>12.47</v>
      </c>
      <c r="R10">
        <v>13.92</v>
      </c>
      <c r="S10">
        <v>14.97</v>
      </c>
      <c r="T10">
        <v>13.88</v>
      </c>
      <c r="U10">
        <v>15.6</v>
      </c>
      <c r="V10">
        <v>13.22</v>
      </c>
    </row>
    <row r="11" spans="1:22" x14ac:dyDescent="0.25">
      <c r="A11" t="s">
        <v>152</v>
      </c>
      <c r="C11">
        <f>(0.36+(0.0969*C4))*C10</f>
        <v>10.24912512</v>
      </c>
      <c r="D11">
        <f t="shared" ref="D11:F11" si="5">(0.36+(0.0969*D4))*D10</f>
        <v>13.204797840000001</v>
      </c>
      <c r="E11">
        <f t="shared" si="5"/>
        <v>11.938174875000001</v>
      </c>
      <c r="F11">
        <f t="shared" si="5"/>
        <v>9.6116565450000007</v>
      </c>
      <c r="G11">
        <f t="shared" ref="G11:V11" si="6">(0.36+(0.0969*G4))*G10</f>
        <v>11.069281995000001</v>
      </c>
      <c r="H11">
        <f t="shared" si="6"/>
        <v>12.403401479999998</v>
      </c>
      <c r="I11">
        <f t="shared" si="6"/>
        <v>11.19009984</v>
      </c>
      <c r="J11">
        <f t="shared" si="6"/>
        <v>15.551844480000002</v>
      </c>
      <c r="K11">
        <f t="shared" si="6"/>
        <v>12.414512550000001</v>
      </c>
      <c r="L11">
        <f t="shared" si="6"/>
        <v>12.2534622</v>
      </c>
      <c r="M11">
        <f t="shared" si="6"/>
        <v>10.956933509999999</v>
      </c>
      <c r="N11">
        <f t="shared" si="6"/>
        <v>10.346892479999998</v>
      </c>
      <c r="O11">
        <f t="shared" si="6"/>
        <v>12.052261049999998</v>
      </c>
      <c r="P11">
        <f t="shared" si="6"/>
        <v>12.463654049999999</v>
      </c>
      <c r="Q11">
        <f t="shared" si="6"/>
        <v>11.110919640000001</v>
      </c>
      <c r="R11">
        <f t="shared" si="6"/>
        <v>11.000085120000001</v>
      </c>
      <c r="S11">
        <f t="shared" si="6"/>
        <v>11.133548280000001</v>
      </c>
      <c r="T11">
        <f t="shared" si="6"/>
        <v>11.089523160000001</v>
      </c>
      <c r="U11">
        <f t="shared" si="6"/>
        <v>11.647443600000001</v>
      </c>
      <c r="V11">
        <f t="shared" si="6"/>
        <v>11.04899838</v>
      </c>
    </row>
    <row r="12" spans="1:22" x14ac:dyDescent="0.25">
      <c r="A12" t="s">
        <v>153</v>
      </c>
      <c r="C12">
        <f>(C11*4.184)</f>
        <v>42.882339502080001</v>
      </c>
      <c r="D12">
        <f t="shared" ref="D12:F12" si="7">(D11*4.184)</f>
        <v>55.248874162560007</v>
      </c>
      <c r="E12">
        <f t="shared" si="7"/>
        <v>49.94932367700001</v>
      </c>
      <c r="F12">
        <f t="shared" si="7"/>
        <v>40.215170984280007</v>
      </c>
      <c r="G12">
        <f t="shared" ref="G12:V12" si="8">(G11*4.184)</f>
        <v>46.313875867080007</v>
      </c>
      <c r="H12">
        <f t="shared" si="8"/>
        <v>51.895831792319996</v>
      </c>
      <c r="I12">
        <f t="shared" si="8"/>
        <v>46.819377730559999</v>
      </c>
      <c r="J12">
        <f t="shared" si="8"/>
        <v>65.06891730432001</v>
      </c>
      <c r="K12">
        <f t="shared" si="8"/>
        <v>51.942320509200009</v>
      </c>
      <c r="L12">
        <f t="shared" si="8"/>
        <v>51.268485844799997</v>
      </c>
      <c r="M12">
        <f t="shared" si="8"/>
        <v>45.843809805839996</v>
      </c>
      <c r="N12">
        <f t="shared" si="8"/>
        <v>43.291398136319991</v>
      </c>
      <c r="O12">
        <f t="shared" si="8"/>
        <v>50.426660233199996</v>
      </c>
      <c r="P12">
        <f t="shared" si="8"/>
        <v>52.147928545199996</v>
      </c>
      <c r="Q12">
        <f t="shared" si="8"/>
        <v>46.488087773760007</v>
      </c>
      <c r="R12">
        <f t="shared" si="8"/>
        <v>46.024356142080009</v>
      </c>
      <c r="S12">
        <f t="shared" si="8"/>
        <v>46.582766003520007</v>
      </c>
      <c r="T12">
        <f t="shared" si="8"/>
        <v>46.398564901440004</v>
      </c>
      <c r="U12">
        <f t="shared" si="8"/>
        <v>48.732904022400007</v>
      </c>
      <c r="V12">
        <f t="shared" si="8"/>
        <v>46.229009221920002</v>
      </c>
    </row>
    <row r="13" spans="1:22" x14ac:dyDescent="0.25">
      <c r="A13" t="s">
        <v>154</v>
      </c>
      <c r="C13">
        <f>(C12/0.64)</f>
        <v>67.003655472000005</v>
      </c>
      <c r="D13">
        <f t="shared" ref="D13:F13" si="9">(D12/0.64)</f>
        <v>86.326365879000008</v>
      </c>
      <c r="E13">
        <f t="shared" si="9"/>
        <v>78.045818245312518</v>
      </c>
      <c r="F13">
        <f t="shared" si="9"/>
        <v>62.836204662937512</v>
      </c>
      <c r="G13">
        <f t="shared" ref="G13:V13" si="10">(G12/0.64)</f>
        <v>72.365431042312508</v>
      </c>
      <c r="H13">
        <f t="shared" si="10"/>
        <v>81.087237175499993</v>
      </c>
      <c r="I13">
        <f t="shared" si="10"/>
        <v>73.155277704</v>
      </c>
      <c r="J13">
        <f t="shared" si="10"/>
        <v>101.67018328800002</v>
      </c>
      <c r="K13">
        <f t="shared" si="10"/>
        <v>81.159875795625013</v>
      </c>
      <c r="L13">
        <f t="shared" si="10"/>
        <v>80.107009132499996</v>
      </c>
      <c r="M13">
        <f t="shared" si="10"/>
        <v>71.630952821624987</v>
      </c>
      <c r="N13">
        <f t="shared" si="10"/>
        <v>67.642809587999977</v>
      </c>
      <c r="O13">
        <f t="shared" si="10"/>
        <v>78.791656614374986</v>
      </c>
      <c r="P13">
        <f t="shared" si="10"/>
        <v>81.481138351874989</v>
      </c>
      <c r="Q13">
        <f t="shared" si="10"/>
        <v>72.637637146500012</v>
      </c>
      <c r="R13">
        <f t="shared" si="10"/>
        <v>71.913056472000008</v>
      </c>
      <c r="S13">
        <f t="shared" si="10"/>
        <v>72.785571880500015</v>
      </c>
      <c r="T13">
        <f t="shared" si="10"/>
        <v>72.497757658500007</v>
      </c>
      <c r="U13">
        <f t="shared" si="10"/>
        <v>76.145162535000011</v>
      </c>
      <c r="V13">
        <f t="shared" si="10"/>
        <v>72.232826909250008</v>
      </c>
    </row>
    <row r="14" spans="1:22" x14ac:dyDescent="0.25">
      <c r="A14" t="s">
        <v>155</v>
      </c>
    </row>
    <row r="15" spans="1:22" x14ac:dyDescent="0.25">
      <c r="A15" t="s">
        <v>156</v>
      </c>
      <c r="C15">
        <f>((0.00045*C2*5)+(0.0012*C2))</f>
        <v>1.3731</v>
      </c>
      <c r="D15">
        <f t="shared" ref="D15:V15" si="11">((0.00045*D2*5)+(0.0012*D2))</f>
        <v>1.419675</v>
      </c>
      <c r="E15">
        <f t="shared" si="11"/>
        <v>1.271325</v>
      </c>
      <c r="F15">
        <f t="shared" si="11"/>
        <v>1.5473249999999998</v>
      </c>
      <c r="G15">
        <f t="shared" si="11"/>
        <v>1.3178999999999998</v>
      </c>
      <c r="H15">
        <f t="shared" si="11"/>
        <v>1.3575749999999998</v>
      </c>
      <c r="I15">
        <f t="shared" si="11"/>
        <v>1.5145499999999998</v>
      </c>
      <c r="J15">
        <f t="shared" si="11"/>
        <v>1.43865</v>
      </c>
      <c r="K15">
        <f t="shared" si="11"/>
        <v>1.3575749999999998</v>
      </c>
      <c r="L15">
        <f t="shared" si="11"/>
        <v>1.536975</v>
      </c>
      <c r="M15">
        <f t="shared" si="11"/>
        <v>1.2506249999999999</v>
      </c>
      <c r="N15">
        <f t="shared" si="11"/>
        <v>1.3610249999999997</v>
      </c>
      <c r="O15">
        <f t="shared" si="11"/>
        <v>1.3834499999999998</v>
      </c>
      <c r="P15">
        <f t="shared" si="11"/>
        <v>1.4076</v>
      </c>
      <c r="Q15">
        <f t="shared" si="11"/>
        <v>1.21095</v>
      </c>
      <c r="R15">
        <f t="shared" si="11"/>
        <v>1.4886749999999997</v>
      </c>
      <c r="S15">
        <f t="shared" si="11"/>
        <v>1.03155</v>
      </c>
      <c r="T15">
        <f t="shared" si="11"/>
        <v>1.2506249999999999</v>
      </c>
      <c r="U15">
        <f t="shared" si="11"/>
        <v>1.1988749999999999</v>
      </c>
      <c r="V15">
        <f t="shared" si="11"/>
        <v>1.2212999999999998</v>
      </c>
    </row>
    <row r="16" spans="1:22" x14ac:dyDescent="0.25">
      <c r="A16" t="s">
        <v>157</v>
      </c>
      <c r="C16">
        <f>(C15*4.184)</f>
        <v>5.7450504000000002</v>
      </c>
      <c r="D16">
        <f t="shared" ref="D16:F16" si="12">(D15*4.184)</f>
        <v>5.9399202000000004</v>
      </c>
      <c r="E16">
        <f t="shared" si="12"/>
        <v>5.3192238000000005</v>
      </c>
      <c r="F16">
        <f t="shared" si="12"/>
        <v>6.4740077999999999</v>
      </c>
      <c r="G16">
        <f t="shared" ref="G16:V16" si="13">(G15*4.184)</f>
        <v>5.5140935999999998</v>
      </c>
      <c r="H16">
        <f t="shared" si="13"/>
        <v>5.680093799999999</v>
      </c>
      <c r="I16">
        <f t="shared" si="13"/>
        <v>6.3368772</v>
      </c>
      <c r="J16">
        <f t="shared" si="13"/>
        <v>6.0193116</v>
      </c>
      <c r="K16">
        <f t="shared" si="13"/>
        <v>5.680093799999999</v>
      </c>
      <c r="L16">
        <f t="shared" si="13"/>
        <v>6.4307034000000005</v>
      </c>
      <c r="M16">
        <f t="shared" si="13"/>
        <v>5.232615</v>
      </c>
      <c r="N16">
        <f t="shared" si="13"/>
        <v>5.6945285999999991</v>
      </c>
      <c r="O16">
        <f t="shared" si="13"/>
        <v>5.7883547999999996</v>
      </c>
      <c r="P16">
        <f t="shared" si="13"/>
        <v>5.8893984000000001</v>
      </c>
      <c r="Q16">
        <f t="shared" si="13"/>
        <v>5.0666148</v>
      </c>
      <c r="R16">
        <f t="shared" si="13"/>
        <v>6.2286161999999994</v>
      </c>
      <c r="S16">
        <f t="shared" si="13"/>
        <v>4.3160052000000002</v>
      </c>
      <c r="T16">
        <f t="shared" si="13"/>
        <v>5.232615</v>
      </c>
      <c r="U16">
        <f t="shared" si="13"/>
        <v>5.0160929999999997</v>
      </c>
      <c r="V16">
        <f t="shared" si="13"/>
        <v>5.1099191999999993</v>
      </c>
    </row>
    <row r="17" spans="1:22" x14ac:dyDescent="0.25">
      <c r="A17" t="s">
        <v>158</v>
      </c>
      <c r="C17">
        <f>(C16/0.62)</f>
        <v>9.2662103225806458</v>
      </c>
      <c r="D17">
        <f t="shared" ref="D17:F17" si="14">(D16/0.62)</f>
        <v>9.5805164516129047</v>
      </c>
      <c r="E17">
        <f t="shared" si="14"/>
        <v>8.5793932258064523</v>
      </c>
      <c r="F17">
        <f t="shared" si="14"/>
        <v>10.441948064516129</v>
      </c>
      <c r="G17">
        <f t="shared" ref="G17:V17" si="15">(G16/0.62)</f>
        <v>8.8936993548387093</v>
      </c>
      <c r="H17">
        <f t="shared" si="15"/>
        <v>9.161441612903225</v>
      </c>
      <c r="I17">
        <f t="shared" si="15"/>
        <v>10.220769677419355</v>
      </c>
      <c r="J17">
        <f t="shared" si="15"/>
        <v>9.7085670967741944</v>
      </c>
      <c r="K17">
        <f t="shared" si="15"/>
        <v>9.161441612903225</v>
      </c>
      <c r="L17">
        <f t="shared" si="15"/>
        <v>10.372102258064517</v>
      </c>
      <c r="M17">
        <f t="shared" si="15"/>
        <v>8.4397016129032263</v>
      </c>
      <c r="N17">
        <f t="shared" si="15"/>
        <v>9.1847235483870957</v>
      </c>
      <c r="O17">
        <f t="shared" si="15"/>
        <v>9.3360561290322579</v>
      </c>
      <c r="P17">
        <f t="shared" si="15"/>
        <v>9.4990296774193546</v>
      </c>
      <c r="Q17">
        <f t="shared" si="15"/>
        <v>8.1719593548387088</v>
      </c>
      <c r="R17">
        <f t="shared" si="15"/>
        <v>10.046155161290322</v>
      </c>
      <c r="S17">
        <f t="shared" si="15"/>
        <v>6.9612987096774201</v>
      </c>
      <c r="T17">
        <f t="shared" si="15"/>
        <v>8.4397016129032263</v>
      </c>
      <c r="U17">
        <f t="shared" si="15"/>
        <v>8.0904725806451605</v>
      </c>
      <c r="V17">
        <f t="shared" si="15"/>
        <v>8.2418051612903209</v>
      </c>
    </row>
    <row r="18" spans="1:22" x14ac:dyDescent="0.25">
      <c r="A18" t="s">
        <v>159</v>
      </c>
      <c r="Q18">
        <v>4.7</v>
      </c>
      <c r="R18">
        <v>4.7</v>
      </c>
      <c r="S18">
        <v>4.7</v>
      </c>
      <c r="T18">
        <v>4.7</v>
      </c>
      <c r="U18">
        <v>4.7</v>
      </c>
      <c r="V18">
        <v>4.7</v>
      </c>
    </row>
    <row r="19" spans="1:22" x14ac:dyDescent="0.25">
      <c r="A19" t="s">
        <v>160</v>
      </c>
      <c r="J19" s="6"/>
      <c r="K19" s="6"/>
      <c r="L19" s="6"/>
      <c r="M19" s="6"/>
      <c r="N19" s="6"/>
      <c r="O19" s="6"/>
      <c r="P19" s="6"/>
      <c r="Q19" s="6">
        <f>(0.056*Q18)</f>
        <v>0.26319999999999999</v>
      </c>
      <c r="R19" s="6">
        <f>(0.061*R18)</f>
        <v>0.28670000000000001</v>
      </c>
      <c r="S19" s="6">
        <f>(0.009*S18)</f>
        <v>4.2299999999999997E-2</v>
      </c>
      <c r="T19" s="6">
        <f>(0.036*T18)</f>
        <v>0.16919999999999999</v>
      </c>
      <c r="U19" s="6">
        <f>(0.018*U18)</f>
        <v>8.4599999999999995E-2</v>
      </c>
      <c r="V19" s="6">
        <f>(0.063*V18)</f>
        <v>0.29610000000000003</v>
      </c>
    </row>
    <row r="20" spans="1:22" x14ac:dyDescent="0.25">
      <c r="A20" t="s">
        <v>161</v>
      </c>
      <c r="J20" s="6"/>
      <c r="K20" s="6"/>
      <c r="L20" s="6"/>
      <c r="M20" s="6"/>
      <c r="N20" s="6"/>
      <c r="O20" s="6"/>
      <c r="P20" s="6"/>
      <c r="Q20" s="6">
        <f>(Q19*4.148)</f>
        <v>1.0917535999999999</v>
      </c>
      <c r="R20" s="6">
        <f t="shared" ref="R20:T20" si="16">(R19*4.148)</f>
        <v>1.1892316000000001</v>
      </c>
      <c r="S20" s="6">
        <f t="shared" si="16"/>
        <v>0.17546039999999999</v>
      </c>
      <c r="T20" s="6">
        <f t="shared" si="16"/>
        <v>0.70184159999999995</v>
      </c>
      <c r="U20" s="6">
        <f t="shared" ref="U20" si="17">(U19*4.148)</f>
        <v>0.35092079999999998</v>
      </c>
      <c r="V20" s="6">
        <f t="shared" ref="V20" si="18">(V19*4.148)</f>
        <v>1.2282227999999999</v>
      </c>
    </row>
    <row r="21" spans="1:22" x14ac:dyDescent="0.25">
      <c r="A21" t="s">
        <v>162</v>
      </c>
      <c r="J21" s="6"/>
      <c r="K21" s="6"/>
      <c r="L21" s="6"/>
      <c r="M21" s="6"/>
      <c r="N21" s="6"/>
      <c r="O21" s="6"/>
      <c r="P21" s="6"/>
      <c r="Q21" s="6">
        <f>(Q19/1.12)</f>
        <v>0.23499999999999996</v>
      </c>
      <c r="R21" s="6">
        <f t="shared" ref="R21:T21" si="19">(R19/1.12)</f>
        <v>0.25598214285714282</v>
      </c>
      <c r="S21" s="6">
        <f t="shared" si="19"/>
        <v>3.7767857142857138E-2</v>
      </c>
      <c r="T21" s="6">
        <f t="shared" si="19"/>
        <v>0.15107142857142855</v>
      </c>
      <c r="U21" s="6">
        <f t="shared" ref="U21:V21" si="20">(U19/1.12)</f>
        <v>7.5535714285714275E-2</v>
      </c>
      <c r="V21" s="6">
        <f t="shared" si="20"/>
        <v>0.26437500000000003</v>
      </c>
    </row>
    <row r="22" spans="1:22" x14ac:dyDescent="0.25">
      <c r="A22" t="s">
        <v>163</v>
      </c>
    </row>
    <row r="23" spans="1:22" x14ac:dyDescent="0.25">
      <c r="A23" t="s">
        <v>164</v>
      </c>
      <c r="C23">
        <f>SUM(C8,C13,C17,C21)</f>
        <v>124.37620147478439</v>
      </c>
      <c r="D23">
        <f t="shared" ref="D23:V23" si="21">SUM(D8,D13,D17,D21)</f>
        <v>145.23191175675908</v>
      </c>
      <c r="E23">
        <f t="shared" si="21"/>
        <v>132.03171830543548</v>
      </c>
      <c r="F23">
        <f t="shared" si="21"/>
        <v>125.89342339700592</v>
      </c>
      <c r="G23">
        <f t="shared" si="21"/>
        <v>127.90761021779551</v>
      </c>
      <c r="H23">
        <f t="shared" si="21"/>
        <v>137.94649829933959</v>
      </c>
      <c r="I23">
        <f t="shared" si="21"/>
        <v>135.15322383703025</v>
      </c>
      <c r="J23">
        <f t="shared" si="21"/>
        <v>161.19740725131723</v>
      </c>
      <c r="K23">
        <f t="shared" si="21"/>
        <v>138.01913691946461</v>
      </c>
      <c r="L23">
        <f t="shared" si="21"/>
        <v>142.83020453614637</v>
      </c>
      <c r="M23">
        <f t="shared" si="21"/>
        <v>124.92153577320791</v>
      </c>
      <c r="N23">
        <f t="shared" si="21"/>
        <v>124.61623450961082</v>
      </c>
      <c r="O23">
        <f t="shared" si="21"/>
        <v>136.50575091106896</v>
      </c>
      <c r="P23">
        <f t="shared" si="21"/>
        <v>139.99021239703973</v>
      </c>
      <c r="Q23">
        <f t="shared" si="21"/>
        <v>124.82404745551321</v>
      </c>
      <c r="R23">
        <f t="shared" si="21"/>
        <v>133.32751133547558</v>
      </c>
      <c r="S23">
        <f t="shared" si="21"/>
        <v>118.60355094740841</v>
      </c>
      <c r="T23">
        <f t="shared" si="21"/>
        <v>125.93941203865435</v>
      </c>
      <c r="U23">
        <f t="shared" si="21"/>
        <v>127.7628015581323</v>
      </c>
      <c r="V23">
        <f t="shared" si="21"/>
        <v>124.79879676708863</v>
      </c>
    </row>
    <row r="25" spans="1:22" x14ac:dyDescent="0.25">
      <c r="A25" t="s">
        <v>165</v>
      </c>
      <c r="C25">
        <f>(11*3.62)</f>
        <v>39.82</v>
      </c>
      <c r="D25">
        <f t="shared" ref="D25:V25" si="22">(11*3.62)</f>
        <v>39.82</v>
      </c>
      <c r="E25">
        <f t="shared" si="22"/>
        <v>39.82</v>
      </c>
      <c r="F25">
        <f t="shared" si="22"/>
        <v>39.82</v>
      </c>
      <c r="G25">
        <f t="shared" si="22"/>
        <v>39.82</v>
      </c>
      <c r="H25">
        <f t="shared" si="22"/>
        <v>39.82</v>
      </c>
      <c r="I25">
        <f t="shared" si="22"/>
        <v>39.82</v>
      </c>
      <c r="J25">
        <f t="shared" si="22"/>
        <v>39.82</v>
      </c>
      <c r="K25">
        <f t="shared" si="22"/>
        <v>39.82</v>
      </c>
      <c r="L25">
        <f t="shared" si="22"/>
        <v>39.82</v>
      </c>
      <c r="M25">
        <f t="shared" si="22"/>
        <v>39.82</v>
      </c>
      <c r="N25">
        <f t="shared" si="22"/>
        <v>39.82</v>
      </c>
      <c r="O25">
        <f t="shared" si="22"/>
        <v>39.82</v>
      </c>
      <c r="P25">
        <f t="shared" si="22"/>
        <v>39.82</v>
      </c>
      <c r="Q25">
        <f t="shared" si="22"/>
        <v>39.82</v>
      </c>
      <c r="R25">
        <f t="shared" si="22"/>
        <v>39.82</v>
      </c>
      <c r="S25">
        <f t="shared" si="22"/>
        <v>39.82</v>
      </c>
      <c r="T25">
        <f t="shared" si="22"/>
        <v>39.82</v>
      </c>
      <c r="U25">
        <f t="shared" si="22"/>
        <v>39.82</v>
      </c>
      <c r="V25">
        <f t="shared" si="22"/>
        <v>39.82</v>
      </c>
    </row>
    <row r="26" spans="1:22" x14ac:dyDescent="0.25">
      <c r="A26" t="s">
        <v>166</v>
      </c>
      <c r="C26">
        <f>(C23-C25)</f>
        <v>84.556201474784388</v>
      </c>
      <c r="D26">
        <f t="shared" ref="D26:V26" si="23">(D23-D25)</f>
        <v>105.41191175675908</v>
      </c>
      <c r="E26">
        <f t="shared" si="23"/>
        <v>92.211718305435483</v>
      </c>
      <c r="F26">
        <f t="shared" si="23"/>
        <v>86.073423397005911</v>
      </c>
      <c r="G26">
        <f t="shared" si="23"/>
        <v>88.087610217795515</v>
      </c>
      <c r="H26">
        <f t="shared" si="23"/>
        <v>98.126498299339602</v>
      </c>
      <c r="I26">
        <f t="shared" si="23"/>
        <v>95.33322383703026</v>
      </c>
      <c r="J26">
        <f t="shared" si="23"/>
        <v>121.37740725131724</v>
      </c>
      <c r="K26">
        <f t="shared" si="23"/>
        <v>98.199136919464621</v>
      </c>
      <c r="L26">
        <f t="shared" si="23"/>
        <v>103.01020453614638</v>
      </c>
      <c r="M26">
        <f t="shared" si="23"/>
        <v>85.1015357732079</v>
      </c>
      <c r="N26">
        <f t="shared" si="23"/>
        <v>84.796234509610827</v>
      </c>
      <c r="O26">
        <f t="shared" si="23"/>
        <v>96.685750911068965</v>
      </c>
      <c r="P26">
        <f t="shared" si="23"/>
        <v>100.17021239703973</v>
      </c>
      <c r="Q26">
        <f t="shared" si="23"/>
        <v>85.004047455513216</v>
      </c>
      <c r="R26">
        <f t="shared" si="23"/>
        <v>93.507511335475584</v>
      </c>
      <c r="S26">
        <f t="shared" si="23"/>
        <v>78.783550947408401</v>
      </c>
      <c r="T26">
        <f t="shared" si="23"/>
        <v>86.11941203865436</v>
      </c>
      <c r="U26">
        <f t="shared" si="23"/>
        <v>87.942801558132288</v>
      </c>
      <c r="V26">
        <f t="shared" si="23"/>
        <v>84.978796767088625</v>
      </c>
    </row>
    <row r="27" spans="1:22" x14ac:dyDescent="0.25">
      <c r="A27" t="s">
        <v>167</v>
      </c>
      <c r="C27">
        <f>(C26/10.69)</f>
        <v>7.9098411108310938</v>
      </c>
      <c r="D27">
        <f t="shared" ref="D27:V27" si="24">(D26/10.69)</f>
        <v>9.8607962354311596</v>
      </c>
      <c r="E27">
        <f t="shared" si="24"/>
        <v>8.6259792615000457</v>
      </c>
      <c r="F27">
        <f t="shared" si="24"/>
        <v>8.0517701961651937</v>
      </c>
      <c r="G27">
        <f t="shared" si="24"/>
        <v>8.2401880465664661</v>
      </c>
      <c r="H27">
        <f t="shared" si="24"/>
        <v>9.1792795415659132</v>
      </c>
      <c r="I27">
        <f t="shared" si="24"/>
        <v>8.9179816498625133</v>
      </c>
      <c r="J27">
        <f t="shared" si="24"/>
        <v>11.354294410787395</v>
      </c>
      <c r="K27">
        <f t="shared" si="24"/>
        <v>9.1860745481257844</v>
      </c>
      <c r="L27">
        <f t="shared" si="24"/>
        <v>9.6361276460380143</v>
      </c>
      <c r="M27">
        <f t="shared" si="24"/>
        <v>7.9608546092804398</v>
      </c>
      <c r="N27">
        <f t="shared" si="24"/>
        <v>7.93229508976715</v>
      </c>
      <c r="O27">
        <f t="shared" si="24"/>
        <v>9.0445042947679113</v>
      </c>
      <c r="P27">
        <f t="shared" si="24"/>
        <v>9.370459531996234</v>
      </c>
      <c r="Q27">
        <f t="shared" si="24"/>
        <v>7.9517350285793471</v>
      </c>
      <c r="R27">
        <f t="shared" si="24"/>
        <v>8.7471946992961254</v>
      </c>
      <c r="S27">
        <f t="shared" si="24"/>
        <v>7.3698363842290373</v>
      </c>
      <c r="T27">
        <f t="shared" si="24"/>
        <v>8.0560722206411945</v>
      </c>
      <c r="U27">
        <f t="shared" si="24"/>
        <v>8.2266418669908603</v>
      </c>
      <c r="V27">
        <f t="shared" si="24"/>
        <v>7.9493729436004328</v>
      </c>
    </row>
    <row r="29" spans="1:22" x14ac:dyDescent="0.25">
      <c r="C29" t="s">
        <v>248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7" workbookViewId="0">
      <selection activeCell="F25" sqref="F25"/>
    </sheetView>
  </sheetViews>
  <sheetFormatPr defaultRowHeight="15" x14ac:dyDescent="0.25"/>
  <cols>
    <col min="1" max="1" width="24.42578125" bestFit="1" customWidth="1"/>
  </cols>
  <sheetData>
    <row r="1" spans="1:12" x14ac:dyDescent="0.25">
      <c r="A1" t="s">
        <v>234</v>
      </c>
      <c r="B1" s="9" t="s">
        <v>246</v>
      </c>
      <c r="J1" t="s">
        <v>272</v>
      </c>
      <c r="K1" t="s">
        <v>273</v>
      </c>
      <c r="L1" t="s">
        <v>274</v>
      </c>
    </row>
    <row r="2" spans="1:12" x14ac:dyDescent="0.25">
      <c r="A2" t="s">
        <v>235</v>
      </c>
      <c r="B2">
        <v>53</v>
      </c>
      <c r="K2">
        <v>179</v>
      </c>
      <c r="L2">
        <v>640.98</v>
      </c>
    </row>
    <row r="3" spans="1:12" x14ac:dyDescent="0.25">
      <c r="A3" t="s">
        <v>236</v>
      </c>
      <c r="B3">
        <v>20</v>
      </c>
      <c r="K3">
        <v>174.911</v>
      </c>
      <c r="L3">
        <v>726.64</v>
      </c>
    </row>
    <row r="4" spans="1:12" x14ac:dyDescent="0.25">
      <c r="A4" t="s">
        <v>237</v>
      </c>
      <c r="B4">
        <v>0</v>
      </c>
      <c r="K4">
        <v>174.9</v>
      </c>
      <c r="L4">
        <v>804.57</v>
      </c>
    </row>
    <row r="5" spans="1:12" x14ac:dyDescent="0.25">
      <c r="A5" t="s">
        <v>238</v>
      </c>
      <c r="B5">
        <v>9</v>
      </c>
      <c r="K5">
        <v>170</v>
      </c>
      <c r="L5">
        <v>580.74</v>
      </c>
    </row>
    <row r="6" spans="1:12" x14ac:dyDescent="0.25">
      <c r="A6" t="s">
        <v>239</v>
      </c>
      <c r="B6">
        <v>0</v>
      </c>
      <c r="K6">
        <v>191.12</v>
      </c>
      <c r="L6">
        <v>880.8</v>
      </c>
    </row>
    <row r="7" spans="1:12" x14ac:dyDescent="0.25">
      <c r="A7" t="s">
        <v>240</v>
      </c>
      <c r="B7">
        <v>8</v>
      </c>
      <c r="K7">
        <v>140</v>
      </c>
      <c r="L7">
        <v>941.82</v>
      </c>
    </row>
    <row r="8" spans="1:12" x14ac:dyDescent="0.25">
      <c r="A8" t="s">
        <v>241</v>
      </c>
      <c r="B8">
        <v>3</v>
      </c>
      <c r="K8">
        <v>74.27</v>
      </c>
    </row>
    <row r="9" spans="1:12" x14ac:dyDescent="0.25">
      <c r="A9" t="s">
        <v>242</v>
      </c>
      <c r="B9">
        <v>2.85</v>
      </c>
      <c r="J9" s="2" t="s">
        <v>275</v>
      </c>
      <c r="K9" s="2">
        <f>AVERAGE(K2:K8)</f>
        <v>157.74299999999999</v>
      </c>
      <c r="L9" s="2">
        <f>AVERAGE(L2:L7)</f>
        <v>762.5916666666667</v>
      </c>
    </row>
    <row r="10" spans="1:12" x14ac:dyDescent="0.25">
      <c r="A10" t="s">
        <v>243</v>
      </c>
      <c r="B10">
        <v>1.6</v>
      </c>
    </row>
    <row r="11" spans="1:12" x14ac:dyDescent="0.25">
      <c r="A11" t="s">
        <v>199</v>
      </c>
      <c r="B11">
        <v>1.3</v>
      </c>
    </row>
    <row r="12" spans="1:12" x14ac:dyDescent="0.25">
      <c r="A12" t="s">
        <v>200</v>
      </c>
      <c r="B12">
        <v>0.5</v>
      </c>
    </row>
    <row r="13" spans="1:12" x14ac:dyDescent="0.25">
      <c r="A13" t="s">
        <v>244</v>
      </c>
      <c r="B13">
        <v>0</v>
      </c>
    </row>
    <row r="14" spans="1:12" x14ac:dyDescent="0.25">
      <c r="A14" t="s">
        <v>245</v>
      </c>
      <c r="B14">
        <v>0.45</v>
      </c>
    </row>
    <row r="15" spans="1:12" x14ac:dyDescent="0.25">
      <c r="A15" t="s">
        <v>247</v>
      </c>
      <c r="B15">
        <v>0.12</v>
      </c>
    </row>
    <row r="16" spans="1:12" x14ac:dyDescent="0.25">
      <c r="B16">
        <v>0.18</v>
      </c>
    </row>
    <row r="17" spans="1:2" x14ac:dyDescent="0.25">
      <c r="A17" t="s">
        <v>261</v>
      </c>
    </row>
    <row r="18" spans="1:2" x14ac:dyDescent="0.25">
      <c r="A18" t="s">
        <v>168</v>
      </c>
      <c r="B18">
        <v>21.05</v>
      </c>
    </row>
    <row r="19" spans="1:2" x14ac:dyDescent="0.25">
      <c r="A19" t="s">
        <v>227</v>
      </c>
      <c r="B19">
        <v>8.3049999999999997</v>
      </c>
    </row>
    <row r="20" spans="1:2" x14ac:dyDescent="0.25">
      <c r="A20" t="s">
        <v>228</v>
      </c>
      <c r="B20">
        <v>2.2999999999999998</v>
      </c>
    </row>
    <row r="21" spans="1:2" x14ac:dyDescent="0.25">
      <c r="A21" t="s">
        <v>229</v>
      </c>
      <c r="B21">
        <v>17.329999999999998</v>
      </c>
    </row>
    <row r="22" spans="1:2" x14ac:dyDescent="0.25">
      <c r="A22" t="s">
        <v>230</v>
      </c>
      <c r="B22">
        <v>1.29</v>
      </c>
    </row>
    <row r="23" spans="1:2" x14ac:dyDescent="0.25">
      <c r="A23" t="s">
        <v>215</v>
      </c>
      <c r="B23">
        <v>34.805</v>
      </c>
    </row>
    <row r="24" spans="1:2" x14ac:dyDescent="0.25">
      <c r="A24" t="s">
        <v>231</v>
      </c>
      <c r="B24">
        <v>0.87</v>
      </c>
    </row>
    <row r="25" spans="1:2" x14ac:dyDescent="0.25">
      <c r="A25" t="s">
        <v>169</v>
      </c>
      <c r="B25">
        <v>50.62</v>
      </c>
    </row>
    <row r="26" spans="1:2" x14ac:dyDescent="0.25">
      <c r="A26" t="s">
        <v>232</v>
      </c>
      <c r="B26">
        <v>9.5399999999999991</v>
      </c>
    </row>
    <row r="27" spans="1:2" x14ac:dyDescent="0.25">
      <c r="A27" t="s">
        <v>233</v>
      </c>
      <c r="B27">
        <v>6.02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2" t="s">
        <v>178</v>
      </c>
      <c r="B9" s="12"/>
      <c r="C9" s="12"/>
      <c r="D9" s="12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2" t="s">
        <v>183</v>
      </c>
      <c r="B14" s="12"/>
      <c r="C14" s="12"/>
      <c r="D14" s="12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2" t="s">
        <v>189</v>
      </c>
      <c r="B20" s="12"/>
      <c r="C20" s="12"/>
      <c r="D20" s="12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2" t="s">
        <v>192</v>
      </c>
      <c r="B26" s="12"/>
      <c r="C26" s="12"/>
      <c r="D26" s="12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2022-11-04T09:58:56Z</dcterms:modified>
</cp:coreProperties>
</file>