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odel Inputs\"/>
    </mc:Choice>
  </mc:AlternateContent>
  <bookViews>
    <workbookView xWindow="0" yWindow="0" windowWidth="21600" windowHeight="9630" firstSheet="2" activeTab="7"/>
  </bookViews>
  <sheets>
    <sheet name="NRC" sheetId="1" r:id="rId1"/>
    <sheet name="CPM Dairy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D8" i="5"/>
  <c r="C24" i="6" l="1"/>
  <c r="C18" i="6"/>
  <c r="C19" i="6" s="1"/>
  <c r="C20" i="6" s="1"/>
  <c r="C14" i="6"/>
  <c r="C15" i="6" s="1"/>
  <c r="C16" i="6" s="1"/>
  <c r="C10" i="6"/>
  <c r="C11" i="6" s="1"/>
  <c r="C12" i="6" s="1"/>
  <c r="C5" i="6"/>
  <c r="C6" i="6" s="1"/>
  <c r="C7" i="6" s="1"/>
  <c r="G6" i="5"/>
  <c r="F7" i="5" s="1"/>
  <c r="F6" i="5"/>
  <c r="E6" i="5"/>
  <c r="D6" i="5"/>
  <c r="C6" i="5"/>
  <c r="B7" i="5" s="1"/>
  <c r="B6" i="5"/>
  <c r="C22" i="6" l="1"/>
  <c r="C25" i="6" s="1"/>
  <c r="C26" i="6" s="1"/>
</calcChain>
</file>

<file path=xl/sharedStrings.xml><?xml version="1.0" encoding="utf-8"?>
<sst xmlns="http://schemas.openxmlformats.org/spreadsheetml/2006/main" count="293" uniqueCount="258">
  <si>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</si>
  <si>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</si>
  <si>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</si>
  <si>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</si>
  <si>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</si>
  <si>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</si>
  <si>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</si>
  <si>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</si>
  <si>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</si>
  <si>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</si>
  <si>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</si>
  <si>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</si>
  <si>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</si>
  <si>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</si>
  <si>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</si>
  <si>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</si>
  <si>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</si>
  <si>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</si>
  <si>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</si>
  <si>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</si>
  <si>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</si>
  <si>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</si>
  <si>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</si>
  <si>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</si>
  <si>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</si>
  <si>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</si>
  <si>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</si>
  <si>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>Coetzee</t>
  </si>
  <si>
    <t xml:space="preserve">Control </t>
  </si>
  <si>
    <t xml:space="preserve">Lactating </t>
  </si>
  <si>
    <t>Jersey</t>
  </si>
  <si>
    <t>Grazing</t>
  </si>
  <si>
    <t>Flat Terrain</t>
  </si>
  <si>
    <t xml:space="preserve">900m </t>
  </si>
  <si>
    <t>Clean/Dry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</si>
  <si>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</si>
  <si>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</si>
  <si>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</si>
  <si>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</si>
  <si>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</si>
  <si>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</si>
  <si>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</si>
  <si>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</si>
  <si>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</si>
  <si>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</si>
  <si>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</si>
  <si>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</si>
  <si>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</si>
  <si>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</si>
  <si>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</si>
  <si>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</si>
  <si>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</si>
  <si>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</si>
  <si>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</si>
  <si>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</si>
  <si>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</si>
  <si>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</si>
  <si>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</si>
  <si>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</si>
  <si>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</si>
  <si>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</si>
  <si>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</si>
  <si>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</si>
  <si>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</si>
  <si>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</si>
  <si>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</si>
  <si>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</si>
  <si>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</si>
  <si>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</si>
  <si>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</si>
  <si>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</si>
  <si>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</si>
  <si>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 xml:space="preserve">Lacating </t>
  </si>
  <si>
    <t>Yes</t>
  </si>
  <si>
    <t>No mud</t>
  </si>
  <si>
    <t xml:space="preserve">Thin 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</si>
  <si>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</si>
  <si>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</si>
  <si>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</si>
  <si>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</si>
  <si>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</si>
  <si>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</si>
  <si>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</si>
  <si>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</si>
  <si>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</si>
  <si>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</si>
  <si>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</si>
  <si>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</si>
  <si>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</si>
  <si>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</si>
  <si>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</si>
  <si>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</si>
  <si>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</si>
  <si>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</si>
  <si>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</si>
  <si>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</si>
  <si>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</si>
  <si>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</si>
  <si>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</si>
  <si>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</si>
  <si>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</si>
  <si>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</si>
  <si>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</si>
  <si>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</si>
  <si>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</si>
  <si>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</si>
  <si>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</si>
  <si>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</si>
  <si>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</si>
  <si>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</si>
  <si>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</si>
  <si>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</si>
  <si>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</si>
  <si>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</si>
  <si>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</si>
  <si>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</si>
  <si>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</si>
  <si>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</si>
  <si>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</si>
  <si>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</si>
  <si>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</si>
  <si>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</si>
  <si>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</si>
  <si>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</si>
  <si>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 xml:space="preserve">Coetzee </t>
  </si>
  <si>
    <t>Use Predicted Milk</t>
  </si>
  <si>
    <t>Dairy</t>
  </si>
  <si>
    <t>Straightbreed</t>
  </si>
  <si>
    <t xml:space="preserve">Jersey </t>
  </si>
  <si>
    <t>Clean &amp; Dry</t>
  </si>
  <si>
    <t>Use Inputted ADG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</si>
  <si>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</si>
  <si>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</si>
  <si>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</si>
  <si>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</si>
  <si>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</si>
  <si>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</si>
  <si>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</si>
  <si>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</si>
  <si>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</si>
  <si>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</si>
  <si>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</si>
  <si>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</si>
  <si>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</si>
  <si>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</si>
  <si>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</si>
  <si>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</si>
  <si>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</si>
  <si>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</si>
  <si>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</si>
  <si>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</si>
  <si>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</si>
  <si>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</si>
  <si>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</si>
  <si>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</si>
  <si>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</si>
  <si>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</si>
  <si>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</si>
  <si>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</si>
  <si>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</si>
  <si>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</si>
  <si>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</si>
  <si>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</si>
  <si>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September </t>
  </si>
  <si>
    <t xml:space="preserve">October </t>
  </si>
  <si>
    <t>November</t>
  </si>
  <si>
    <t xml:space="preserve">Average </t>
  </si>
  <si>
    <t xml:space="preserve">Body Weight: </t>
  </si>
  <si>
    <t>ADG</t>
  </si>
  <si>
    <t xml:space="preserve">Milk Production: </t>
  </si>
  <si>
    <t>Fat %:</t>
  </si>
  <si>
    <t xml:space="preserve">Maintenance requirements: </t>
  </si>
  <si>
    <t xml:space="preserve">High Starch </t>
  </si>
  <si>
    <t>LC</t>
  </si>
  <si>
    <t>NE maintenance (Mcal/d)</t>
  </si>
  <si>
    <t>Intake</t>
  </si>
  <si>
    <t>NE maintenance (MJ/d)</t>
  </si>
  <si>
    <t xml:space="preserve">ME Concentrate </t>
  </si>
  <si>
    <t>ME Maintenance (MJ/d)</t>
  </si>
  <si>
    <t>ME pasture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</si>
  <si>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</si>
  <si>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</si>
  <si>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</si>
  <si>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</si>
  <si>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</si>
  <si>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</si>
  <si>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</si>
  <si>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</si>
  <si>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</si>
  <si>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</si>
  <si>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</si>
  <si>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</si>
  <si>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</si>
  <si>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</si>
  <si>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</si>
  <si>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</si>
  <si>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</si>
  <si>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Concentrate Composition </t>
  </si>
  <si>
    <t xml:space="preserve">kg DM </t>
  </si>
  <si>
    <t xml:space="preserve">Maize meal </t>
  </si>
  <si>
    <t xml:space="preserve">Soybean Oilcake </t>
  </si>
  <si>
    <t xml:space="preserve">Molasses syrup </t>
  </si>
  <si>
    <t xml:space="preserve">salt </t>
  </si>
  <si>
    <t>MgO</t>
  </si>
  <si>
    <t xml:space="preserve">Feed lime </t>
  </si>
  <si>
    <t>MonoCaP</t>
  </si>
  <si>
    <t xml:space="preserve">Premix </t>
  </si>
  <si>
    <t>Pasture %DM</t>
  </si>
  <si>
    <t xml:space="preserve">DM </t>
  </si>
  <si>
    <t>CP</t>
  </si>
  <si>
    <t>NDF</t>
  </si>
  <si>
    <t>NDIN</t>
  </si>
  <si>
    <t>ADF</t>
  </si>
  <si>
    <t>ADIN</t>
  </si>
  <si>
    <t>EE</t>
  </si>
  <si>
    <t>GE (MJ/kg)</t>
  </si>
  <si>
    <t>IVOMD (%)</t>
  </si>
  <si>
    <t>ME (MJ/kg)</t>
  </si>
  <si>
    <t>Ca</t>
  </si>
  <si>
    <t>P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</si>
  <si>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</si>
  <si>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</si>
  <si>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</si>
  <si>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</si>
  <si>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</si>
  <si>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</si>
  <si>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</si>
  <si>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</si>
  <si>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</si>
  <si>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</si>
  <si>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</si>
  <si>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</si>
  <si>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</si>
  <si>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</si>
  <si>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</si>
  <si>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</si>
  <si>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</si>
  <si>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</si>
  <si>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</si>
  <si>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</si>
  <si>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</si>
  <si>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</si>
  <si>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</si>
  <si>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</si>
  <si>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</si>
  <si>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</si>
  <si>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Control</t>
  </si>
  <si>
    <t>Lactating</t>
  </si>
  <si>
    <t>No</t>
  </si>
  <si>
    <t>Milc</t>
  </si>
  <si>
    <t>NO</t>
  </si>
  <si>
    <t xml:space="preserve">Using model predicted DMI </t>
  </si>
  <si>
    <t>(DMI same)</t>
  </si>
  <si>
    <t>22..7</t>
  </si>
  <si>
    <t>&gt;305</t>
  </si>
  <si>
    <t xml:space="preserve">RPM </t>
  </si>
  <si>
    <t>Using model predicted DMI (animal)</t>
  </si>
  <si>
    <t>Using model Predicted DMI (animal/fibre)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</si>
</sst>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Fill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B18" sqref="B18:B21"/>
    </sheetView>
  </sheetViews>
  <sheetFormatPr defaultRowHeight="15" x14ac:dyDescent="0.25"/>
  <cols>
    <col min="1" max="1" width="39" customWidth="1"/>
  </cols>
  <sheetData>
    <row r="1" spans="1:2" x14ac:dyDescent="0.25">
      <c r="B1" t="s">
        <v>27</v>
      </c>
    </row>
    <row r="2" spans="1:2" x14ac:dyDescent="0.25">
      <c r="A2" t="s">
        <v>0</v>
      </c>
      <c r="B2" t="s">
        <v>28</v>
      </c>
    </row>
    <row r="3" spans="1:2" x14ac:dyDescent="0.25">
      <c r="A3" s="1" t="s">
        <v>1</v>
      </c>
    </row>
    <row r="4" spans="1:2" x14ac:dyDescent="0.25">
      <c r="A4" t="s">
        <v>2</v>
      </c>
      <c r="B4" t="s">
        <v>29</v>
      </c>
    </row>
    <row r="5" spans="1:2" x14ac:dyDescent="0.25">
      <c r="A5" t="s">
        <v>3</v>
      </c>
      <c r="B5">
        <v>63.81</v>
      </c>
    </row>
    <row r="6" spans="1:2" x14ac:dyDescent="0.25">
      <c r="A6" t="s">
        <v>4</v>
      </c>
      <c r="B6">
        <v>335</v>
      </c>
    </row>
    <row r="7" spans="1:2" x14ac:dyDescent="0.25">
      <c r="A7" t="s">
        <v>5</v>
      </c>
      <c r="B7">
        <v>0</v>
      </c>
    </row>
    <row r="8" spans="1:2" x14ac:dyDescent="0.25">
      <c r="A8" t="s">
        <v>6</v>
      </c>
      <c r="B8">
        <v>2.08</v>
      </c>
    </row>
    <row r="9" spans="1:2" x14ac:dyDescent="0.25">
      <c r="A9" t="s">
        <v>7</v>
      </c>
      <c r="B9">
        <v>84.3</v>
      </c>
    </row>
    <row r="10" spans="1:2" x14ac:dyDescent="0.25">
      <c r="A10" t="s">
        <v>8</v>
      </c>
      <c r="B10">
        <v>4</v>
      </c>
    </row>
    <row r="11" spans="1:2" x14ac:dyDescent="0.25">
      <c r="A11" t="s">
        <v>9</v>
      </c>
      <c r="B11">
        <v>24</v>
      </c>
    </row>
    <row r="12" spans="1:2" x14ac:dyDescent="0.25">
      <c r="A12" t="s">
        <v>10</v>
      </c>
      <c r="B12">
        <v>13</v>
      </c>
    </row>
    <row r="14" spans="1:2" x14ac:dyDescent="0.25">
      <c r="A14" s="1" t="s">
        <v>11</v>
      </c>
    </row>
    <row r="15" spans="1:2" x14ac:dyDescent="0.25">
      <c r="A15" t="s">
        <v>12</v>
      </c>
      <c r="B15">
        <v>400</v>
      </c>
    </row>
    <row r="16" spans="1:2" x14ac:dyDescent="0.25">
      <c r="A16" t="s">
        <v>13</v>
      </c>
      <c r="B16" t="s">
        <v>30</v>
      </c>
    </row>
    <row r="17" spans="1:2" x14ac:dyDescent="0.25">
      <c r="A17" t="s">
        <v>14</v>
      </c>
      <c r="B17">
        <v>23</v>
      </c>
    </row>
    <row r="18" spans="1:2" x14ac:dyDescent="0.25">
      <c r="A18" t="s">
        <v>15</v>
      </c>
      <c r="B18">
        <v>21.75</v>
      </c>
    </row>
    <row r="19" spans="1:2" x14ac:dyDescent="0.25">
      <c r="A19" t="s">
        <v>16</v>
      </c>
      <c r="B19">
        <v>3.99</v>
      </c>
    </row>
    <row r="20" spans="1:2" x14ac:dyDescent="0.25">
      <c r="A20" t="s">
        <v>17</v>
      </c>
      <c r="B20">
        <v>3.51</v>
      </c>
    </row>
    <row r="21" spans="1:2" x14ac:dyDescent="0.25">
      <c r="A21" t="s">
        <v>18</v>
      </c>
      <c r="B21">
        <v>3.68</v>
      </c>
    </row>
    <row r="23" spans="1:2" x14ac:dyDescent="0.25">
      <c r="A23" s="1" t="s">
        <v>19</v>
      </c>
    </row>
    <row r="24" spans="1:2" x14ac:dyDescent="0.25">
      <c r="A24" s="2" t="s">
        <v>20</v>
      </c>
      <c r="B24" s="2">
        <v>15.49</v>
      </c>
    </row>
    <row r="25" spans="1:2" x14ac:dyDescent="0.25">
      <c r="A25" t="s">
        <v>21</v>
      </c>
      <c r="B25" t="s">
        <v>31</v>
      </c>
    </row>
    <row r="26" spans="1:2" x14ac:dyDescent="0.25">
      <c r="A26" t="s">
        <v>22</v>
      </c>
      <c r="B26" t="s">
        <v>32</v>
      </c>
    </row>
    <row r="27" spans="1:2" x14ac:dyDescent="0.25">
      <c r="A27" t="s">
        <v>23</v>
      </c>
      <c r="B27" t="s">
        <v>33</v>
      </c>
    </row>
    <row r="28" spans="1:2" x14ac:dyDescent="0.25">
      <c r="A28" t="s">
        <v>24</v>
      </c>
      <c r="B28">
        <v>4</v>
      </c>
    </row>
    <row r="29" spans="1:2" x14ac:dyDescent="0.25">
      <c r="A29" t="s">
        <v>25</v>
      </c>
      <c r="B29" t="s">
        <v>34</v>
      </c>
    </row>
    <row r="30" spans="1:2" x14ac:dyDescent="0.25">
      <c r="A30" t="s">
        <v>26</v>
      </c>
      <c r="B30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opLeftCell="A28" workbookViewId="0">
      <selection activeCell="B28" sqref="B28"/>
    </sheetView>
  </sheetViews>
  <sheetFormatPr defaultRowHeight="15" x14ac:dyDescent="0.25"/>
  <cols>
    <col min="1" max="1" width="26.28515625" customWidth="1"/>
  </cols>
  <sheetData>
    <row r="1" spans="1:2" x14ac:dyDescent="0.25">
      <c r="B1" t="s">
        <v>27</v>
      </c>
    </row>
    <row r="2" spans="1:2" x14ac:dyDescent="0.25">
      <c r="A2" t="s">
        <v>36</v>
      </c>
      <c r="B2" t="s">
        <v>28</v>
      </c>
    </row>
    <row r="3" spans="1:2" x14ac:dyDescent="0.25">
      <c r="A3" s="1" t="s">
        <v>37</v>
      </c>
    </row>
    <row r="4" spans="1:2" x14ac:dyDescent="0.25">
      <c r="A4" t="s">
        <v>38</v>
      </c>
      <c r="B4" t="s">
        <v>72</v>
      </c>
    </row>
    <row r="5" spans="1:2" x14ac:dyDescent="0.25">
      <c r="A5" s="2" t="s">
        <v>39</v>
      </c>
      <c r="B5" s="2"/>
    </row>
    <row r="6" spans="1:2" x14ac:dyDescent="0.25">
      <c r="A6" t="s">
        <v>40</v>
      </c>
      <c r="B6">
        <v>4</v>
      </c>
    </row>
    <row r="7" spans="1:2" x14ac:dyDescent="0.25">
      <c r="A7" t="s">
        <v>41</v>
      </c>
      <c r="B7">
        <v>63.81</v>
      </c>
    </row>
    <row r="8" spans="1:2" x14ac:dyDescent="0.25">
      <c r="A8" t="s">
        <v>42</v>
      </c>
      <c r="B8">
        <v>24</v>
      </c>
    </row>
    <row r="9" spans="1:2" x14ac:dyDescent="0.25">
      <c r="A9" t="s">
        <v>43</v>
      </c>
      <c r="B9">
        <v>335</v>
      </c>
    </row>
    <row r="10" spans="1:2" x14ac:dyDescent="0.25">
      <c r="A10" t="s">
        <v>44</v>
      </c>
      <c r="B10">
        <v>400</v>
      </c>
    </row>
    <row r="11" spans="1:2" x14ac:dyDescent="0.25">
      <c r="A11" t="s">
        <v>14</v>
      </c>
      <c r="B11">
        <v>23</v>
      </c>
    </row>
    <row r="12" spans="1:2" x14ac:dyDescent="0.25">
      <c r="A12" t="s">
        <v>45</v>
      </c>
      <c r="B12">
        <v>0</v>
      </c>
    </row>
    <row r="13" spans="1:2" x14ac:dyDescent="0.25">
      <c r="A13" t="s">
        <v>46</v>
      </c>
      <c r="B13">
        <v>2.08</v>
      </c>
    </row>
    <row r="15" spans="1:2" x14ac:dyDescent="0.25">
      <c r="A15" s="1" t="s">
        <v>47</v>
      </c>
    </row>
    <row r="16" spans="1:2" x14ac:dyDescent="0.25">
      <c r="A16" t="s">
        <v>48</v>
      </c>
      <c r="B16">
        <v>21.75</v>
      </c>
    </row>
    <row r="17" spans="1:2" x14ac:dyDescent="0.25">
      <c r="A17" t="s">
        <v>49</v>
      </c>
    </row>
    <row r="18" spans="1:2" x14ac:dyDescent="0.25">
      <c r="A18" t="s">
        <v>50</v>
      </c>
      <c r="B18">
        <v>3.99</v>
      </c>
    </row>
    <row r="19" spans="1:2" x14ac:dyDescent="0.25">
      <c r="A19" t="s">
        <v>7</v>
      </c>
      <c r="B19">
        <v>84.3</v>
      </c>
    </row>
    <row r="20" spans="1:2" x14ac:dyDescent="0.25">
      <c r="A20" t="s">
        <v>51</v>
      </c>
      <c r="B20">
        <v>3.51</v>
      </c>
    </row>
    <row r="22" spans="1:2" x14ac:dyDescent="0.25">
      <c r="A22" s="1" t="s">
        <v>52</v>
      </c>
    </row>
    <row r="23" spans="1:2" x14ac:dyDescent="0.25">
      <c r="A23" t="s">
        <v>53</v>
      </c>
      <c r="B23">
        <v>15.49</v>
      </c>
    </row>
    <row r="24" spans="1:2" x14ac:dyDescent="0.25">
      <c r="A24" t="s">
        <v>54</v>
      </c>
      <c r="B24">
        <v>73.069999999999993</v>
      </c>
    </row>
    <row r="25" spans="1:2" x14ac:dyDescent="0.25">
      <c r="A25" t="s">
        <v>55</v>
      </c>
      <c r="B25">
        <v>15</v>
      </c>
    </row>
    <row r="26" spans="1:2" x14ac:dyDescent="0.25">
      <c r="A26" t="s">
        <v>56</v>
      </c>
      <c r="B26">
        <v>49</v>
      </c>
    </row>
    <row r="27" spans="1:2" x14ac:dyDescent="0.25">
      <c r="A27" t="s">
        <v>57</v>
      </c>
      <c r="B27">
        <v>6.37</v>
      </c>
    </row>
    <row r="28" spans="1:2" x14ac:dyDescent="0.25">
      <c r="A28" t="s">
        <v>58</v>
      </c>
      <c r="B28">
        <v>12</v>
      </c>
    </row>
    <row r="29" spans="1:2" x14ac:dyDescent="0.25">
      <c r="A29" t="s">
        <v>59</v>
      </c>
      <c r="B29" t="s">
        <v>73</v>
      </c>
    </row>
    <row r="30" spans="1:2" x14ac:dyDescent="0.25">
      <c r="A30" t="s">
        <v>60</v>
      </c>
      <c r="B30">
        <v>10.26</v>
      </c>
    </row>
    <row r="31" spans="1:2" x14ac:dyDescent="0.25">
      <c r="A31" t="s">
        <v>61</v>
      </c>
      <c r="B31" s="3">
        <v>0</v>
      </c>
    </row>
    <row r="32" spans="1:2" x14ac:dyDescent="0.25">
      <c r="A32" t="s">
        <v>62</v>
      </c>
      <c r="B32" s="3">
        <v>0.3</v>
      </c>
    </row>
    <row r="33" spans="1:2" x14ac:dyDescent="0.25">
      <c r="A33" t="s">
        <v>63</v>
      </c>
      <c r="B33" s="3" t="s">
        <v>74</v>
      </c>
    </row>
    <row r="34" spans="1:2" x14ac:dyDescent="0.25">
      <c r="A34" t="s">
        <v>64</v>
      </c>
      <c r="B34" s="3" t="s">
        <v>75</v>
      </c>
    </row>
    <row r="36" spans="1:2" x14ac:dyDescent="0.25">
      <c r="A36" s="1" t="s">
        <v>65</v>
      </c>
    </row>
    <row r="37" spans="1:2" x14ac:dyDescent="0.25">
      <c r="A37" t="s">
        <v>66</v>
      </c>
      <c r="B37" s="3" t="s">
        <v>76</v>
      </c>
    </row>
    <row r="38" spans="1:2" x14ac:dyDescent="0.25">
      <c r="A38" t="s">
        <v>67</v>
      </c>
      <c r="B38" s="3" t="s">
        <v>77</v>
      </c>
    </row>
    <row r="39" spans="1:2" x14ac:dyDescent="0.25">
      <c r="A39" t="s">
        <v>68</v>
      </c>
      <c r="B39" s="3">
        <v>16</v>
      </c>
    </row>
    <row r="40" spans="1:2" x14ac:dyDescent="0.25">
      <c r="A40" t="s">
        <v>69</v>
      </c>
      <c r="B40" s="3">
        <v>6</v>
      </c>
    </row>
    <row r="41" spans="1:2" x14ac:dyDescent="0.25">
      <c r="A41" t="s">
        <v>70</v>
      </c>
      <c r="B41" s="5">
        <v>5942</v>
      </c>
    </row>
    <row r="42" spans="1:2" x14ac:dyDescent="0.25">
      <c r="A42" t="s">
        <v>71</v>
      </c>
      <c r="B42" s="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4" workbookViewId="0">
      <selection activeCell="B17" sqref="B17"/>
    </sheetView>
  </sheetViews>
  <sheetFormatPr defaultRowHeight="15" x14ac:dyDescent="0.25"/>
  <cols>
    <col min="1" max="1" width="30.7109375" customWidth="1"/>
  </cols>
  <sheetData>
    <row r="1" spans="1:6" x14ac:dyDescent="0.25">
      <c r="B1" t="s">
        <v>124</v>
      </c>
    </row>
    <row r="2" spans="1:6" x14ac:dyDescent="0.25">
      <c r="A2" t="s">
        <v>78</v>
      </c>
      <c r="B2" t="s">
        <v>28</v>
      </c>
      <c r="F2">
        <v>370</v>
      </c>
    </row>
    <row r="3" spans="1:6" x14ac:dyDescent="0.25">
      <c r="A3" s="1" t="s">
        <v>79</v>
      </c>
    </row>
    <row r="4" spans="1:6" x14ac:dyDescent="0.25">
      <c r="A4" t="s">
        <v>2</v>
      </c>
      <c r="B4" t="s">
        <v>29</v>
      </c>
    </row>
    <row r="5" spans="1:6" x14ac:dyDescent="0.25">
      <c r="A5" t="s">
        <v>20</v>
      </c>
      <c r="B5">
        <v>15.4933</v>
      </c>
    </row>
    <row r="6" spans="1:6" x14ac:dyDescent="0.25">
      <c r="A6" t="s">
        <v>80</v>
      </c>
      <c r="B6">
        <v>15.4933</v>
      </c>
    </row>
    <row r="7" spans="1:6" x14ac:dyDescent="0.25">
      <c r="A7" t="s">
        <v>81</v>
      </c>
      <c r="B7">
        <v>73.067700000000002</v>
      </c>
    </row>
    <row r="8" spans="1:6" x14ac:dyDescent="0.25">
      <c r="A8" t="s">
        <v>82</v>
      </c>
      <c r="B8">
        <v>73.067700000000002</v>
      </c>
    </row>
    <row r="9" spans="1:6" x14ac:dyDescent="0.25">
      <c r="A9" t="s">
        <v>83</v>
      </c>
      <c r="B9">
        <v>6.3719999999999999</v>
      </c>
    </row>
    <row r="10" spans="1:6" x14ac:dyDescent="0.25">
      <c r="A10" t="s">
        <v>84</v>
      </c>
      <c r="B10">
        <v>6.3719999999999999</v>
      </c>
    </row>
    <row r="11" spans="1:6" x14ac:dyDescent="0.25">
      <c r="A11" t="s">
        <v>85</v>
      </c>
      <c r="B11" s="3">
        <v>12</v>
      </c>
    </row>
    <row r="12" spans="1:6" x14ac:dyDescent="0.25">
      <c r="A12" t="s">
        <v>86</v>
      </c>
      <c r="B12" s="3">
        <v>12</v>
      </c>
    </row>
    <row r="13" spans="1:6" x14ac:dyDescent="0.25">
      <c r="A13" t="s">
        <v>87</v>
      </c>
      <c r="B13" s="3" t="s">
        <v>73</v>
      </c>
    </row>
    <row r="14" spans="1:6" x14ac:dyDescent="0.25">
      <c r="A14" t="s">
        <v>88</v>
      </c>
      <c r="B14" s="3" t="s">
        <v>73</v>
      </c>
    </row>
    <row r="15" spans="1:6" x14ac:dyDescent="0.25">
      <c r="A15" s="4" t="s">
        <v>89</v>
      </c>
      <c r="B15" s="5">
        <v>14</v>
      </c>
    </row>
    <row r="16" spans="1:6" x14ac:dyDescent="0.25">
      <c r="A16" s="4" t="s">
        <v>90</v>
      </c>
      <c r="B16" s="5">
        <v>6</v>
      </c>
    </row>
    <row r="17" spans="1:2" x14ac:dyDescent="0.25">
      <c r="A17" s="4" t="s">
        <v>91</v>
      </c>
      <c r="B17" s="5">
        <v>5942</v>
      </c>
    </row>
    <row r="18" spans="1:2" x14ac:dyDescent="0.25">
      <c r="A18" t="s">
        <v>92</v>
      </c>
      <c r="B18" s="3">
        <v>0</v>
      </c>
    </row>
    <row r="19" spans="1:2" x14ac:dyDescent="0.25">
      <c r="A19" t="s">
        <v>93</v>
      </c>
      <c r="B19" s="3">
        <v>0</v>
      </c>
    </row>
    <row r="20" spans="1:2" x14ac:dyDescent="0.25">
      <c r="A20" t="s">
        <v>94</v>
      </c>
      <c r="B20" s="3">
        <v>144.79</v>
      </c>
    </row>
    <row r="22" spans="1:2" x14ac:dyDescent="0.25">
      <c r="A22" s="1" t="s">
        <v>95</v>
      </c>
    </row>
    <row r="23" spans="1:2" x14ac:dyDescent="0.25">
      <c r="A23" t="s">
        <v>96</v>
      </c>
      <c r="B23" t="s">
        <v>29</v>
      </c>
    </row>
    <row r="24" spans="1:2" x14ac:dyDescent="0.25">
      <c r="A24" t="s">
        <v>97</v>
      </c>
      <c r="B24">
        <v>20</v>
      </c>
    </row>
    <row r="25" spans="1:2" x14ac:dyDescent="0.25">
      <c r="A25" t="s">
        <v>98</v>
      </c>
    </row>
    <row r="26" spans="1:2" x14ac:dyDescent="0.25">
      <c r="A26" t="s">
        <v>99</v>
      </c>
      <c r="B26">
        <f>((((B30-1)*F2)+B28)/30)+24</f>
        <v>63.809999999999995</v>
      </c>
    </row>
    <row r="27" spans="1:2" x14ac:dyDescent="0.25">
      <c r="A27" t="s">
        <v>100</v>
      </c>
      <c r="B27">
        <v>0</v>
      </c>
    </row>
    <row r="28" spans="1:2" x14ac:dyDescent="0.25">
      <c r="A28" t="s">
        <v>101</v>
      </c>
      <c r="B28">
        <v>84.3</v>
      </c>
    </row>
    <row r="29" spans="1:2" x14ac:dyDescent="0.25">
      <c r="A29" t="s">
        <v>102</v>
      </c>
      <c r="B29">
        <v>13</v>
      </c>
    </row>
    <row r="30" spans="1:2" x14ac:dyDescent="0.25">
      <c r="A30" t="s">
        <v>8</v>
      </c>
      <c r="B30">
        <v>4</v>
      </c>
    </row>
    <row r="31" spans="1:2" x14ac:dyDescent="0.25">
      <c r="A31" t="s">
        <v>103</v>
      </c>
      <c r="B31">
        <v>23</v>
      </c>
    </row>
    <row r="32" spans="1:2" x14ac:dyDescent="0.25">
      <c r="A32" t="s">
        <v>42</v>
      </c>
      <c r="B32">
        <v>24</v>
      </c>
    </row>
    <row r="33" spans="1:2" x14ac:dyDescent="0.25">
      <c r="A33" t="s">
        <v>104</v>
      </c>
      <c r="B33">
        <v>21.75</v>
      </c>
    </row>
    <row r="34" spans="1:2" x14ac:dyDescent="0.25">
      <c r="A34" t="s">
        <v>16</v>
      </c>
      <c r="B34">
        <v>3.99</v>
      </c>
    </row>
    <row r="35" spans="1:2" x14ac:dyDescent="0.25">
      <c r="A35" t="s">
        <v>105</v>
      </c>
    </row>
    <row r="36" spans="1:2" x14ac:dyDescent="0.25">
      <c r="A36" t="s">
        <v>106</v>
      </c>
      <c r="B36">
        <v>3.51</v>
      </c>
    </row>
    <row r="37" spans="1:2" x14ac:dyDescent="0.25">
      <c r="A37" t="s">
        <v>107</v>
      </c>
      <c r="B37">
        <v>4.68</v>
      </c>
    </row>
    <row r="38" spans="1:2" x14ac:dyDescent="0.25">
      <c r="A38" t="s">
        <v>108</v>
      </c>
      <c r="B38" s="3" t="s">
        <v>125</v>
      </c>
    </row>
    <row r="39" spans="1:2" x14ac:dyDescent="0.25">
      <c r="A39" t="s">
        <v>109</v>
      </c>
      <c r="B39">
        <v>2.08</v>
      </c>
    </row>
    <row r="40" spans="1:2" x14ac:dyDescent="0.25">
      <c r="A40" t="s">
        <v>110</v>
      </c>
      <c r="B40">
        <v>2.25</v>
      </c>
    </row>
    <row r="41" spans="1:2" x14ac:dyDescent="0.25">
      <c r="A41" t="s">
        <v>111</v>
      </c>
      <c r="B41" s="3">
        <v>100</v>
      </c>
    </row>
    <row r="42" spans="1:2" x14ac:dyDescent="0.25">
      <c r="A42" t="s">
        <v>112</v>
      </c>
      <c r="B42" s="3" t="s">
        <v>126</v>
      </c>
    </row>
    <row r="43" spans="1:2" x14ac:dyDescent="0.25">
      <c r="A43" t="s">
        <v>113</v>
      </c>
      <c r="B43" s="3" t="s">
        <v>127</v>
      </c>
    </row>
    <row r="44" spans="1:2" x14ac:dyDescent="0.25">
      <c r="A44" t="s">
        <v>114</v>
      </c>
      <c r="B44" s="3" t="s">
        <v>128</v>
      </c>
    </row>
    <row r="45" spans="1:2" x14ac:dyDescent="0.25">
      <c r="A45" t="s">
        <v>115</v>
      </c>
      <c r="B45" s="3" t="s">
        <v>35</v>
      </c>
    </row>
    <row r="46" spans="1:2" x14ac:dyDescent="0.25">
      <c r="A46" t="s">
        <v>116</v>
      </c>
      <c r="B46" s="3">
        <v>0.6</v>
      </c>
    </row>
    <row r="47" spans="1:2" x14ac:dyDescent="0.25">
      <c r="A47" t="s">
        <v>25</v>
      </c>
      <c r="B47" s="3" t="s">
        <v>129</v>
      </c>
    </row>
    <row r="48" spans="1:2" x14ac:dyDescent="0.25">
      <c r="A48" t="s">
        <v>117</v>
      </c>
      <c r="B48" s="3" t="s">
        <v>35</v>
      </c>
    </row>
    <row r="49" spans="1:2" x14ac:dyDescent="0.25">
      <c r="A49" t="s">
        <v>118</v>
      </c>
      <c r="B49" s="3" t="b">
        <v>1</v>
      </c>
    </row>
    <row r="50" spans="1:2" x14ac:dyDescent="0.25">
      <c r="A50" t="s">
        <v>119</v>
      </c>
      <c r="B50" s="3" t="s">
        <v>130</v>
      </c>
    </row>
    <row r="51" spans="1:2" x14ac:dyDescent="0.25">
      <c r="A51" t="s">
        <v>120</v>
      </c>
      <c r="B51">
        <v>335</v>
      </c>
    </row>
    <row r="52" spans="1:2" x14ac:dyDescent="0.25">
      <c r="A52" t="s">
        <v>121</v>
      </c>
      <c r="B52">
        <v>400</v>
      </c>
    </row>
    <row r="53" spans="1:2" x14ac:dyDescent="0.25">
      <c r="A53" t="s">
        <v>122</v>
      </c>
      <c r="B53">
        <v>0.16900000000000001</v>
      </c>
    </row>
    <row r="54" spans="1:2" x14ac:dyDescent="0.25">
      <c r="A54" t="s">
        <v>123</v>
      </c>
      <c r="B54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3"/>
  <sheetViews>
    <sheetView workbookViewId="0">
      <selection activeCell="E40" sqref="E39:E40"/>
    </sheetView>
  </sheetViews>
  <sheetFormatPr defaultRowHeight="15" x14ac:dyDescent="0.25"/>
  <cols>
    <col min="1" max="1" width="45.7109375" bestFit="1" customWidth="1"/>
  </cols>
  <sheetData>
    <row r="2" spans="1:2" x14ac:dyDescent="0.25">
      <c r="A2" t="s">
        <v>131</v>
      </c>
    </row>
    <row r="3" spans="1:2" x14ac:dyDescent="0.25">
      <c r="A3" t="s">
        <v>132</v>
      </c>
      <c r="B3" t="s">
        <v>247</v>
      </c>
    </row>
    <row r="4" spans="1:2" x14ac:dyDescent="0.25">
      <c r="A4" t="s">
        <v>133</v>
      </c>
      <c r="B4" t="s">
        <v>30</v>
      </c>
    </row>
    <row r="5" spans="1:2" x14ac:dyDescent="0.25">
      <c r="A5" t="s">
        <v>12</v>
      </c>
      <c r="B5">
        <v>400</v>
      </c>
    </row>
    <row r="6" spans="1:2" x14ac:dyDescent="0.25">
      <c r="A6" t="s">
        <v>134</v>
      </c>
      <c r="B6" t="s">
        <v>248</v>
      </c>
    </row>
    <row r="7" spans="1:2" x14ac:dyDescent="0.25">
      <c r="A7" t="s">
        <v>99</v>
      </c>
      <c r="B7">
        <v>63.81</v>
      </c>
    </row>
    <row r="8" spans="1:2" x14ac:dyDescent="0.25">
      <c r="A8" t="s">
        <v>135</v>
      </c>
      <c r="B8">
        <v>335</v>
      </c>
    </row>
    <row r="9" spans="1:2" x14ac:dyDescent="0.25">
      <c r="A9" t="s">
        <v>136</v>
      </c>
      <c r="B9">
        <v>2.08</v>
      </c>
    </row>
    <row r="10" spans="1:2" x14ac:dyDescent="0.25">
      <c r="A10" t="s">
        <v>137</v>
      </c>
      <c r="B10">
        <v>0</v>
      </c>
    </row>
    <row r="11" spans="1:2" x14ac:dyDescent="0.25">
      <c r="A11" t="s">
        <v>138</v>
      </c>
      <c r="B11">
        <v>84.3</v>
      </c>
    </row>
    <row r="12" spans="1:2" x14ac:dyDescent="0.25">
      <c r="A12" t="s">
        <v>139</v>
      </c>
      <c r="B12">
        <v>24</v>
      </c>
    </row>
    <row r="13" spans="1:2" x14ac:dyDescent="0.25">
      <c r="A13" t="s">
        <v>140</v>
      </c>
      <c r="B13">
        <v>0</v>
      </c>
    </row>
    <row r="14" spans="1:2" x14ac:dyDescent="0.25">
      <c r="A14" t="s">
        <v>20</v>
      </c>
      <c r="B14">
        <v>15.49</v>
      </c>
    </row>
    <row r="16" spans="1:2" x14ac:dyDescent="0.25">
      <c r="A16" t="s">
        <v>21</v>
      </c>
      <c r="B16" t="s">
        <v>73</v>
      </c>
    </row>
    <row r="17" spans="1:2" x14ac:dyDescent="0.25">
      <c r="A17" t="s">
        <v>141</v>
      </c>
    </row>
    <row r="18" spans="1:2" x14ac:dyDescent="0.25">
      <c r="A18" t="s">
        <v>22</v>
      </c>
      <c r="B18" t="s">
        <v>249</v>
      </c>
    </row>
    <row r="19" spans="1:2" x14ac:dyDescent="0.25">
      <c r="A19" t="s">
        <v>142</v>
      </c>
      <c r="B19">
        <v>0.9</v>
      </c>
    </row>
    <row r="20" spans="1:2" x14ac:dyDescent="0.25">
      <c r="A20" t="s">
        <v>143</v>
      </c>
      <c r="B20">
        <v>4</v>
      </c>
    </row>
    <row r="22" spans="1:2" x14ac:dyDescent="0.25">
      <c r="A22" t="s">
        <v>144</v>
      </c>
      <c r="B22">
        <v>23</v>
      </c>
    </row>
    <row r="23" spans="1:2" x14ac:dyDescent="0.25">
      <c r="A23" t="s">
        <v>145</v>
      </c>
      <c r="B23" t="s">
        <v>248</v>
      </c>
    </row>
    <row r="24" spans="1:2" x14ac:dyDescent="0.25">
      <c r="A24" t="s">
        <v>146</v>
      </c>
      <c r="B24">
        <v>0.1</v>
      </c>
    </row>
    <row r="25" spans="1:2" x14ac:dyDescent="0.25">
      <c r="A25" t="s">
        <v>147</v>
      </c>
      <c r="B25">
        <v>0</v>
      </c>
    </row>
    <row r="26" spans="1:2" x14ac:dyDescent="0.25">
      <c r="A26" t="s">
        <v>148</v>
      </c>
      <c r="B26">
        <v>21.75</v>
      </c>
    </row>
    <row r="27" spans="1:2" x14ac:dyDescent="0.25">
      <c r="A27" t="s">
        <v>149</v>
      </c>
      <c r="B27">
        <v>2</v>
      </c>
    </row>
    <row r="28" spans="1:2" x14ac:dyDescent="0.25">
      <c r="A28" t="s">
        <v>150</v>
      </c>
      <c r="B28" t="s">
        <v>250</v>
      </c>
    </row>
    <row r="29" spans="1:2" x14ac:dyDescent="0.25">
      <c r="A29" t="s">
        <v>151</v>
      </c>
      <c r="B29">
        <v>3.99</v>
      </c>
    </row>
    <row r="30" spans="1:2" x14ac:dyDescent="0.25">
      <c r="A30" t="s">
        <v>152</v>
      </c>
      <c r="B30">
        <v>3.51</v>
      </c>
    </row>
    <row r="31" spans="1:2" x14ac:dyDescent="0.25">
      <c r="A31" t="s">
        <v>107</v>
      </c>
      <c r="B31">
        <v>3.68</v>
      </c>
    </row>
    <row r="32" spans="1:2" x14ac:dyDescent="0.25">
      <c r="A32" t="s">
        <v>153</v>
      </c>
    </row>
    <row r="33" spans="1:2" x14ac:dyDescent="0.25">
      <c r="A33" t="s">
        <v>154</v>
      </c>
      <c r="B33">
        <v>396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D9" sqref="D9"/>
    </sheetView>
  </sheetViews>
  <sheetFormatPr defaultRowHeight="15" x14ac:dyDescent="0.25"/>
  <sheetData>
    <row r="1" spans="1:9" x14ac:dyDescent="0.25">
      <c r="B1" t="s">
        <v>155</v>
      </c>
      <c r="C1" t="s">
        <v>156</v>
      </c>
      <c r="D1" t="s">
        <v>157</v>
      </c>
      <c r="E1" t="s">
        <v>158</v>
      </c>
      <c r="F1" t="s">
        <v>159</v>
      </c>
      <c r="G1" t="s">
        <v>160</v>
      </c>
      <c r="H1" t="s">
        <v>161</v>
      </c>
      <c r="I1" t="s">
        <v>162</v>
      </c>
    </row>
    <row r="2" spans="1:9" x14ac:dyDescent="0.25">
      <c r="A2" s="7">
        <v>2009</v>
      </c>
      <c r="B2" s="7"/>
      <c r="C2" s="7"/>
      <c r="D2" s="7"/>
      <c r="E2" s="7"/>
      <c r="F2" s="7"/>
      <c r="G2" s="7"/>
      <c r="H2" s="7"/>
      <c r="I2" s="7"/>
    </row>
    <row r="3" spans="1:9" x14ac:dyDescent="0.25">
      <c r="A3" t="s">
        <v>163</v>
      </c>
      <c r="B3">
        <v>18.84</v>
      </c>
      <c r="C3">
        <v>8.51</v>
      </c>
      <c r="D3" s="3">
        <v>32.26</v>
      </c>
      <c r="E3">
        <v>1.77</v>
      </c>
      <c r="F3">
        <v>92.92</v>
      </c>
      <c r="G3">
        <v>51.7</v>
      </c>
    </row>
    <row r="4" spans="1:9" x14ac:dyDescent="0.25">
      <c r="A4" t="s">
        <v>164</v>
      </c>
      <c r="B4">
        <v>20.76</v>
      </c>
      <c r="C4">
        <v>10.69</v>
      </c>
      <c r="D4" s="3">
        <v>69.599999999999994</v>
      </c>
      <c r="E4">
        <v>1.8</v>
      </c>
      <c r="F4">
        <v>95.17</v>
      </c>
      <c r="G4">
        <v>55.53</v>
      </c>
    </row>
    <row r="5" spans="1:9" x14ac:dyDescent="0.25">
      <c r="A5" t="s">
        <v>165</v>
      </c>
      <c r="B5">
        <v>22.58</v>
      </c>
      <c r="C5">
        <v>11.58</v>
      </c>
      <c r="D5" s="3">
        <v>42.93</v>
      </c>
      <c r="E5">
        <v>1.74</v>
      </c>
      <c r="F5">
        <v>93.61</v>
      </c>
      <c r="G5">
        <v>49.53</v>
      </c>
    </row>
    <row r="6" spans="1:9" x14ac:dyDescent="0.25">
      <c r="A6" t="s">
        <v>166</v>
      </c>
      <c r="B6">
        <f t="shared" ref="B6:G6" si="0">AVERAGE(B1:B5)</f>
        <v>20.726666666666667</v>
      </c>
      <c r="C6">
        <f t="shared" si="0"/>
        <v>10.26</v>
      </c>
      <c r="D6">
        <f t="shared" si="0"/>
        <v>48.263333333333328</v>
      </c>
      <c r="E6">
        <f t="shared" si="0"/>
        <v>1.7700000000000002</v>
      </c>
      <c r="F6">
        <f t="shared" si="0"/>
        <v>93.899999999999991</v>
      </c>
      <c r="G6">
        <f t="shared" si="0"/>
        <v>52.25333333333333</v>
      </c>
    </row>
    <row r="7" spans="1:9" x14ac:dyDescent="0.25">
      <c r="B7">
        <f>AVERAGE(B6,C6)</f>
        <v>15.493333333333332</v>
      </c>
      <c r="D7" s="3"/>
      <c r="E7">
        <v>6.3719999999999999</v>
      </c>
      <c r="F7">
        <f>AVERAGE(F6:G6)</f>
        <v>73.076666666666654</v>
      </c>
    </row>
    <row r="8" spans="1:9" x14ac:dyDescent="0.25">
      <c r="D8">
        <f>SUM(D3:D5)</f>
        <v>144.79</v>
      </c>
    </row>
  </sheetData>
  <mergeCells count="1"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J14" sqref="J14"/>
    </sheetView>
  </sheetViews>
  <sheetFormatPr defaultRowHeight="15" x14ac:dyDescent="0.25"/>
  <sheetData>
    <row r="1" spans="1:8" x14ac:dyDescent="0.25">
      <c r="A1" t="s">
        <v>167</v>
      </c>
      <c r="C1">
        <v>335</v>
      </c>
      <c r="G1" t="s">
        <v>168</v>
      </c>
      <c r="H1">
        <v>0.16900000000000001</v>
      </c>
    </row>
    <row r="2" spans="1:8" x14ac:dyDescent="0.25">
      <c r="A2" t="s">
        <v>169</v>
      </c>
      <c r="C2">
        <v>21.75</v>
      </c>
      <c r="G2" t="s">
        <v>46</v>
      </c>
      <c r="H2">
        <v>4.7</v>
      </c>
    </row>
    <row r="3" spans="1:8" x14ac:dyDescent="0.25">
      <c r="A3" t="s">
        <v>170</v>
      </c>
      <c r="C3">
        <v>3.99</v>
      </c>
    </row>
    <row r="4" spans="1:8" x14ac:dyDescent="0.25">
      <c r="A4" t="s">
        <v>171</v>
      </c>
      <c r="C4" t="s">
        <v>172</v>
      </c>
      <c r="H4" t="s">
        <v>173</v>
      </c>
    </row>
    <row r="5" spans="1:8" x14ac:dyDescent="0.25">
      <c r="A5" t="s">
        <v>174</v>
      </c>
      <c r="C5">
        <f>(0.08*C1^0.75)</f>
        <v>6.2643150612655498</v>
      </c>
      <c r="G5" t="s">
        <v>175</v>
      </c>
      <c r="H5">
        <v>5.3</v>
      </c>
    </row>
    <row r="6" spans="1:8" x14ac:dyDescent="0.25">
      <c r="A6" t="s">
        <v>176</v>
      </c>
      <c r="C6">
        <f>(C5*4.184)</f>
        <v>26.209894216335062</v>
      </c>
      <c r="G6" t="s">
        <v>177</v>
      </c>
      <c r="H6">
        <v>13.1</v>
      </c>
    </row>
    <row r="7" spans="1:8" x14ac:dyDescent="0.25">
      <c r="A7" t="s">
        <v>178</v>
      </c>
      <c r="C7">
        <f>(C6/0.68)</f>
        <v>38.543962082845674</v>
      </c>
      <c r="G7" t="s">
        <v>179</v>
      </c>
      <c r="H7">
        <v>10.8</v>
      </c>
    </row>
    <row r="8" spans="1:8" x14ac:dyDescent="0.25">
      <c r="A8" t="s">
        <v>180</v>
      </c>
    </row>
    <row r="9" spans="1:8" x14ac:dyDescent="0.25">
      <c r="A9" t="s">
        <v>148</v>
      </c>
      <c r="C9">
        <v>21.75</v>
      </c>
    </row>
    <row r="10" spans="1:8" x14ac:dyDescent="0.25">
      <c r="A10" t="s">
        <v>181</v>
      </c>
      <c r="C10">
        <f>(0.36+(0.0969*C3))*C9</f>
        <v>16.239224249999999</v>
      </c>
      <c r="G10" t="s">
        <v>255</v>
      </c>
      <c r="H10">
        <v>6.83</v>
      </c>
    </row>
    <row r="11" spans="1:8" x14ac:dyDescent="0.25">
      <c r="A11" t="s">
        <v>182</v>
      </c>
      <c r="C11">
        <f>(C10*4.184)</f>
        <v>67.944914261999998</v>
      </c>
    </row>
    <row r="12" spans="1:8" x14ac:dyDescent="0.25">
      <c r="A12" t="s">
        <v>183</v>
      </c>
      <c r="C12">
        <f>(C11/0.64)</f>
        <v>106.16392853437499</v>
      </c>
    </row>
    <row r="13" spans="1:8" x14ac:dyDescent="0.25">
      <c r="A13" t="s">
        <v>184</v>
      </c>
    </row>
    <row r="14" spans="1:8" x14ac:dyDescent="0.25">
      <c r="A14" t="s">
        <v>185</v>
      </c>
      <c r="C14">
        <f>((0.00045*5)+(0.0012*C1))</f>
        <v>0.40424999999999994</v>
      </c>
    </row>
    <row r="15" spans="1:8" x14ac:dyDescent="0.25">
      <c r="A15" t="s">
        <v>186</v>
      </c>
      <c r="C15">
        <f>(C14*4.184)</f>
        <v>1.6913819999999997</v>
      </c>
    </row>
    <row r="16" spans="1:8" x14ac:dyDescent="0.25">
      <c r="A16" t="s">
        <v>187</v>
      </c>
      <c r="C16">
        <f>(C15/0.62)</f>
        <v>2.7280354838709675</v>
      </c>
    </row>
    <row r="17" spans="1:3" x14ac:dyDescent="0.25">
      <c r="A17" t="s">
        <v>188</v>
      </c>
    </row>
    <row r="18" spans="1:3" x14ac:dyDescent="0.25">
      <c r="A18" t="s">
        <v>189</v>
      </c>
      <c r="C18">
        <f>(H1*H2)</f>
        <v>0.79430000000000012</v>
      </c>
    </row>
    <row r="19" spans="1:3" x14ac:dyDescent="0.25">
      <c r="A19" t="s">
        <v>190</v>
      </c>
      <c r="C19">
        <f>(C18*4.184)</f>
        <v>3.3233512000000007</v>
      </c>
    </row>
    <row r="20" spans="1:3" x14ac:dyDescent="0.25">
      <c r="A20" t="s">
        <v>191</v>
      </c>
      <c r="C20">
        <f>(C19/1.12)</f>
        <v>2.9672778571428573</v>
      </c>
    </row>
    <row r="21" spans="1:3" x14ac:dyDescent="0.25">
      <c r="A21" t="s">
        <v>192</v>
      </c>
    </row>
    <row r="22" spans="1:3" x14ac:dyDescent="0.25">
      <c r="A22" t="s">
        <v>193</v>
      </c>
      <c r="C22">
        <f>SUM(C7,C12,C16,C20)</f>
        <v>150.40320395823449</v>
      </c>
    </row>
    <row r="24" spans="1:3" x14ac:dyDescent="0.25">
      <c r="A24" t="s">
        <v>194</v>
      </c>
      <c r="C24">
        <f>(H5*H6)</f>
        <v>69.429999999999993</v>
      </c>
    </row>
    <row r="25" spans="1:3" x14ac:dyDescent="0.25">
      <c r="A25" t="s">
        <v>195</v>
      </c>
      <c r="C25">
        <f>(C22-C24)</f>
        <v>80.973203958234492</v>
      </c>
    </row>
    <row r="26" spans="1:3" x14ac:dyDescent="0.25">
      <c r="A26" t="s">
        <v>196</v>
      </c>
      <c r="C26">
        <f>(C25/H7)</f>
        <v>7.4975188850217114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G12" sqref="G12"/>
    </sheetView>
  </sheetViews>
  <sheetFormatPr defaultRowHeight="15" x14ac:dyDescent="0.25"/>
  <cols>
    <col min="1" max="1" width="24.42578125" bestFit="1" customWidth="1"/>
  </cols>
  <sheetData>
    <row r="1" spans="1:2" x14ac:dyDescent="0.25">
      <c r="A1" t="s">
        <v>197</v>
      </c>
      <c r="B1" t="s">
        <v>198</v>
      </c>
    </row>
    <row r="2" spans="1:2" x14ac:dyDescent="0.25">
      <c r="A2" t="s">
        <v>199</v>
      </c>
      <c r="B2">
        <v>4.3079999999999998</v>
      </c>
    </row>
    <row r="3" spans="1:2" x14ac:dyDescent="0.25">
      <c r="A3" t="s">
        <v>200</v>
      </c>
      <c r="B3">
        <v>0.52300000000000002</v>
      </c>
    </row>
    <row r="4" spans="1:2" x14ac:dyDescent="0.25">
      <c r="A4" t="s">
        <v>201</v>
      </c>
      <c r="B4">
        <v>0.2092</v>
      </c>
    </row>
    <row r="5" spans="1:2" x14ac:dyDescent="0.25">
      <c r="A5" t="s">
        <v>202</v>
      </c>
      <c r="B5">
        <v>2.5999999999999999E-2</v>
      </c>
    </row>
    <row r="6" spans="1:2" x14ac:dyDescent="0.25">
      <c r="A6" t="s">
        <v>203</v>
      </c>
      <c r="B6">
        <v>1.5699999999999999E-2</v>
      </c>
    </row>
    <row r="7" spans="1:2" x14ac:dyDescent="0.25">
      <c r="A7" t="s">
        <v>204</v>
      </c>
      <c r="B7">
        <v>0.105</v>
      </c>
    </row>
    <row r="8" spans="1:2" x14ac:dyDescent="0.25">
      <c r="A8" t="s">
        <v>205</v>
      </c>
      <c r="B8">
        <v>2.5999999999999999E-2</v>
      </c>
    </row>
    <row r="9" spans="1:2" x14ac:dyDescent="0.25">
      <c r="A9" t="s">
        <v>206</v>
      </c>
      <c r="B9">
        <v>1.7000000000000001E-2</v>
      </c>
    </row>
    <row r="12" spans="1:2" x14ac:dyDescent="0.25">
      <c r="A12" t="s">
        <v>207</v>
      </c>
    </row>
    <row r="13" spans="1:2" x14ac:dyDescent="0.25">
      <c r="A13" t="s">
        <v>208</v>
      </c>
      <c r="B13">
        <v>15.5</v>
      </c>
    </row>
    <row r="14" spans="1:2" x14ac:dyDescent="0.25">
      <c r="A14" t="s">
        <v>209</v>
      </c>
      <c r="B14">
        <v>23.3</v>
      </c>
    </row>
    <row r="15" spans="1:2" x14ac:dyDescent="0.25">
      <c r="A15" t="s">
        <v>210</v>
      </c>
      <c r="B15">
        <v>51.2</v>
      </c>
    </row>
    <row r="16" spans="1:2" x14ac:dyDescent="0.25">
      <c r="A16" t="s">
        <v>211</v>
      </c>
      <c r="B16">
        <v>1.2</v>
      </c>
    </row>
    <row r="17" spans="1:2" x14ac:dyDescent="0.25">
      <c r="A17" t="s">
        <v>212</v>
      </c>
      <c r="B17">
        <v>30.5</v>
      </c>
    </row>
    <row r="18" spans="1:2" x14ac:dyDescent="0.25">
      <c r="A18" t="s">
        <v>213</v>
      </c>
      <c r="B18">
        <v>0.94</v>
      </c>
    </row>
    <row r="19" spans="1:2" x14ac:dyDescent="0.25">
      <c r="A19" t="s">
        <v>214</v>
      </c>
      <c r="B19">
        <v>3.53</v>
      </c>
    </row>
    <row r="20" spans="1:2" x14ac:dyDescent="0.25">
      <c r="A20" t="s">
        <v>215</v>
      </c>
      <c r="B20">
        <v>17.399999999999999</v>
      </c>
    </row>
    <row r="21" spans="1:2" x14ac:dyDescent="0.25">
      <c r="A21" t="s">
        <v>216</v>
      </c>
      <c r="B21">
        <v>76.099999999999994</v>
      </c>
    </row>
    <row r="22" spans="1:2" x14ac:dyDescent="0.25">
      <c r="A22" t="s">
        <v>217</v>
      </c>
      <c r="B22">
        <v>10.8</v>
      </c>
    </row>
    <row r="23" spans="1:2" x14ac:dyDescent="0.25">
      <c r="A23" t="s">
        <v>218</v>
      </c>
      <c r="B23">
        <v>0.4</v>
      </c>
    </row>
    <row r="24" spans="1:2" x14ac:dyDescent="0.25">
      <c r="A24" t="s">
        <v>219</v>
      </c>
      <c r="B24">
        <v>0.37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I31" sqref="I31"/>
    </sheetView>
  </sheetViews>
  <sheetFormatPr defaultRowHeight="15" x14ac:dyDescent="0.25"/>
  <cols>
    <col min="1" max="1" width="42.28515625" bestFit="1" customWidth="1"/>
  </cols>
  <sheetData>
    <row r="1" spans="1:6" x14ac:dyDescent="0.25">
      <c r="A1" t="s">
        <v>220</v>
      </c>
      <c r="B1" t="s">
        <v>246</v>
      </c>
    </row>
    <row r="2" spans="1:6" x14ac:dyDescent="0.25">
      <c r="A2" t="s">
        <v>221</v>
      </c>
      <c r="B2">
        <v>21.75</v>
      </c>
    </row>
    <row r="3" spans="1:6" x14ac:dyDescent="0.25">
      <c r="A3" t="s">
        <v>222</v>
      </c>
      <c r="B3">
        <v>3.99</v>
      </c>
    </row>
    <row r="4" spans="1:6" x14ac:dyDescent="0.25">
      <c r="A4" t="s">
        <v>223</v>
      </c>
      <c r="B4">
        <v>3.51</v>
      </c>
    </row>
    <row r="5" spans="1:6" x14ac:dyDescent="0.25">
      <c r="A5" t="s">
        <v>224</v>
      </c>
      <c r="B5">
        <v>3.68</v>
      </c>
    </row>
    <row r="6" spans="1:6" x14ac:dyDescent="0.25">
      <c r="A6" t="s">
        <v>225</v>
      </c>
      <c r="B6">
        <v>10.7</v>
      </c>
    </row>
    <row r="7" spans="1:6" x14ac:dyDescent="0.25">
      <c r="A7" t="s">
        <v>226</v>
      </c>
      <c r="B7">
        <v>12.54</v>
      </c>
    </row>
    <row r="8" spans="1:6" x14ac:dyDescent="0.25">
      <c r="A8" t="s">
        <v>227</v>
      </c>
      <c r="B8">
        <v>7.49</v>
      </c>
    </row>
    <row r="9" spans="1:6" x14ac:dyDescent="0.25">
      <c r="A9" s="8" t="s">
        <v>228</v>
      </c>
      <c r="B9" s="8"/>
      <c r="C9" s="8"/>
      <c r="D9" s="8"/>
      <c r="E9" t="s">
        <v>251</v>
      </c>
    </row>
    <row r="10" spans="1:6" x14ac:dyDescent="0.25">
      <c r="A10" t="s">
        <v>229</v>
      </c>
      <c r="B10">
        <v>19.5</v>
      </c>
      <c r="E10" t="s">
        <v>253</v>
      </c>
    </row>
    <row r="11" spans="1:6" x14ac:dyDescent="0.25">
      <c r="A11" t="s">
        <v>230</v>
      </c>
      <c r="B11">
        <v>18</v>
      </c>
      <c r="E11">
        <v>20.8</v>
      </c>
    </row>
    <row r="12" spans="1:6" x14ac:dyDescent="0.25">
      <c r="A12" t="s">
        <v>231</v>
      </c>
      <c r="B12">
        <v>118</v>
      </c>
      <c r="E12" t="s">
        <v>254</v>
      </c>
    </row>
    <row r="13" spans="1:6" x14ac:dyDescent="0.25">
      <c r="A13" t="s">
        <v>232</v>
      </c>
      <c r="B13">
        <v>14.51</v>
      </c>
      <c r="E13">
        <v>14.51</v>
      </c>
    </row>
    <row r="14" spans="1:6" x14ac:dyDescent="0.25">
      <c r="A14" s="8" t="s">
        <v>233</v>
      </c>
      <c r="B14" s="8"/>
      <c r="C14" s="8"/>
      <c r="D14" s="8"/>
      <c r="E14" t="s">
        <v>251</v>
      </c>
    </row>
    <row r="15" spans="1:6" x14ac:dyDescent="0.25">
      <c r="A15" t="s">
        <v>234</v>
      </c>
      <c r="B15">
        <v>19.899999999999999</v>
      </c>
      <c r="E15">
        <v>19.899999999999999</v>
      </c>
    </row>
    <row r="16" spans="1:6" x14ac:dyDescent="0.25">
      <c r="A16" t="s">
        <v>235</v>
      </c>
      <c r="B16">
        <v>20.7</v>
      </c>
      <c r="E16">
        <v>20.7</v>
      </c>
      <c r="F16" t="s">
        <v>252</v>
      </c>
    </row>
    <row r="17" spans="1:9" x14ac:dyDescent="0.25">
      <c r="A17" t="s">
        <v>236</v>
      </c>
      <c r="B17">
        <v>143</v>
      </c>
      <c r="E17">
        <v>143</v>
      </c>
    </row>
    <row r="18" spans="1:9" x14ac:dyDescent="0.25">
      <c r="A18" t="s">
        <v>237</v>
      </c>
      <c r="B18">
        <v>12.7</v>
      </c>
      <c r="E18">
        <v>12.7</v>
      </c>
    </row>
    <row r="19" spans="1:9" x14ac:dyDescent="0.25">
      <c r="A19" t="s">
        <v>238</v>
      </c>
      <c r="B19">
        <v>11</v>
      </c>
      <c r="E19">
        <v>11</v>
      </c>
    </row>
    <row r="20" spans="1:9" x14ac:dyDescent="0.25">
      <c r="A20" s="8" t="s">
        <v>239</v>
      </c>
      <c r="B20" s="8"/>
      <c r="C20" s="8"/>
      <c r="D20" s="8"/>
      <c r="E20" t="s">
        <v>251</v>
      </c>
    </row>
    <row r="21" spans="1:9" x14ac:dyDescent="0.25">
      <c r="A21" t="s">
        <v>234</v>
      </c>
      <c r="B21">
        <v>18.399999999999999</v>
      </c>
      <c r="E21">
        <v>18.600000000000001</v>
      </c>
    </row>
    <row r="22" spans="1:9" x14ac:dyDescent="0.25">
      <c r="A22" t="s">
        <v>235</v>
      </c>
      <c r="B22">
        <v>18.3</v>
      </c>
      <c r="E22">
        <v>18.5</v>
      </c>
    </row>
    <row r="23" spans="1:9" x14ac:dyDescent="0.25">
      <c r="A23" t="s">
        <v>237</v>
      </c>
      <c r="B23">
        <v>12.68</v>
      </c>
      <c r="E23">
        <v>12.68</v>
      </c>
    </row>
    <row r="24" spans="1:9" x14ac:dyDescent="0.25">
      <c r="A24" t="s">
        <v>240</v>
      </c>
      <c r="B24">
        <v>7.1</v>
      </c>
      <c r="E24">
        <v>7.3</v>
      </c>
    </row>
    <row r="25" spans="1:9" x14ac:dyDescent="0.25">
      <c r="A25" t="s">
        <v>241</v>
      </c>
      <c r="B25">
        <v>61</v>
      </c>
      <c r="E25">
        <v>65</v>
      </c>
    </row>
    <row r="26" spans="1:9" x14ac:dyDescent="0.25">
      <c r="A26" s="8" t="s">
        <v>242</v>
      </c>
      <c r="B26" s="8"/>
      <c r="C26" s="8"/>
      <c r="D26" s="8"/>
      <c r="E26" t="s">
        <v>256</v>
      </c>
      <c r="I26" t="s">
        <v>257</v>
      </c>
    </row>
    <row r="27" spans="1:9" x14ac:dyDescent="0.25">
      <c r="A27" t="s">
        <v>243</v>
      </c>
      <c r="B27">
        <v>19.98</v>
      </c>
      <c r="C27" s="6"/>
      <c r="D27" s="6"/>
      <c r="E27">
        <v>27.73</v>
      </c>
      <c r="I27">
        <v>34.909999999999997</v>
      </c>
    </row>
    <row r="28" spans="1:9" x14ac:dyDescent="0.25">
      <c r="A28" t="s">
        <v>230</v>
      </c>
      <c r="B28">
        <v>19.97</v>
      </c>
      <c r="C28" s="6"/>
      <c r="E28">
        <v>24.58</v>
      </c>
      <c r="I28">
        <v>28.66</v>
      </c>
    </row>
    <row r="29" spans="1:9" x14ac:dyDescent="0.25">
      <c r="A29" t="s">
        <v>244</v>
      </c>
      <c r="B29" s="9">
        <v>16086</v>
      </c>
      <c r="C29" s="6"/>
      <c r="E29" s="9">
        <v>16086</v>
      </c>
    </row>
    <row r="30" spans="1:9" x14ac:dyDescent="0.25">
      <c r="A30" t="s">
        <v>245</v>
      </c>
      <c r="B30" s="9">
        <v>19212</v>
      </c>
      <c r="C30" s="6"/>
      <c r="E30" s="9">
        <v>18714</v>
      </c>
      <c r="I30" s="9">
        <v>19212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user</cp:lastModifiedBy>
  <dcterms:created xsi:type="dcterms:W3CDTF">2022-02-07T05:49:35Z</dcterms:created>
  <dcterms:modified xsi:type="dcterms:W3CDTF">2022-03-05T08:50:53Z</dcterms:modified>
</cp:coreProperties>
</file>