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4084369_up_ac_za/Documents/Masters Content/Results chapter FINALE/"/>
    </mc:Choice>
  </mc:AlternateContent>
  <xr:revisionPtr revIDLastSave="40" documentId="13_ncr:1_{5FD19FAE-1782-4AB4-8CAB-F59DAD712EE0}" xr6:coauthVersionLast="47" xr6:coauthVersionMax="47" xr10:uidLastSave="{CC5E2D35-5E27-4A75-BB77-65278A145688}"/>
  <bookViews>
    <workbookView xWindow="-108" yWindow="-108" windowWidth="23256" windowHeight="12456" activeTab="2" xr2:uid="{5DF070FE-FCAC-4235-A053-7ADC50FC1D50}"/>
  </bookViews>
  <sheets>
    <sheet name="Rep 1" sheetId="1" r:id="rId1"/>
    <sheet name="Rep 2" sheetId="2" r:id="rId2"/>
    <sheet name="PS" sheetId="3" r:id="rId3"/>
    <sheet name="Average N% content " sheetId="6" r:id="rId4"/>
    <sheet name="Protein Solubility  (2)" sheetId="8" state="hidden" r:id="rId5"/>
    <sheet name="Protein Solubility " sheetId="7" r:id="rId6"/>
    <sheet name="Residual Solubility 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3" i="2" l="1"/>
  <c r="R72" i="2"/>
  <c r="R70" i="2"/>
  <c r="R67" i="2"/>
  <c r="R62" i="2"/>
  <c r="R58" i="2"/>
  <c r="R57" i="2"/>
  <c r="R50" i="2"/>
  <c r="R27" i="2"/>
  <c r="R6" i="2"/>
  <c r="R7" i="2"/>
  <c r="R8" i="2"/>
  <c r="R5" i="2"/>
  <c r="H23" i="1" l="1"/>
  <c r="P20" i="1"/>
  <c r="Q20" i="1" s="1"/>
  <c r="Q21" i="1"/>
  <c r="Q27" i="2" l="1"/>
  <c r="Q20" i="2"/>
  <c r="E6" i="4"/>
  <c r="E7" i="4"/>
  <c r="E8" i="4"/>
  <c r="E10" i="4"/>
  <c r="F10" i="4" s="1"/>
  <c r="E11" i="4"/>
  <c r="F11" i="4" s="1"/>
  <c r="E12" i="4"/>
  <c r="F12" i="4" s="1"/>
  <c r="E13" i="4"/>
  <c r="F13" i="4" s="1"/>
  <c r="E15" i="4"/>
  <c r="F15" i="4" s="1"/>
  <c r="E16" i="4"/>
  <c r="F16" i="4" s="1"/>
  <c r="E17" i="4"/>
  <c r="F17" i="4" s="1"/>
  <c r="E18" i="4"/>
  <c r="F18" i="4" s="1"/>
  <c r="E20" i="4"/>
  <c r="E21" i="4"/>
  <c r="E22" i="4"/>
  <c r="E23" i="4"/>
  <c r="E25" i="4"/>
  <c r="E26" i="4"/>
  <c r="E27" i="4"/>
  <c r="E28" i="4"/>
  <c r="E30" i="4"/>
  <c r="E31" i="4"/>
  <c r="E32" i="4"/>
  <c r="E33" i="4"/>
  <c r="E35" i="4"/>
  <c r="E36" i="4"/>
  <c r="E37" i="4"/>
  <c r="E38" i="4"/>
  <c r="E40" i="4"/>
  <c r="E41" i="4"/>
  <c r="E42" i="4"/>
  <c r="E43" i="4"/>
  <c r="E45" i="4"/>
  <c r="E46" i="4"/>
  <c r="E47" i="4"/>
  <c r="E48" i="4"/>
  <c r="E50" i="4"/>
  <c r="E51" i="4"/>
  <c r="E52" i="4"/>
  <c r="E53" i="4"/>
  <c r="E59" i="4"/>
  <c r="E60" i="4"/>
  <c r="E61" i="4"/>
  <c r="E62" i="4"/>
  <c r="E64" i="4"/>
  <c r="E65" i="4"/>
  <c r="E66" i="4"/>
  <c r="E67" i="4"/>
  <c r="E69" i="4"/>
  <c r="E70" i="4"/>
  <c r="E71" i="4"/>
  <c r="E72" i="4"/>
  <c r="E74" i="4"/>
  <c r="E75" i="4"/>
  <c r="E76" i="4"/>
  <c r="E78" i="4"/>
  <c r="E79" i="4"/>
  <c r="E80" i="4"/>
  <c r="E81" i="4"/>
  <c r="E83" i="4"/>
  <c r="E84" i="4"/>
  <c r="E85" i="4"/>
  <c r="E86" i="4"/>
  <c r="E88" i="4"/>
  <c r="E89" i="4"/>
  <c r="E90" i="4"/>
  <c r="E91" i="4"/>
  <c r="E93" i="4"/>
  <c r="E94" i="4"/>
  <c r="E95" i="4"/>
  <c r="E96" i="4"/>
  <c r="E98" i="4"/>
  <c r="E99" i="4"/>
  <c r="E100" i="4"/>
  <c r="E101" i="4"/>
  <c r="E103" i="4"/>
  <c r="E104" i="4"/>
  <c r="E105" i="4"/>
  <c r="E106" i="4"/>
  <c r="E108" i="4"/>
  <c r="E109" i="4"/>
  <c r="E110" i="4"/>
  <c r="E111" i="4"/>
  <c r="E113" i="4"/>
  <c r="E114" i="4"/>
  <c r="E115" i="4"/>
  <c r="E116" i="4"/>
  <c r="E5" i="4"/>
  <c r="I5" i="4" s="1"/>
  <c r="I15" i="4" l="1"/>
  <c r="K15" i="4" s="1"/>
  <c r="L15" i="4" s="1"/>
  <c r="M15" i="4" s="1"/>
  <c r="I18" i="4"/>
  <c r="K18" i="4" s="1"/>
  <c r="L18" i="4" s="1"/>
  <c r="M18" i="4" s="1"/>
  <c r="I8" i="4"/>
  <c r="F8" i="4"/>
  <c r="I17" i="4"/>
  <c r="K17" i="4" s="1"/>
  <c r="L17" i="4" s="1"/>
  <c r="M17" i="4" s="1"/>
  <c r="I7" i="4"/>
  <c r="F7" i="4"/>
  <c r="I16" i="4"/>
  <c r="K16" i="4" s="1"/>
  <c r="L16" i="4" s="1"/>
  <c r="I6" i="4"/>
  <c r="F6" i="4"/>
  <c r="F5" i="4"/>
  <c r="Q73" i="2"/>
  <c r="Q72" i="2"/>
  <c r="Q70" i="2"/>
  <c r="Q68" i="2"/>
  <c r="Q67" i="2"/>
  <c r="Q65" i="2"/>
  <c r="Q63" i="2"/>
  <c r="Q62" i="2"/>
  <c r="Q60" i="2"/>
  <c r="Q58" i="2"/>
  <c r="Q57" i="2"/>
  <c r="Q55" i="2"/>
  <c r="H46" i="2"/>
  <c r="H47" i="2"/>
  <c r="H48" i="2"/>
  <c r="H50" i="2"/>
  <c r="H51" i="2"/>
  <c r="H52" i="2"/>
  <c r="H53" i="2"/>
  <c r="H55" i="2"/>
  <c r="H56" i="2"/>
  <c r="H57" i="2"/>
  <c r="H58" i="2"/>
  <c r="H60" i="2"/>
  <c r="H61" i="2"/>
  <c r="H62" i="2"/>
  <c r="H63" i="2"/>
  <c r="H65" i="2"/>
  <c r="H66" i="2"/>
  <c r="H67" i="2"/>
  <c r="H68" i="2"/>
  <c r="H70" i="2"/>
  <c r="H71" i="2"/>
  <c r="H72" i="2"/>
  <c r="H73" i="2"/>
  <c r="H45" i="2"/>
  <c r="H33" i="2"/>
  <c r="H32" i="2"/>
  <c r="H31" i="2"/>
  <c r="H30" i="2"/>
  <c r="H6" i="2"/>
  <c r="H7" i="2"/>
  <c r="H8" i="2"/>
  <c r="H18" i="2"/>
  <c r="H16" i="2"/>
  <c r="H17" i="2"/>
  <c r="H15" i="2"/>
  <c r="H20" i="2"/>
  <c r="H21" i="2"/>
  <c r="H22" i="2"/>
  <c r="H23" i="2"/>
  <c r="H25" i="2"/>
  <c r="H26" i="2"/>
  <c r="H27" i="2"/>
  <c r="H28" i="2"/>
  <c r="H5" i="2"/>
  <c r="J72" i="2"/>
  <c r="J48" i="2"/>
  <c r="J47" i="2"/>
  <c r="J46" i="2"/>
  <c r="J45" i="2"/>
  <c r="J20" i="2"/>
  <c r="M16" i="4" l="1"/>
  <c r="D20" i="3"/>
  <c r="D19" i="3"/>
  <c r="D21" i="3" s="1"/>
  <c r="N23" i="1"/>
  <c r="J73" i="2"/>
  <c r="J71" i="2"/>
  <c r="J70" i="2"/>
  <c r="J68" i="2"/>
  <c r="J67" i="2"/>
  <c r="J66" i="2"/>
  <c r="J65" i="2"/>
  <c r="J63" i="2"/>
  <c r="J62" i="2"/>
  <c r="J61" i="2"/>
  <c r="J60" i="2"/>
  <c r="J58" i="2"/>
  <c r="J57" i="2"/>
  <c r="J56" i="2"/>
  <c r="J55" i="2"/>
  <c r="J53" i="2"/>
  <c r="J52" i="2"/>
  <c r="J51" i="2"/>
  <c r="J50" i="2"/>
  <c r="J33" i="2"/>
  <c r="J32" i="2"/>
  <c r="J31" i="2"/>
  <c r="J30" i="2"/>
  <c r="J28" i="2"/>
  <c r="J27" i="2"/>
  <c r="J26" i="2"/>
  <c r="J25" i="2"/>
  <c r="J23" i="2"/>
  <c r="J22" i="2"/>
  <c r="J21" i="2"/>
  <c r="J15" i="2"/>
  <c r="J17" i="2"/>
  <c r="J16" i="2"/>
  <c r="J18" i="2"/>
  <c r="J8" i="2"/>
  <c r="J7" i="2"/>
  <c r="J6" i="2"/>
  <c r="J5" i="2"/>
  <c r="D9" i="3"/>
  <c r="D16" i="3"/>
  <c r="D17" i="3" s="1"/>
  <c r="D15" i="3"/>
  <c r="Q19" i="2" l="1"/>
  <c r="Q24" i="2"/>
  <c r="Q29" i="2"/>
  <c r="Q5" i="2"/>
  <c r="Q48" i="2"/>
  <c r="P44" i="1"/>
  <c r="Q44" i="1" s="1"/>
  <c r="R44" i="1" s="1"/>
  <c r="S44" i="1" s="1"/>
  <c r="Q17" i="2"/>
  <c r="Q32" i="2"/>
  <c r="Q52" i="2"/>
  <c r="Q15" i="2"/>
  <c r="Q33" i="2"/>
  <c r="Q50" i="2"/>
  <c r="Q6" i="2"/>
  <c r="Q18" i="2"/>
  <c r="Q25" i="2"/>
  <c r="Q30" i="2"/>
  <c r="Q45" i="2"/>
  <c r="P45" i="1"/>
  <c r="Q45" i="1" s="1"/>
  <c r="R45" i="1" s="1"/>
  <c r="S45" i="1" s="1"/>
  <c r="Q53" i="2"/>
  <c r="Q7" i="2"/>
  <c r="Q22" i="2"/>
  <c r="P46" i="1"/>
  <c r="Q46" i="1" s="1"/>
  <c r="R46" i="1" s="1"/>
  <c r="S46" i="1" s="1"/>
  <c r="Q8" i="2"/>
  <c r="Q23" i="2"/>
  <c r="Q28" i="2"/>
  <c r="P43" i="1"/>
  <c r="Q43" i="1" s="1"/>
  <c r="R43" i="1" s="1"/>
  <c r="S43" i="1" s="1"/>
  <c r="Q47" i="2"/>
  <c r="P23" i="1"/>
  <c r="Q23" i="1" s="1"/>
  <c r="R23" i="1" s="1"/>
  <c r="S23" i="1" s="1"/>
  <c r="Q46" i="2"/>
  <c r="Q61" i="2"/>
  <c r="Q56" i="2"/>
  <c r="Q66" i="2"/>
  <c r="P30" i="1"/>
  <c r="Q30" i="1" s="1"/>
  <c r="R30" i="1" s="1"/>
  <c r="P25" i="1"/>
  <c r="Q25" i="1" s="1"/>
  <c r="R25" i="1" s="1"/>
  <c r="P17" i="1"/>
  <c r="Q17" i="1" s="1"/>
  <c r="R17" i="1" s="1"/>
  <c r="P7" i="1"/>
  <c r="Q7" i="1" s="1"/>
  <c r="R7" i="1" s="1"/>
  <c r="P33" i="1"/>
  <c r="Q33" i="1" s="1"/>
  <c r="R33" i="1" s="1"/>
  <c r="P28" i="1"/>
  <c r="Q28" i="1" s="1"/>
  <c r="R28" i="1" s="1"/>
  <c r="R20" i="1"/>
  <c r="P16" i="1"/>
  <c r="Q16" i="1" s="1"/>
  <c r="R16" i="1" s="1"/>
  <c r="P6" i="1"/>
  <c r="Q6" i="1" s="1"/>
  <c r="P70" i="1"/>
  <c r="Q70" i="1" s="1"/>
  <c r="R70" i="1" s="1"/>
  <c r="P32" i="1"/>
  <c r="Q32" i="1" s="1"/>
  <c r="R32" i="1" s="1"/>
  <c r="P27" i="1"/>
  <c r="Q27" i="1" s="1"/>
  <c r="R27" i="1" s="1"/>
  <c r="P22" i="1"/>
  <c r="Q22" i="1" s="1"/>
  <c r="R22" i="1" s="1"/>
  <c r="P18" i="1"/>
  <c r="Q18" i="1" s="1"/>
  <c r="R18" i="1" s="1"/>
  <c r="P5" i="1"/>
  <c r="Q5" i="1" s="1"/>
  <c r="R5" i="1" s="1"/>
  <c r="P31" i="1"/>
  <c r="Q31" i="1" s="1"/>
  <c r="R31" i="1" s="1"/>
  <c r="P26" i="1"/>
  <c r="P15" i="1"/>
  <c r="Q15" i="1" s="1"/>
  <c r="R15" i="1" s="1"/>
  <c r="P8" i="1"/>
  <c r="Q8" i="1" s="1"/>
  <c r="R8" i="1" s="1"/>
  <c r="P21" i="1"/>
  <c r="R21" i="1" s="1"/>
  <c r="J23" i="1"/>
  <c r="N64" i="1"/>
  <c r="N65" i="1"/>
  <c r="N66" i="1"/>
  <c r="J63" i="1"/>
  <c r="N59" i="1"/>
  <c r="N60" i="1"/>
  <c r="J61" i="1"/>
  <c r="J58" i="1"/>
  <c r="N54" i="1"/>
  <c r="N55" i="1"/>
  <c r="J56" i="1"/>
  <c r="N53" i="1"/>
  <c r="H53" i="1"/>
  <c r="J49" i="1"/>
  <c r="N50" i="1"/>
  <c r="N51" i="1"/>
  <c r="J48" i="1"/>
  <c r="N69" i="1"/>
  <c r="N71" i="1"/>
  <c r="J68" i="1"/>
  <c r="H69" i="1"/>
  <c r="H70" i="1"/>
  <c r="H71" i="1"/>
  <c r="H68" i="1"/>
  <c r="H66" i="1"/>
  <c r="H65" i="1"/>
  <c r="H64" i="1"/>
  <c r="H63" i="1"/>
  <c r="H61" i="1"/>
  <c r="H60" i="1"/>
  <c r="H59" i="1"/>
  <c r="H58" i="1"/>
  <c r="H56" i="1"/>
  <c r="H55" i="1"/>
  <c r="H54" i="1"/>
  <c r="H51" i="1"/>
  <c r="H50" i="1"/>
  <c r="H49" i="1"/>
  <c r="H48" i="1"/>
  <c r="J46" i="1"/>
  <c r="H46" i="1"/>
  <c r="J45" i="1"/>
  <c r="H45" i="1"/>
  <c r="J44" i="1"/>
  <c r="H44" i="1"/>
  <c r="J43" i="1"/>
  <c r="H43" i="1"/>
  <c r="N31" i="1"/>
  <c r="N32" i="1"/>
  <c r="N28" i="1"/>
  <c r="H21" i="1"/>
  <c r="H22" i="1"/>
  <c r="H20" i="1"/>
  <c r="H25" i="1"/>
  <c r="H26" i="1"/>
  <c r="H27" i="1"/>
  <c r="H28" i="1"/>
  <c r="H30" i="1"/>
  <c r="H31" i="1"/>
  <c r="H32" i="1"/>
  <c r="H33" i="1"/>
  <c r="R26" i="1" l="1"/>
  <c r="S31" i="1"/>
  <c r="S28" i="1"/>
  <c r="S67" i="2"/>
  <c r="T67" i="2" s="1"/>
  <c r="S65" i="2"/>
  <c r="T65" i="2" s="1"/>
  <c r="R65" i="2"/>
  <c r="R47" i="2"/>
  <c r="S47" i="2"/>
  <c r="T47" i="2" s="1"/>
  <c r="S53" i="2"/>
  <c r="T53" i="2" s="1"/>
  <c r="R53" i="2"/>
  <c r="S62" i="2"/>
  <c r="T62" i="2" s="1"/>
  <c r="S60" i="2"/>
  <c r="T60" i="2" s="1"/>
  <c r="R60" i="2"/>
  <c r="S58" i="2"/>
  <c r="T58" i="2" s="1"/>
  <c r="S50" i="2"/>
  <c r="T50" i="2" s="1"/>
  <c r="S63" i="2"/>
  <c r="T63" i="2" s="1"/>
  <c r="R63" i="2"/>
  <c r="S8" i="2"/>
  <c r="T8" i="2" s="1"/>
  <c r="S25" i="2"/>
  <c r="T25" i="2" s="1"/>
  <c r="R25" i="2"/>
  <c r="S27" i="2"/>
  <c r="T27" i="2" s="1"/>
  <c r="S15" i="2"/>
  <c r="T15" i="2" s="1"/>
  <c r="R15" i="2"/>
  <c r="R20" i="2"/>
  <c r="S20" i="2"/>
  <c r="T20" i="2" s="1"/>
  <c r="S52" i="2"/>
  <c r="T52" i="2" s="1"/>
  <c r="R52" i="2"/>
  <c r="S48" i="2"/>
  <c r="T48" i="2" s="1"/>
  <c r="R48" i="2"/>
  <c r="S66" i="2"/>
  <c r="T66" i="2" s="1"/>
  <c r="R66" i="2"/>
  <c r="S61" i="2"/>
  <c r="T61" i="2" s="1"/>
  <c r="R61" i="2"/>
  <c r="S46" i="2"/>
  <c r="T46" i="2" s="1"/>
  <c r="R46" i="2"/>
  <c r="R28" i="2"/>
  <c r="S28" i="2"/>
  <c r="T28" i="2" s="1"/>
  <c r="S22" i="2"/>
  <c r="T22" i="2" s="1"/>
  <c r="R22" i="2"/>
  <c r="S45" i="2"/>
  <c r="T45" i="2" s="1"/>
  <c r="R45" i="2"/>
  <c r="S18" i="2"/>
  <c r="T18" i="2" s="1"/>
  <c r="R18" i="2"/>
  <c r="R55" i="2"/>
  <c r="S55" i="2"/>
  <c r="T55" i="2" s="1"/>
  <c r="S32" i="2"/>
  <c r="T32" i="2" s="1"/>
  <c r="R32" i="2"/>
  <c r="S5" i="2"/>
  <c r="T5" i="2" s="1"/>
  <c r="S32" i="1"/>
  <c r="S57" i="2"/>
  <c r="T57" i="2" s="1"/>
  <c r="S56" i="2"/>
  <c r="T56" i="2" s="1"/>
  <c r="R56" i="2"/>
  <c r="S68" i="2"/>
  <c r="T68" i="2" s="1"/>
  <c r="R68" i="2"/>
  <c r="S23" i="2"/>
  <c r="T23" i="2" s="1"/>
  <c r="R23" i="2"/>
  <c r="S7" i="2"/>
  <c r="T7" i="2" s="1"/>
  <c r="S30" i="2"/>
  <c r="T30" i="2" s="1"/>
  <c r="R30" i="2"/>
  <c r="S6" i="2"/>
  <c r="T6" i="2" s="1"/>
  <c r="S33" i="2"/>
  <c r="T33" i="2" s="1"/>
  <c r="R33" i="2"/>
  <c r="S17" i="2"/>
  <c r="T17" i="2" s="1"/>
  <c r="R17" i="2"/>
  <c r="J60" i="1"/>
  <c r="J70" i="1"/>
  <c r="N70" i="1"/>
  <c r="S70" i="1" s="1"/>
  <c r="J32" i="1"/>
  <c r="J65" i="1"/>
  <c r="J55" i="1"/>
  <c r="J31" i="1"/>
  <c r="J28" i="1"/>
  <c r="N68" i="1"/>
  <c r="J21" i="1"/>
  <c r="N21" i="1"/>
  <c r="S21" i="1" s="1"/>
  <c r="J27" i="1"/>
  <c r="N27" i="1"/>
  <c r="S27" i="1" s="1"/>
  <c r="J33" i="1"/>
  <c r="N33" i="1"/>
  <c r="S33" i="1" s="1"/>
  <c r="J22" i="1"/>
  <c r="N22" i="1"/>
  <c r="S22" i="1" s="1"/>
  <c r="J50" i="1"/>
  <c r="J20" i="1"/>
  <c r="N20" i="1"/>
  <c r="S20" i="1" s="1"/>
  <c r="J26" i="1"/>
  <c r="N26" i="1"/>
  <c r="J25" i="1"/>
  <c r="N25" i="1"/>
  <c r="S25" i="1" s="1"/>
  <c r="J30" i="1"/>
  <c r="N30" i="1"/>
  <c r="S30" i="1" s="1"/>
  <c r="J54" i="1"/>
  <c r="J64" i="1"/>
  <c r="J71" i="1"/>
  <c r="J53" i="1"/>
  <c r="N63" i="1"/>
  <c r="N58" i="1"/>
  <c r="J51" i="1"/>
  <c r="J59" i="1"/>
  <c r="J69" i="1"/>
  <c r="J66" i="1"/>
  <c r="N48" i="1"/>
  <c r="N61" i="1"/>
  <c r="N56" i="1"/>
  <c r="N49" i="1"/>
  <c r="D10" i="3"/>
  <c r="E9" i="3" s="1"/>
  <c r="D5" i="3"/>
  <c r="D3" i="3"/>
  <c r="H18" i="1"/>
  <c r="H16" i="1"/>
  <c r="H17" i="1"/>
  <c r="H15" i="1"/>
  <c r="H8" i="1"/>
  <c r="H7" i="1"/>
  <c r="S26" i="1" l="1"/>
  <c r="Q16" i="2"/>
  <c r="Q26" i="2"/>
  <c r="Q71" i="2"/>
  <c r="Q21" i="2"/>
  <c r="Q51" i="2"/>
  <c r="Q31" i="2"/>
  <c r="H6" i="1"/>
  <c r="R6" i="1"/>
  <c r="J17" i="1"/>
  <c r="N17" i="1"/>
  <c r="S17" i="1" s="1"/>
  <c r="J6" i="1"/>
  <c r="N6" i="1"/>
  <c r="J8" i="1"/>
  <c r="N8" i="1"/>
  <c r="S8" i="1" s="1"/>
  <c r="J16" i="1"/>
  <c r="N16" i="1"/>
  <c r="S16" i="1" s="1"/>
  <c r="H5" i="1"/>
  <c r="J18" i="1"/>
  <c r="N18" i="1"/>
  <c r="S18" i="1" s="1"/>
  <c r="J5" i="1"/>
  <c r="N5" i="1"/>
  <c r="J7" i="1"/>
  <c r="N7" i="1"/>
  <c r="S7" i="1" s="1"/>
  <c r="J15" i="1"/>
  <c r="N15" i="1"/>
  <c r="S15" i="1" s="1"/>
  <c r="P50" i="1"/>
  <c r="Q50" i="1" s="1"/>
  <c r="R50" i="1" s="1"/>
  <c r="S50" i="1" s="1"/>
  <c r="P55" i="1"/>
  <c r="Q55" i="1" s="1"/>
  <c r="R55" i="1" s="1"/>
  <c r="S55" i="1" s="1"/>
  <c r="P60" i="1"/>
  <c r="Q60" i="1" s="1"/>
  <c r="R60" i="1" s="1"/>
  <c r="S60" i="1" s="1"/>
  <c r="P65" i="1"/>
  <c r="Q65" i="1" s="1"/>
  <c r="R65" i="1" s="1"/>
  <c r="S65" i="1" s="1"/>
  <c r="P71" i="1"/>
  <c r="Q71" i="1" s="1"/>
  <c r="R71" i="1" s="1"/>
  <c r="S71" i="1" s="1"/>
  <c r="P51" i="1"/>
  <c r="Q51" i="1" s="1"/>
  <c r="R51" i="1" s="1"/>
  <c r="S51" i="1" s="1"/>
  <c r="P56" i="1"/>
  <c r="Q56" i="1" s="1"/>
  <c r="R56" i="1" s="1"/>
  <c r="S56" i="1" s="1"/>
  <c r="P61" i="1"/>
  <c r="Q61" i="1" s="1"/>
  <c r="R61" i="1" s="1"/>
  <c r="S61" i="1" s="1"/>
  <c r="P66" i="1"/>
  <c r="Q66" i="1" s="1"/>
  <c r="R66" i="1" s="1"/>
  <c r="S66" i="1" s="1"/>
  <c r="P48" i="1"/>
  <c r="Q48" i="1" s="1"/>
  <c r="R48" i="1" s="1"/>
  <c r="S48" i="1" s="1"/>
  <c r="P58" i="1"/>
  <c r="Q58" i="1" s="1"/>
  <c r="R58" i="1" s="1"/>
  <c r="S58" i="1" s="1"/>
  <c r="P63" i="1"/>
  <c r="Q63" i="1" s="1"/>
  <c r="R63" i="1" s="1"/>
  <c r="S63" i="1" s="1"/>
  <c r="P68" i="1"/>
  <c r="Q68" i="1" s="1"/>
  <c r="R68" i="1" s="1"/>
  <c r="S68" i="1" s="1"/>
  <c r="P49" i="1"/>
  <c r="Q49" i="1" s="1"/>
  <c r="R49" i="1" s="1"/>
  <c r="S49" i="1" s="1"/>
  <c r="P59" i="1"/>
  <c r="Q59" i="1" s="1"/>
  <c r="R59" i="1" s="1"/>
  <c r="S59" i="1" s="1"/>
  <c r="P69" i="1"/>
  <c r="Q69" i="1" s="1"/>
  <c r="R69" i="1" s="1"/>
  <c r="S69" i="1" s="1"/>
  <c r="P53" i="1"/>
  <c r="Q53" i="1" s="1"/>
  <c r="R53" i="1" s="1"/>
  <c r="S53" i="1" s="1"/>
  <c r="P54" i="1"/>
  <c r="Q54" i="1" s="1"/>
  <c r="R54" i="1" s="1"/>
  <c r="S54" i="1" s="1"/>
  <c r="P64" i="1"/>
  <c r="Q64" i="1" s="1"/>
  <c r="R64" i="1" s="1"/>
  <c r="S64" i="1" s="1"/>
  <c r="S31" i="2" l="1"/>
  <c r="T31" i="2" s="1"/>
  <c r="R31" i="2"/>
  <c r="S71" i="2"/>
  <c r="T71" i="2" s="1"/>
  <c r="R71" i="2"/>
  <c r="R51" i="2"/>
  <c r="S51" i="2"/>
  <c r="T51" i="2" s="1"/>
  <c r="S73" i="2"/>
  <c r="T73" i="2" s="1"/>
  <c r="S70" i="2"/>
  <c r="T70" i="2" s="1"/>
  <c r="S26" i="2"/>
  <c r="T26" i="2" s="1"/>
  <c r="R26" i="2"/>
  <c r="S72" i="2"/>
  <c r="T72" i="2" s="1"/>
  <c r="S21" i="2"/>
  <c r="T21" i="2" s="1"/>
  <c r="R21" i="2"/>
  <c r="S16" i="2"/>
  <c r="T16" i="2" s="1"/>
  <c r="R16" i="2"/>
  <c r="S5" i="1"/>
  <c r="S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tc={05281097-53AE-42CD-A64C-1AEFF3A6E89A}</author>
    <author>tc={EE98ADD1-07EA-4233-8833-1C1EDE018AE6}</author>
    <author>Sarah Kandolo</author>
    <author>tc={A14CBC53-4453-488B-9A7C-5D4CD0BC0986}</author>
  </authors>
  <commentList>
    <comment ref="E2" authorId="0" shapeId="0" xr:uid="{05281097-53AE-42CD-A64C-1AEFF3A6E89A}">
      <text>
        <t>[Threaded comment]
Your version of Excel allows you to read this threaded comment; however, any edits to it will get removed if the file is opened in a newer version of Excel. Learn more: https://go.microsoft.com/fwlink/?linkid=870924
Comment:
    Is this in 100 ul of supernatant?
Reply:
    yes</t>
      </text>
    </comment>
    <comment ref="P4" authorId="1" shapeId="0" xr:uid="{EE98ADD1-07EA-4233-8833-1C1EDE018AE6}">
      <text>
        <t>[Threaded comment]
Your version of Excel allows you to read this threaded comment; however, any edits to it will get removed if the file is opened in a newer version of Excel. Learn more: https://go.microsoft.com/fwlink/?linkid=870924
Comment:
    mass of N in absorbant</t>
      </text>
    </comment>
    <comment ref="A10" authorId="2" shapeId="0" xr:uid="{0B1D8B9E-190C-4C19-A0AB-D6995870F64D}">
      <text>
        <r>
          <rPr>
            <b/>
            <sz val="9"/>
            <color indexed="81"/>
            <rFont val="Tahoma"/>
            <family val="2"/>
          </rPr>
          <t>Sarah Kandolo:</t>
        </r>
        <r>
          <rPr>
            <sz val="9"/>
            <color indexed="81"/>
            <rFont val="Tahoma"/>
            <family val="2"/>
          </rPr>
          <t xml:space="preserve">
these extracts were drued in the iven before the protein solubility was tested in the Dumas equipement
</t>
        </r>
      </text>
    </comment>
    <comment ref="P70" authorId="3" shapeId="0" xr:uid="{A14CBC53-4453-488B-9A7C-5D4CD0BC0986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the average Abt cell D29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tc={29EDABCA-3721-4A40-8F61-AED483C88C2C}</author>
    <author>Sarah Kandolo</author>
    <author>tc={493E41E7-62AA-4425-B8B3-1A2F013ECD4C}</author>
  </authors>
  <commentList>
    <comment ref="Q2" authorId="0" shapeId="0" xr:uid="{29EDABCA-3721-4A40-8F61-AED483C88C2C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cell D 33 - which gave high solubility</t>
      </text>
    </comment>
    <comment ref="V9" authorId="1" shapeId="0" xr:uid="{16847208-B429-4D9A-821C-8BD46DE714D2}">
      <text>
        <r>
          <rPr>
            <b/>
            <sz val="9"/>
            <color indexed="81"/>
            <rFont val="Tahoma"/>
            <family val="2"/>
          </rPr>
          <t>Sarah Kandolo:</t>
        </r>
        <r>
          <rPr>
            <sz val="9"/>
            <color indexed="81"/>
            <rFont val="Tahoma"/>
            <family val="2"/>
          </rPr>
          <t xml:space="preserve">
this is the averaged resiults ..
</t>
        </r>
      </text>
    </comment>
    <comment ref="A10" authorId="1" shapeId="0" xr:uid="{9AC552CB-507F-41AA-B73D-0876EF4DCEEB}">
      <text>
        <r>
          <rPr>
            <b/>
            <sz val="9"/>
            <color indexed="81"/>
            <rFont val="Tahoma"/>
            <family val="2"/>
          </rPr>
          <t>Sarah Kandolo:</t>
        </r>
        <r>
          <rPr>
            <sz val="9"/>
            <color indexed="81"/>
            <rFont val="Tahoma"/>
            <family val="2"/>
          </rPr>
          <t xml:space="preserve">
these extracts were drued in the iven before the protein solubility was tested in the Dumas equipement</t>
        </r>
      </text>
    </comment>
    <comment ref="Q46" authorId="2" shapeId="0" xr:uid="{493E41E7-62AA-4425-B8B3-1A2F013ECD4C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D29 average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tc={4CA1412D-944A-4A0E-B323-1595F2452065}</author>
  </authors>
  <commentList>
    <comment ref="E1" authorId="0" shapeId="0" xr:uid="{4CA1412D-944A-4A0E-B323-1595F2452065}">
      <text>
        <t>[Threaded comment]
Your version of Excel allows you to read this threaded comment; however, any edits to it will get removed if the file is opened in a newer version of Excel. Learn more: https://go.microsoft.com/fwlink/?linkid=870924
Comment:
    Average from protein (N%) content from another excel workbook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tc={7EB2B487-4BB5-4421-926C-08E879FE2416}</author>
  </authors>
  <commentList>
    <comment ref="E3" authorId="0" shapeId="0" xr:uid="{7EB2B487-4BB5-4421-926C-08E879FE2416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in percentage!</t>
      </text>
    </comment>
  </commentList>
</comments>
</file>

<file path=xl/sharedStrings.xml><?xml version="1.0" encoding="utf-8"?>
<sst xmlns="http://schemas.openxmlformats.org/spreadsheetml/2006/main" count="633" uniqueCount="213">
  <si>
    <t>Sample</t>
  </si>
  <si>
    <t>pH (obtained)</t>
  </si>
  <si>
    <t>Volume (ul) supernatant used</t>
  </si>
  <si>
    <t>Mass sample (mg)</t>
  </si>
  <si>
    <t>soy Fh</t>
  </si>
  <si>
    <t>volume of supernatant post centrifuge (ul)</t>
  </si>
  <si>
    <t>pH</t>
  </si>
  <si>
    <r>
      <t xml:space="preserve">% </t>
    </r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absorbant</t>
    </r>
  </si>
  <si>
    <r>
      <t xml:space="preserve">% </t>
    </r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(mg)</t>
    </r>
  </si>
  <si>
    <t>Mass of Absorbant (mg)</t>
  </si>
  <si>
    <t>Mass of N (mg)/ sample + Absorbant</t>
  </si>
  <si>
    <t>Mass of N (mg)/ sample</t>
  </si>
  <si>
    <t>N (mg)</t>
  </si>
  <si>
    <t>Mass (mg)/Ab</t>
  </si>
  <si>
    <t>%N/Ab</t>
  </si>
  <si>
    <t>N Mass (mg)/100 ul supernatant</t>
  </si>
  <si>
    <t>% Solubility</t>
  </si>
  <si>
    <t>Mass of N/Absorbant (mg)</t>
  </si>
  <si>
    <t>Red BGN</t>
  </si>
  <si>
    <t>Isolates</t>
  </si>
  <si>
    <t xml:space="preserve">Cream BGN </t>
  </si>
  <si>
    <t>Dr Saunders</t>
  </si>
  <si>
    <t>Bechuana white</t>
  </si>
  <si>
    <t>soy</t>
  </si>
  <si>
    <t>Maize gluten-60</t>
  </si>
  <si>
    <t>weight of absorbant</t>
  </si>
  <si>
    <t xml:space="preserve">% N </t>
  </si>
  <si>
    <t xml:space="preserve">See from aa to cc sheet </t>
  </si>
  <si>
    <t>average</t>
  </si>
  <si>
    <t>ISOLATES</t>
  </si>
  <si>
    <t>soy wet mill</t>
  </si>
  <si>
    <t>CONCENTRATES</t>
  </si>
  <si>
    <t xml:space="preserve">New below </t>
  </si>
  <si>
    <t>Extract</t>
  </si>
  <si>
    <t>Mass plastic pan (g)</t>
  </si>
  <si>
    <t>Mass upernatant (g)</t>
  </si>
  <si>
    <t>Mass pan + dried supernatant (g)</t>
  </si>
  <si>
    <t>SOY (fh)</t>
  </si>
  <si>
    <t>AA</t>
  </si>
  <si>
    <t>AC</t>
  </si>
  <si>
    <t>AE</t>
  </si>
  <si>
    <t>AG</t>
  </si>
  <si>
    <t>SOY (fh) duplicate</t>
  </si>
  <si>
    <t>AB</t>
  </si>
  <si>
    <t>AD</t>
  </si>
  <si>
    <t>AF</t>
  </si>
  <si>
    <t>AH</t>
  </si>
  <si>
    <t>CREAM BGN</t>
  </si>
  <si>
    <t>CREAM BGN duplicate</t>
  </si>
  <si>
    <t>BA</t>
  </si>
  <si>
    <t>BC</t>
  </si>
  <si>
    <t>BE</t>
  </si>
  <si>
    <t>BG</t>
  </si>
  <si>
    <t>BB</t>
  </si>
  <si>
    <t>BD</t>
  </si>
  <si>
    <t>BF</t>
  </si>
  <si>
    <t>BH</t>
  </si>
  <si>
    <t>RED BGN duplicate</t>
  </si>
  <si>
    <t xml:space="preserve">RED BGN </t>
  </si>
  <si>
    <t>CA</t>
  </si>
  <si>
    <t>CC</t>
  </si>
  <si>
    <t>CE</t>
  </si>
  <si>
    <t>CG</t>
  </si>
  <si>
    <t>CB</t>
  </si>
  <si>
    <t>CD</t>
  </si>
  <si>
    <t>CF</t>
  </si>
  <si>
    <t>CH</t>
  </si>
  <si>
    <t>DR SAUNDERS</t>
  </si>
  <si>
    <t>DR SUANDERS duplicate</t>
  </si>
  <si>
    <t>DA</t>
  </si>
  <si>
    <t>DC</t>
  </si>
  <si>
    <t>DE</t>
  </si>
  <si>
    <t>DG</t>
  </si>
  <si>
    <t>DB</t>
  </si>
  <si>
    <t>DD</t>
  </si>
  <si>
    <t>DF</t>
  </si>
  <si>
    <t>DH</t>
  </si>
  <si>
    <t xml:space="preserve">BECHUANA WHITE </t>
  </si>
  <si>
    <t>EA</t>
  </si>
  <si>
    <t>EC</t>
  </si>
  <si>
    <t>EE</t>
  </si>
  <si>
    <t>EG</t>
  </si>
  <si>
    <t>BECHUANA WHITE duplicate</t>
  </si>
  <si>
    <t xml:space="preserve">EB </t>
  </si>
  <si>
    <t>ED</t>
  </si>
  <si>
    <t>EF</t>
  </si>
  <si>
    <t>EH</t>
  </si>
  <si>
    <t>MAIZE GLUTEN-60</t>
  </si>
  <si>
    <t>FA</t>
  </si>
  <si>
    <t>FC</t>
  </si>
  <si>
    <t>FF</t>
  </si>
  <si>
    <t>FG</t>
  </si>
  <si>
    <t>MAIZE GLUTEN-60 duplicate</t>
  </si>
  <si>
    <t>FB</t>
  </si>
  <si>
    <t>FD</t>
  </si>
  <si>
    <t>FH</t>
  </si>
  <si>
    <t>SOY</t>
  </si>
  <si>
    <t>GA</t>
  </si>
  <si>
    <t>GC</t>
  </si>
  <si>
    <t>GE</t>
  </si>
  <si>
    <t>GG</t>
  </si>
  <si>
    <t>SOY duplicate</t>
  </si>
  <si>
    <t>GB</t>
  </si>
  <si>
    <t>GD</t>
  </si>
  <si>
    <t>GF</t>
  </si>
  <si>
    <t>HA</t>
  </si>
  <si>
    <t>HC</t>
  </si>
  <si>
    <t>HE</t>
  </si>
  <si>
    <t>HG</t>
  </si>
  <si>
    <t>HB</t>
  </si>
  <si>
    <t>HD</t>
  </si>
  <si>
    <t>HF</t>
  </si>
  <si>
    <t>HH</t>
  </si>
  <si>
    <t>IA</t>
  </si>
  <si>
    <t>IC</t>
  </si>
  <si>
    <t>IE</t>
  </si>
  <si>
    <t>IG</t>
  </si>
  <si>
    <t>IB</t>
  </si>
  <si>
    <t>ID</t>
  </si>
  <si>
    <t>IF</t>
  </si>
  <si>
    <t>IH</t>
  </si>
  <si>
    <t>DR SAUNDERS duplicate</t>
  </si>
  <si>
    <t>JA</t>
  </si>
  <si>
    <t>JC</t>
  </si>
  <si>
    <t>JE</t>
  </si>
  <si>
    <t>JG</t>
  </si>
  <si>
    <t>JB</t>
  </si>
  <si>
    <t>JD</t>
  </si>
  <si>
    <t>JF</t>
  </si>
  <si>
    <t>JH</t>
  </si>
  <si>
    <t>KA</t>
  </si>
  <si>
    <t>KC</t>
  </si>
  <si>
    <t>KE</t>
  </si>
  <si>
    <t>KG</t>
  </si>
  <si>
    <t>KB</t>
  </si>
  <si>
    <t>KD</t>
  </si>
  <si>
    <t>KF</t>
  </si>
  <si>
    <t>KH</t>
  </si>
  <si>
    <t>N weight (mg) / weight (mg) * 100 - avg abst</t>
  </si>
  <si>
    <t>d.w.b (solid)</t>
  </si>
  <si>
    <t>N weight (mg)</t>
  </si>
  <si>
    <t>mass supernatant (mg)</t>
  </si>
  <si>
    <t>Total solid of supernatant (g)</t>
  </si>
  <si>
    <t>Solid of sampled supernatant (mg)</t>
  </si>
  <si>
    <t>% N (sampled superntant)</t>
  </si>
  <si>
    <t>weight of absorbant (mg)</t>
  </si>
  <si>
    <t>pH-range</t>
  </si>
  <si>
    <t>Average N % in sample</t>
  </si>
  <si>
    <t>(7) 6.94</t>
  </si>
  <si>
    <t>(8) 7.93</t>
  </si>
  <si>
    <t>(8) 7.91</t>
  </si>
  <si>
    <t>(8) 7.96</t>
  </si>
  <si>
    <t>(4) 3.65</t>
  </si>
  <si>
    <t>(8) 7.72</t>
  </si>
  <si>
    <t>=AVERAGE('C:\Users\SKand\Documents\Career POSTGRADUATE\MSC  2020 - 2021\2021\NEW RESULTS\[Protein content - extracts.xlsx]Sheet1'!$AA$14:$AB$16)</t>
  </si>
  <si>
    <t>soy concentrate</t>
  </si>
  <si>
    <t>soy (extracted)</t>
  </si>
  <si>
    <t>Soy extracted</t>
  </si>
  <si>
    <t>Soy FH</t>
  </si>
  <si>
    <t>Soy extract</t>
  </si>
  <si>
    <t>Cream Bambara groundnut</t>
  </si>
  <si>
    <t>Red Bambara groundnut</t>
  </si>
  <si>
    <t>Concentrates</t>
  </si>
  <si>
    <t xml:space="preserve">Soy </t>
  </si>
  <si>
    <t>Bechuana White</t>
  </si>
  <si>
    <t>pH Range</t>
  </si>
  <si>
    <t>rep 1</t>
  </si>
  <si>
    <t>rep2</t>
  </si>
  <si>
    <t>Mean (AVG)</t>
  </si>
  <si>
    <t>STD</t>
  </si>
  <si>
    <t>PH 3</t>
  </si>
  <si>
    <t>PH 4</t>
  </si>
  <si>
    <t>PH 7</t>
  </si>
  <si>
    <t>PH 8</t>
  </si>
  <si>
    <r>
      <rPr>
        <b/>
        <sz val="11"/>
        <rFont val="Calibri"/>
        <family val="2"/>
        <scheme val="minor"/>
      </rPr>
      <t>% N</t>
    </r>
    <r>
      <rPr>
        <sz val="11"/>
        <rFont val="Calibri"/>
        <family val="2"/>
        <scheme val="minor"/>
      </rPr>
      <t xml:space="preserve"> mass in 100 ul supernatant (mg)</t>
    </r>
  </si>
  <si>
    <r>
      <rPr>
        <b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 xml:space="preserve"> mass in total supernatant (mg)</t>
    </r>
  </si>
  <si>
    <r>
      <t xml:space="preserve">Average </t>
    </r>
    <r>
      <rPr>
        <b/>
        <sz val="11"/>
        <rFont val="Calibri"/>
        <family val="2"/>
        <scheme val="minor"/>
      </rPr>
      <t>N %</t>
    </r>
    <r>
      <rPr>
        <sz val="11"/>
        <rFont val="Calibri"/>
        <family val="2"/>
        <scheme val="minor"/>
      </rPr>
      <t xml:space="preserve"> in sample</t>
    </r>
  </si>
  <si>
    <r>
      <rPr>
        <b/>
        <sz val="11"/>
        <rFont val="Calibri"/>
        <family val="2"/>
        <scheme val="minor"/>
      </rPr>
      <t xml:space="preserve">N % in sample </t>
    </r>
    <r>
      <rPr>
        <sz val="11"/>
        <rFont val="Calibri"/>
        <family val="2"/>
        <scheme val="minor"/>
      </rPr>
      <t>(divide by 100)</t>
    </r>
  </si>
  <si>
    <r>
      <t>N mass (mg)/V</t>
    </r>
    <r>
      <rPr>
        <vertAlign val="subscript"/>
        <sz val="11"/>
        <rFont val="Calibri"/>
        <family val="2"/>
        <scheme val="minor"/>
      </rPr>
      <t>tot</t>
    </r>
    <r>
      <rPr>
        <sz val="11"/>
        <rFont val="Calibri"/>
        <family val="2"/>
        <scheme val="minor"/>
      </rPr>
      <t xml:space="preserve"> supernatant</t>
    </r>
  </si>
  <si>
    <r>
      <t>N mass (mg)/V</t>
    </r>
    <r>
      <rPr>
        <sz val="8"/>
        <rFont val="Calibri"/>
        <family val="2"/>
        <scheme val="minor"/>
      </rPr>
      <t>tot</t>
    </r>
    <r>
      <rPr>
        <sz val="11"/>
        <rFont val="Calibri"/>
        <family val="2"/>
        <scheme val="minor"/>
      </rPr>
      <t xml:space="preserve"> supernatant</t>
    </r>
  </si>
  <si>
    <r>
      <rPr>
        <b/>
        <sz val="11"/>
        <rFont val="Calibri"/>
        <family val="2"/>
        <scheme val="minor"/>
      </rPr>
      <t xml:space="preserve">% N </t>
    </r>
    <r>
      <rPr>
        <sz val="11"/>
        <rFont val="Calibri"/>
        <family val="2"/>
        <scheme val="minor"/>
      </rPr>
      <t>mass in 100 ul supernatant (mg)</t>
    </r>
  </si>
  <si>
    <r>
      <rPr>
        <b/>
        <sz val="11"/>
        <rFont val="Calibri"/>
        <family val="2"/>
        <scheme val="minor"/>
      </rPr>
      <t xml:space="preserve">N </t>
    </r>
    <r>
      <rPr>
        <sz val="11"/>
        <rFont val="Calibri"/>
        <family val="2"/>
        <scheme val="minor"/>
      </rPr>
      <t>mass in total supernatant (mg)</t>
    </r>
  </si>
  <si>
    <r>
      <rPr>
        <b/>
        <sz val="11"/>
        <rFont val="Calibri"/>
        <family val="2"/>
        <scheme val="minor"/>
      </rPr>
      <t>N %</t>
    </r>
    <r>
      <rPr>
        <sz val="11"/>
        <rFont val="Calibri"/>
        <family val="2"/>
        <scheme val="minor"/>
      </rPr>
      <t xml:space="preserve"> in sample (divide by 100)</t>
    </r>
  </si>
  <si>
    <r>
      <rPr>
        <b/>
        <sz val="11"/>
        <rFont val="Calibri"/>
        <family val="2"/>
        <scheme val="minor"/>
      </rPr>
      <t xml:space="preserve">(7) </t>
    </r>
    <r>
      <rPr>
        <sz val="11"/>
        <rFont val="Calibri"/>
        <family val="2"/>
        <scheme val="minor"/>
      </rPr>
      <t>6.94</t>
    </r>
  </si>
  <si>
    <r>
      <rPr>
        <b/>
        <sz val="11"/>
        <rFont val="Calibri"/>
        <family val="2"/>
        <scheme val="minor"/>
      </rPr>
      <t xml:space="preserve">(8) </t>
    </r>
    <r>
      <rPr>
        <sz val="11"/>
        <rFont val="Calibri"/>
        <family val="2"/>
        <scheme val="minor"/>
      </rPr>
      <t>7.93</t>
    </r>
  </si>
  <si>
    <r>
      <rPr>
        <b/>
        <sz val="11"/>
        <rFont val="Calibri"/>
        <family val="2"/>
        <scheme val="minor"/>
      </rPr>
      <t xml:space="preserve">(8) </t>
    </r>
    <r>
      <rPr>
        <sz val="11"/>
        <rFont val="Calibri"/>
        <family val="2"/>
        <scheme val="minor"/>
      </rPr>
      <t>7.91</t>
    </r>
  </si>
  <si>
    <r>
      <rPr>
        <b/>
        <sz val="11"/>
        <rFont val="Calibri"/>
        <family val="2"/>
        <scheme val="minor"/>
      </rPr>
      <t xml:space="preserve">(8) </t>
    </r>
    <r>
      <rPr>
        <sz val="11"/>
        <rFont val="Calibri"/>
        <family val="2"/>
        <scheme val="minor"/>
      </rPr>
      <t>7.96</t>
    </r>
  </si>
  <si>
    <r>
      <t>(</t>
    </r>
    <r>
      <rPr>
        <b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>) 3.65</t>
    </r>
  </si>
  <si>
    <r>
      <rPr>
        <b/>
        <sz val="11"/>
        <rFont val="Calibri"/>
        <family val="2"/>
        <scheme val="minor"/>
      </rPr>
      <t xml:space="preserve">(8) </t>
    </r>
    <r>
      <rPr>
        <sz val="11"/>
        <rFont val="Calibri"/>
        <family val="2"/>
        <scheme val="minor"/>
      </rPr>
      <t>7.72</t>
    </r>
  </si>
  <si>
    <t>Sample/grain</t>
  </si>
  <si>
    <t>Ph</t>
  </si>
  <si>
    <t>isolates</t>
  </si>
  <si>
    <t>Red bambara groundnut</t>
  </si>
  <si>
    <t>Cream bambara groundnut</t>
  </si>
  <si>
    <t>Soy</t>
  </si>
  <si>
    <t>concentrates</t>
  </si>
  <si>
    <t>SD</t>
  </si>
  <si>
    <t xml:space="preserve">Sample </t>
  </si>
  <si>
    <t>Cream BGN</t>
  </si>
  <si>
    <t>Colour code</t>
  </si>
  <si>
    <t>Red</t>
  </si>
  <si>
    <t>Dark Red</t>
  </si>
  <si>
    <t>Light green</t>
  </si>
  <si>
    <t>green</t>
  </si>
  <si>
    <t>Soy SE</t>
  </si>
  <si>
    <t>Light blue</t>
  </si>
  <si>
    <t>Blue</t>
  </si>
  <si>
    <t>Yellow</t>
  </si>
  <si>
    <t>WHAT WAS THE ORIGINAL PH OF THIS ISOLATE WHEN RECEIVED FROM FH</t>
  </si>
  <si>
    <t>Defatted flour</t>
  </si>
  <si>
    <t>Defatted flours</t>
  </si>
  <si>
    <t>Isolate A</t>
  </si>
  <si>
    <t>Isolate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</si>
</sst>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"/>
    <numFmt numFmtId="165" formatCode="0.000"/>
    <numFmt numFmtId="166" formatCode="0.00000"/>
    <numFmt numFmtId="167" formatCode="0.000000000"/>
    <numFmt numFmtId="168" formatCode="0.00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FFFF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79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0" fillId="5" borderId="0" xfId="0" applyFill="1"/>
    <xf numFmtId="0" fontId="0" fillId="0" borderId="0" xfId="0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/>
    <xf numFmtId="0" fontId="4" fillId="0" borderId="0" xfId="0" applyFont="1" applyAlignment="1">
      <alignment vertical="center"/>
    </xf>
    <xf numFmtId="0" fontId="0" fillId="7" borderId="0" xfId="0" applyFill="1"/>
    <xf numFmtId="168" fontId="0" fillId="0" borderId="0" xfId="0" applyNumberFormat="1"/>
    <xf numFmtId="168" fontId="0" fillId="0" borderId="13" xfId="0" applyNumberFormat="1" applyBorder="1"/>
    <xf numFmtId="168" fontId="0" fillId="0" borderId="14" xfId="0" applyNumberFormat="1" applyBorder="1"/>
    <xf numFmtId="1" fontId="0" fillId="0" borderId="0" xfId="0" applyNumberForma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164" fontId="4" fillId="0" borderId="0" xfId="0" applyNumberFormat="1" applyFont="1"/>
    <xf numFmtId="166" fontId="4" fillId="0" borderId="0" xfId="0" applyNumberFormat="1" applyFont="1"/>
    <xf numFmtId="165" fontId="4" fillId="0" borderId="0" xfId="0" applyNumberFormat="1" applyFont="1"/>
    <xf numFmtId="0" fontId="4" fillId="5" borderId="0" xfId="0" applyFont="1" applyFill="1"/>
    <xf numFmtId="167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1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8" fillId="0" borderId="0" xfId="0" applyFont="1"/>
    <xf numFmtId="0" fontId="17" fillId="0" borderId="0" xfId="0" applyFont="1"/>
    <xf numFmtId="0" fontId="19" fillId="0" borderId="0" xfId="0" applyFont="1"/>
    <xf numFmtId="0" fontId="20" fillId="0" borderId="0" xfId="0" applyFont="1"/>
    <xf numFmtId="2" fontId="0" fillId="0" borderId="0" xfId="0" applyNumberFormat="1"/>
    <xf numFmtId="2" fontId="0" fillId="0" borderId="13" xfId="0" applyNumberFormat="1" applyBorder="1"/>
    <xf numFmtId="2" fontId="0" fillId="0" borderId="14" xfId="0" applyNumberFormat="1" applyBorder="1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14" fontId="0" fillId="0" borderId="9" xfId="0" applyNumberForma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5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979"/>
      <color rgb="FFEA0000"/>
      <color rgb="FF900FF1"/>
      <color rgb="FFE64AAB"/>
      <color rgb="FF54DCDC"/>
      <color rgb="FF4472C4"/>
      <color rgb="FFED7D31"/>
      <color rgb="FFA26E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'Rep 2'!$V$45</c:f>
              <c:strCache>
                <c:ptCount val="1"/>
                <c:pt idx="0">
                  <c:v>soy concentrate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'Rep 2'!$V$31:$V$34</c:f>
              <c:numCache>
                <c:formatCode>General</c:formatCode>
                <c:ptCount val="4"/>
              </c:numCache>
            </c:numRef>
          </c:cat>
          <c:val>
            <c:numRef>
              <c:f>'Rep 2'!$X$45:$X$48</c:f>
              <c:numCache>
                <c:formatCode>0.00</c:formatCode>
                <c:ptCount val="4"/>
                <c:pt idx="0">
                  <c:v>88.206878854202017</c:v>
                </c:pt>
                <c:pt idx="1">
                  <c:v>25.270184209683666</c:v>
                </c:pt>
                <c:pt idx="2">
                  <c:v>79.997963488922807</c:v>
                </c:pt>
                <c:pt idx="3">
                  <c:v>85.996339920363198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C-4C93-A1E0-2060DEF7F501}"/>
            </c:ext>
          </c:extLst>
        </c:ser>
        <c:ser>
          <c:idx val="1"/>
          <c:order val="1"/>
          <c:tx>
            <c:strRef>
              <c:f>'Rep 2'!$V$49</c:f>
              <c:strCache>
                <c:ptCount val="1"/>
                <c:pt idx="0">
                  <c:v>Cream BGN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'Rep 2'!$V$31:$V$34</c:f>
              <c:numCache>
                <c:formatCode>General</c:formatCode>
                <c:ptCount val="4"/>
              </c:numCache>
            </c:numRef>
          </c:cat>
          <c:val>
            <c:numRef>
              <c:f>'Rep 2'!$X$49:$X$52</c:f>
              <c:numCache>
                <c:formatCode>0.00</c:formatCode>
                <c:ptCount val="4"/>
                <c:pt idx="0">
                  <c:v>79.706144106939021</c:v>
                </c:pt>
                <c:pt idx="1">
                  <c:v>14.856146890932697</c:v>
                </c:pt>
                <c:pt idx="2">
                  <c:v>77.470317715650879</c:v>
                </c:pt>
                <c:pt idx="3">
                  <c:v>78.975723862848525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BC-4C93-A1E0-2060DEF7F501}"/>
            </c:ext>
          </c:extLst>
        </c:ser>
        <c:ser>
          <c:idx val="2"/>
          <c:order val="2"/>
          <c:tx>
            <c:strRef>
              <c:f>'Rep 2'!$V$53</c:f>
              <c:strCache>
                <c:ptCount val="1"/>
                <c:pt idx="0">
                  <c:v>Red BGN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'Rep 2'!$V$31:$V$34</c:f>
              <c:numCache>
                <c:formatCode>General</c:formatCode>
                <c:ptCount val="4"/>
              </c:numCache>
            </c:numRef>
          </c:cat>
          <c:val>
            <c:numRef>
              <c:f>'Rep 2'!$X$53:$X$56</c:f>
              <c:numCache>
                <c:formatCode>0.00</c:formatCode>
                <c:ptCount val="4"/>
                <c:pt idx="0">
                  <c:v>97.988022087484808</c:v>
                </c:pt>
                <c:pt idx="1">
                  <c:v>34.807149933006997</c:v>
                </c:pt>
                <c:pt idx="2">
                  <c:v>99.693487336013973</c:v>
                </c:pt>
                <c:pt idx="3">
                  <c:v>97.240665487497381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BC-4C93-A1E0-2060DEF7F501}"/>
            </c:ext>
          </c:extLst>
        </c:ser>
        <c:ser>
          <c:idx val="3"/>
          <c:order val="3"/>
          <c:tx>
            <c:strRef>
              <c:f>'Rep 2'!$V$57</c:f>
              <c:strCache>
                <c:ptCount val="1"/>
                <c:pt idx="0">
                  <c:v>Dr Saunders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'Rep 2'!$V$31:$V$34</c:f>
              <c:numCache>
                <c:formatCode>General</c:formatCode>
                <c:ptCount val="4"/>
              </c:numCache>
            </c:numRef>
          </c:cat>
          <c:val>
            <c:numRef>
              <c:f>'Rep 2'!$X$57:$X$60</c:f>
              <c:numCache>
                <c:formatCode>0.00</c:formatCode>
                <c:ptCount val="4"/>
                <c:pt idx="0">
                  <c:v>98.329664771332361</c:v>
                </c:pt>
                <c:pt idx="1">
                  <c:v>30.230136598146874</c:v>
                </c:pt>
                <c:pt idx="2">
                  <c:v>98.702055990494657</c:v>
                </c:pt>
                <c:pt idx="3">
                  <c:v>99.638854164166901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BC-4C93-A1E0-2060DEF7F501}"/>
            </c:ext>
          </c:extLst>
        </c:ser>
        <c:ser>
          <c:idx val="4"/>
          <c:order val="4"/>
          <c:tx>
            <c:strRef>
              <c:f>'Rep 2'!$V$61</c:f>
              <c:strCache>
                <c:ptCount val="1"/>
                <c:pt idx="0">
                  <c:v>Bechuana white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'Rep 2'!$V$31:$V$34</c:f>
              <c:numCache>
                <c:formatCode>General</c:formatCode>
                <c:ptCount val="4"/>
              </c:numCache>
            </c:numRef>
          </c:cat>
          <c:val>
            <c:numRef>
              <c:f>'Rep 2'!$X$61:$X$64</c:f>
              <c:numCache>
                <c:formatCode>0.00</c:formatCode>
                <c:ptCount val="4"/>
                <c:pt idx="0">
                  <c:v>78.516127768276249</c:v>
                </c:pt>
                <c:pt idx="1">
                  <c:v>23.00992036686095</c:v>
                </c:pt>
                <c:pt idx="2">
                  <c:v>76.69348259883806</c:v>
                </c:pt>
                <c:pt idx="3">
                  <c:v>80.374020655887279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6BC-4C93-A1E0-2060DEF7F501}"/>
            </c:ext>
          </c:extLst>
        </c:ser>
        <c:ser>
          <c:idx val="5"/>
          <c:order val="5"/>
          <c:tx>
            <c:strRef>
              <c:f>'Rep 2'!$V$65</c:f>
              <c:strCache>
                <c:ptCount val="1"/>
                <c:pt idx="0">
                  <c:v>Maize gluten-60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'Rep 2'!$V$31:$V$34</c:f>
              <c:numCache>
                <c:formatCode>General</c:formatCode>
                <c:ptCount val="4"/>
              </c:numCache>
            </c:numRef>
          </c:cat>
          <c:val>
            <c:numRef>
              <c:f>'Rep 2'!$X$65:$X$68</c:f>
              <c:numCache>
                <c:formatCode>0.00</c:formatCode>
                <c:ptCount val="4"/>
                <c:pt idx="0">
                  <c:v>71.656156224402594</c:v>
                </c:pt>
                <c:pt idx="1">
                  <c:v>14.9455035821241</c:v>
                </c:pt>
                <c:pt idx="2">
                  <c:v>72.622615488267868</c:v>
                </c:pt>
                <c:pt idx="3">
                  <c:v>89.658720745707953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6BC-4C93-A1E0-2060DEF7F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0551760"/>
        <c:axId val="930543856"/>
      </c:barChart>
      <c:catAx>
        <c:axId val="930551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543856"/>
        <c:crosses val="autoZero"/>
        <c:auto val="1"/>
        <c:lblAlgn val="ctr"/>
        <c:lblOffset val="100"/>
        <c:noMultiLvlLbl val="0"/>
      </c:catAx>
      <c:valAx>
        <c:axId val="93054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/>
                  <a:t>% Protein Solubility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551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Protein Isolates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'Protein Solubility  (2)'!$J$20</c:f>
              <c:strCache>
                <c:ptCount val="1"/>
                <c:pt idx="0">
                  <c:v>Soy FH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(2)'!$O$20:$R$20</c:f>
                <c:numCache>
                  <c:formatCode>General</c:formatCode>
                  <c:ptCount val="4"/>
                  <c:pt idx="0">
                    <c:v>0.65</c:v>
                  </c:pt>
                  <c:pt idx="1">
                    <c:v>0.96</c:v>
                  </c:pt>
                  <c:pt idx="2">
                    <c:v>0.06</c:v>
                  </c:pt>
                  <c:pt idx="3">
                    <c:v>0.4</c:v>
                  </c:pt>
                </c:numCache>
              </c:numRef>
            </c:plus>
            <c:minus>
              <c:numRef>
                <c:f>'Protein Solubility  (2)'!$O$20:$R$20</c:f>
                <c:numCache>
                  <c:formatCode>General</c:formatCode>
                  <c:ptCount val="4"/>
                  <c:pt idx="0">
                    <c:v>0.65</c:v>
                  </c:pt>
                  <c:pt idx="1">
                    <c:v>0.96</c:v>
                  </c:pt>
                  <c:pt idx="2">
                    <c:v>0.06</c:v>
                  </c:pt>
                  <c:pt idx="3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(2)'!$K$20:$N$20</c:f>
              <c:numCache>
                <c:formatCode>General</c:formatCode>
                <c:ptCount val="4"/>
                <c:pt idx="0">
                  <c:v>66.92</c:v>
                </c:pt>
                <c:pt idx="1">
                  <c:v>30.79</c:v>
                </c:pt>
                <c:pt idx="2">
                  <c:v>47.4</c:v>
                </c:pt>
                <c:pt idx="3">
                  <c:v>44.67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9-446F-B954-3998039BA3D1}"/>
            </c:ext>
          </c:extLst>
        </c:ser>
        <c:ser>
          <c:idx val="1"/>
          <c:order val="1"/>
          <c:tx>
            <c:strRef>
              <c:f>'Protein Solubility  (2)'!$J$21</c:f>
              <c:strCache>
                <c:ptCount val="1"/>
                <c:pt idx="0">
                  <c:v>Soy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(2)'!$O$21:$R$21</c:f>
                <c:numCache>
                  <c:formatCode>General</c:formatCode>
                  <c:ptCount val="4"/>
                  <c:pt idx="0">
                    <c:v>0.15</c:v>
                  </c:pt>
                  <c:pt idx="1">
                    <c:v>0.18</c:v>
                  </c:pt>
                  <c:pt idx="2">
                    <c:v>0.13</c:v>
                  </c:pt>
                  <c:pt idx="3">
                    <c:v>0.23</c:v>
                  </c:pt>
                </c:numCache>
              </c:numRef>
            </c:plus>
            <c:minus>
              <c:numRef>
                <c:f>'Protein Solubility  (2)'!$O$21:$R$21</c:f>
                <c:numCache>
                  <c:formatCode>General</c:formatCode>
                  <c:ptCount val="4"/>
                  <c:pt idx="0">
                    <c:v>0.15</c:v>
                  </c:pt>
                  <c:pt idx="1">
                    <c:v>0.18</c:v>
                  </c:pt>
                  <c:pt idx="2">
                    <c:v>0.13</c:v>
                  </c:pt>
                  <c:pt idx="3">
                    <c:v>0.23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(2)'!$K$21:$N$21</c:f>
              <c:numCache>
                <c:formatCode>General</c:formatCode>
                <c:ptCount val="4"/>
                <c:pt idx="0">
                  <c:v>73.7</c:v>
                </c:pt>
                <c:pt idx="1">
                  <c:v>37.619999999999997</c:v>
                </c:pt>
                <c:pt idx="2">
                  <c:v>78.349999999999994</c:v>
                </c:pt>
                <c:pt idx="3">
                  <c:v>75.319999999999993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9-446F-B954-3998039BA3D1}"/>
            </c:ext>
          </c:extLst>
        </c:ser>
        <c:ser>
          <c:idx val="2"/>
          <c:order val="2"/>
          <c:tx>
            <c:strRef>
              <c:f>'Protein Solubility  (2)'!$J$22</c:f>
              <c:strCache>
                <c:ptCount val="1"/>
                <c:pt idx="0">
                  <c:v>Cream bambara groundnut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(2)'!$O$22:$R$22</c:f>
                <c:numCache>
                  <c:formatCode>General</c:formatCode>
                  <c:ptCount val="4"/>
                  <c:pt idx="0">
                    <c:v>0.35</c:v>
                  </c:pt>
                  <c:pt idx="1">
                    <c:v>0.51</c:v>
                  </c:pt>
                  <c:pt idx="2">
                    <c:v>0.37</c:v>
                  </c:pt>
                  <c:pt idx="3">
                    <c:v>0.63</c:v>
                  </c:pt>
                </c:numCache>
              </c:numRef>
            </c:plus>
            <c:minus>
              <c:numRef>
                <c:f>'Protein Solubility  (2)'!$O$22:$R$22</c:f>
                <c:numCache>
                  <c:formatCode>General</c:formatCode>
                  <c:ptCount val="4"/>
                  <c:pt idx="0">
                    <c:v>0.35</c:v>
                  </c:pt>
                  <c:pt idx="1">
                    <c:v>0.51</c:v>
                  </c:pt>
                  <c:pt idx="2">
                    <c:v>0.37</c:v>
                  </c:pt>
                  <c:pt idx="3">
                    <c:v>0.63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(2)'!$K$22:$N$22</c:f>
              <c:numCache>
                <c:formatCode>General</c:formatCode>
                <c:ptCount val="4"/>
                <c:pt idx="0">
                  <c:v>75.31</c:v>
                </c:pt>
                <c:pt idx="1">
                  <c:v>18.399999999999999</c:v>
                </c:pt>
                <c:pt idx="2">
                  <c:v>69.86</c:v>
                </c:pt>
                <c:pt idx="3">
                  <c:v>79.23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9-446F-B954-3998039BA3D1}"/>
            </c:ext>
          </c:extLst>
        </c:ser>
        <c:ser>
          <c:idx val="3"/>
          <c:order val="3"/>
          <c:tx>
            <c:strRef>
              <c:f>'Protein Solubility  (2)'!$J$23</c:f>
              <c:strCache>
                <c:ptCount val="1"/>
                <c:pt idx="0">
                  <c:v>Red bambara groundnut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(2)'!$O$23:$R$23</c:f>
                <c:numCache>
                  <c:formatCode>General</c:formatCode>
                  <c:ptCount val="4"/>
                  <c:pt idx="0">
                    <c:v>1.37</c:v>
                  </c:pt>
                  <c:pt idx="1">
                    <c:v>0.36</c:v>
                  </c:pt>
                  <c:pt idx="2">
                    <c:v>0.8</c:v>
                  </c:pt>
                  <c:pt idx="3">
                    <c:v>0.09</c:v>
                  </c:pt>
                </c:numCache>
              </c:numRef>
            </c:plus>
            <c:minus>
              <c:numRef>
                <c:f>'Protein Solubility  (2)'!$O$23:$R$23</c:f>
                <c:numCache>
                  <c:formatCode>General</c:formatCode>
                  <c:ptCount val="4"/>
                  <c:pt idx="0">
                    <c:v>1.37</c:v>
                  </c:pt>
                  <c:pt idx="1">
                    <c:v>0.36</c:v>
                  </c:pt>
                  <c:pt idx="2">
                    <c:v>0.8</c:v>
                  </c:pt>
                  <c:pt idx="3">
                    <c:v>0.09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(2)'!$K$23:$N$23</c:f>
              <c:numCache>
                <c:formatCode>General</c:formatCode>
                <c:ptCount val="4"/>
                <c:pt idx="0">
                  <c:v>98.57</c:v>
                </c:pt>
                <c:pt idx="1">
                  <c:v>16.670000000000002</c:v>
                </c:pt>
                <c:pt idx="2">
                  <c:v>74.319999999999993</c:v>
                </c:pt>
                <c:pt idx="3">
                  <c:v>82.37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9-446F-B954-3998039BA3D1}"/>
            </c:ext>
          </c:extLst>
        </c:ser>
        <c:ser>
          <c:idx val="4"/>
          <c:order val="4"/>
          <c:tx>
            <c:strRef>
              <c:f>'Protein Solubility  (2)'!$J$24</c:f>
              <c:strCache>
                <c:ptCount val="1"/>
                <c:pt idx="0">
                  <c:v>Dr Saunders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(2)'!$O$24:$R$24</c:f>
                <c:numCache>
                  <c:formatCode>General</c:formatCode>
                  <c:ptCount val="4"/>
                  <c:pt idx="0">
                    <c:v>1.1000000000000001</c:v>
                  </c:pt>
                  <c:pt idx="1">
                    <c:v>0.09</c:v>
                  </c:pt>
                  <c:pt idx="2">
                    <c:v>0.37</c:v>
                  </c:pt>
                  <c:pt idx="3">
                    <c:v>0.72</c:v>
                  </c:pt>
                </c:numCache>
              </c:numRef>
            </c:plus>
            <c:minus>
              <c:numRef>
                <c:f>'Protein Solubility  (2)'!$O$24:$R$24</c:f>
                <c:numCache>
                  <c:formatCode>General</c:formatCode>
                  <c:ptCount val="4"/>
                  <c:pt idx="0">
                    <c:v>1.1000000000000001</c:v>
                  </c:pt>
                  <c:pt idx="1">
                    <c:v>0.09</c:v>
                  </c:pt>
                  <c:pt idx="2">
                    <c:v>0.37</c:v>
                  </c:pt>
                  <c:pt idx="3">
                    <c:v>0.72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(2)'!$K$24:$N$24</c:f>
              <c:numCache>
                <c:formatCode>General</c:formatCode>
                <c:ptCount val="4"/>
                <c:pt idx="0">
                  <c:v>92.43</c:v>
                </c:pt>
                <c:pt idx="1">
                  <c:v>8.76</c:v>
                </c:pt>
                <c:pt idx="2">
                  <c:v>80.349999999999994</c:v>
                </c:pt>
                <c:pt idx="3">
                  <c:v>82.63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9-446F-B954-3998039BA3D1}"/>
            </c:ext>
          </c:extLst>
        </c:ser>
        <c:ser>
          <c:idx val="5"/>
          <c:order val="5"/>
          <c:tx>
            <c:strRef>
              <c:f>'Protein Solubility  (2)'!$J$25</c:f>
              <c:strCache>
                <c:ptCount val="1"/>
                <c:pt idx="0">
                  <c:v>Bechuana white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(2)'!$O$25:$R$25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0.32</c:v>
                  </c:pt>
                  <c:pt idx="2">
                    <c:v>0.53</c:v>
                  </c:pt>
                  <c:pt idx="3">
                    <c:v>0.13</c:v>
                  </c:pt>
                </c:numCache>
              </c:numRef>
            </c:plus>
            <c:minus>
              <c:numRef>
                <c:f>'Protein Solubility  (2)'!$O$25:$R$25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0.32</c:v>
                  </c:pt>
                  <c:pt idx="2">
                    <c:v>0.53</c:v>
                  </c:pt>
                  <c:pt idx="3">
                    <c:v>0.13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(2)'!$K$25:$N$25</c:f>
              <c:numCache>
                <c:formatCode>General</c:formatCode>
                <c:ptCount val="4"/>
                <c:pt idx="0">
                  <c:v>90.64</c:v>
                </c:pt>
                <c:pt idx="1">
                  <c:v>14.25</c:v>
                </c:pt>
                <c:pt idx="2">
                  <c:v>72.88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59-446F-B954-3998039BA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466224"/>
        <c:axId val="213473712"/>
      </c:barChart>
      <c:catAx>
        <c:axId val="213466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3473712"/>
        <c:crosses val="autoZero"/>
        <c:auto val="1"/>
        <c:lblAlgn val="ctr"/>
        <c:lblOffset val="100"/>
        <c:noMultiLvlLbl val="0"/>
      </c:catAx>
      <c:valAx>
        <c:axId val="2134737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Protein Solubility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346622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ZA"/>
              <a:t>Protein</a:t>
            </a:r>
            <a:r>
              <a:rPr lang="en-ZA" baseline="0"/>
              <a:t> </a:t>
            </a:r>
            <a:r>
              <a:rPr lang="en-ZA"/>
              <a:t>Concentrates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'Protein Solubility  (2)'!$J$27</c:f>
              <c:strCache>
                <c:ptCount val="1"/>
                <c:pt idx="0">
                  <c:v>Soy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(2)'!$O$27:$R$27</c:f>
                <c:numCache>
                  <c:formatCode>General</c:formatCode>
                  <c:ptCount val="4"/>
                  <c:pt idx="0">
                    <c:v>0.7</c:v>
                  </c:pt>
                  <c:pt idx="1">
                    <c:v>1.18</c:v>
                  </c:pt>
                  <c:pt idx="2">
                    <c:v>0.41</c:v>
                  </c:pt>
                  <c:pt idx="3">
                    <c:v>1.89</c:v>
                  </c:pt>
                </c:numCache>
              </c:numRef>
            </c:plus>
            <c:minus>
              <c:numRef>
                <c:f>'Protein Solubility  (2)'!$O$27:$R$27</c:f>
                <c:numCache>
                  <c:formatCode>General</c:formatCode>
                  <c:ptCount val="4"/>
                  <c:pt idx="0">
                    <c:v>0.7</c:v>
                  </c:pt>
                  <c:pt idx="1">
                    <c:v>1.18</c:v>
                  </c:pt>
                  <c:pt idx="2">
                    <c:v>0.41</c:v>
                  </c:pt>
                  <c:pt idx="3">
                    <c:v>1.89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(2)'!$K$27:$N$27</c:f>
              <c:numCache>
                <c:formatCode>General</c:formatCode>
                <c:ptCount val="4"/>
                <c:pt idx="0">
                  <c:v>88.7</c:v>
                </c:pt>
                <c:pt idx="1">
                  <c:v>26.1</c:v>
                </c:pt>
                <c:pt idx="2">
                  <c:v>79.709999999999994</c:v>
                </c:pt>
                <c:pt idx="3">
                  <c:v>84.66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76-4049-AB17-CB6B85591986}"/>
            </c:ext>
          </c:extLst>
        </c:ser>
        <c:ser>
          <c:idx val="1"/>
          <c:order val="1"/>
          <c:tx>
            <c:strRef>
              <c:f>'Protein Solubility  (2)'!$J$28</c:f>
              <c:strCache>
                <c:ptCount val="1"/>
                <c:pt idx="0">
                  <c:v>Cream bambara groundnut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(2)'!$O$28:$R$28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0.19</c:v>
                  </c:pt>
                  <c:pt idx="2">
                    <c:v>0.55000000000000004</c:v>
                  </c:pt>
                  <c:pt idx="3">
                    <c:v>0.53</c:v>
                  </c:pt>
                </c:numCache>
              </c:numRef>
            </c:plus>
            <c:minus>
              <c:numRef>
                <c:f>'Protein Solubility  (2)'!$O$28:$R$28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0.19</c:v>
                  </c:pt>
                  <c:pt idx="2">
                    <c:v>0.55000000000000004</c:v>
                  </c:pt>
                  <c:pt idx="3">
                    <c:v>0.53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(2)'!$K$28:$N$28</c:f>
              <c:numCache>
                <c:formatCode>General</c:formatCode>
                <c:ptCount val="4"/>
                <c:pt idx="0">
                  <c:v>80.31</c:v>
                </c:pt>
                <c:pt idx="1">
                  <c:v>14.72</c:v>
                </c:pt>
                <c:pt idx="2">
                  <c:v>77.08</c:v>
                </c:pt>
                <c:pt idx="3">
                  <c:v>78.599999999999994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76-4049-AB17-CB6B85591986}"/>
            </c:ext>
          </c:extLst>
        </c:ser>
        <c:ser>
          <c:idx val="2"/>
          <c:order val="2"/>
          <c:tx>
            <c:strRef>
              <c:f>'Protein Solubility  (2)'!$J$29</c:f>
              <c:strCache>
                <c:ptCount val="1"/>
                <c:pt idx="0">
                  <c:v>Red bambara groundnut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(2)'!$O$29:$R$29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</c:v>
                  </c:pt>
                  <c:pt idx="2">
                    <c:v>0.71</c:v>
                  </c:pt>
                  <c:pt idx="3">
                    <c:v>0.46</c:v>
                  </c:pt>
                </c:numCache>
              </c:numRef>
            </c:plus>
            <c:minus>
              <c:numRef>
                <c:f>'Protein Solubility  (2)'!$O$29:$R$29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</c:v>
                  </c:pt>
                  <c:pt idx="2">
                    <c:v>0.71</c:v>
                  </c:pt>
                  <c:pt idx="3">
                    <c:v>0.46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(2)'!$K$29:$N$29</c:f>
              <c:numCache>
                <c:formatCode>General</c:formatCode>
                <c:ptCount val="4"/>
                <c:pt idx="0">
                  <c:v>97.81</c:v>
                </c:pt>
                <c:pt idx="1">
                  <c:v>34.799999999999997</c:v>
                </c:pt>
                <c:pt idx="2">
                  <c:v>85.6</c:v>
                </c:pt>
                <c:pt idx="3">
                  <c:v>97.56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76-4049-AB17-CB6B85591986}"/>
            </c:ext>
          </c:extLst>
        </c:ser>
        <c:ser>
          <c:idx val="3"/>
          <c:order val="3"/>
          <c:tx>
            <c:strRef>
              <c:f>'Protein Solubility  (2)'!$J$30:$K$30</c:f>
              <c:strCache>
                <c:ptCount val="2"/>
                <c:pt idx="0">
                  <c:v>Dr Saunders</c:v>
                </c:pt>
                <c:pt idx="1">
                  <c:v>98.56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(2)'!$O$30:$R$30</c:f>
                <c:numCache>
                  <c:formatCode>General</c:formatCode>
                  <c:ptCount val="4"/>
                  <c:pt idx="0">
                    <c:v>0.32</c:v>
                  </c:pt>
                  <c:pt idx="1">
                    <c:v>0.01</c:v>
                  </c:pt>
                  <c:pt idx="2">
                    <c:v>1.18</c:v>
                  </c:pt>
                  <c:pt idx="3">
                    <c:v>0.17</c:v>
                  </c:pt>
                </c:numCache>
              </c:numRef>
            </c:plus>
            <c:minus>
              <c:numRef>
                <c:f>'Protein Solubility  (2)'!$O$30:$R$30</c:f>
                <c:numCache>
                  <c:formatCode>General</c:formatCode>
                  <c:ptCount val="4"/>
                  <c:pt idx="0">
                    <c:v>0.32</c:v>
                  </c:pt>
                  <c:pt idx="1">
                    <c:v>0.01</c:v>
                  </c:pt>
                  <c:pt idx="2">
                    <c:v>1.18</c:v>
                  </c:pt>
                  <c:pt idx="3">
                    <c:v>0.17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(2)'!$K$30:$N$30</c:f>
              <c:numCache>
                <c:formatCode>General</c:formatCode>
                <c:ptCount val="4"/>
                <c:pt idx="0">
                  <c:v>98.56</c:v>
                </c:pt>
                <c:pt idx="1">
                  <c:v>30.24</c:v>
                </c:pt>
                <c:pt idx="2">
                  <c:v>97.86</c:v>
                </c:pt>
                <c:pt idx="3">
                  <c:v>99.76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76-4049-AB17-CB6B85591986}"/>
            </c:ext>
          </c:extLst>
        </c:ser>
        <c:ser>
          <c:idx val="4"/>
          <c:order val="4"/>
          <c:tx>
            <c:strRef>
              <c:f>'Protein Solubility  (2)'!$J$31</c:f>
              <c:strCache>
                <c:ptCount val="1"/>
                <c:pt idx="0">
                  <c:v>Bechuana white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(2)'!$O$31:$R$31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0.11</c:v>
                  </c:pt>
                  <c:pt idx="3">
                    <c:v>0.67</c:v>
                  </c:pt>
                </c:numCache>
              </c:numRef>
            </c:plus>
            <c:minus>
              <c:numRef>
                <c:f>'Protein Solubility  (2)'!$O$31:$R$31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0.11</c:v>
                  </c:pt>
                  <c:pt idx="3">
                    <c:v>0.67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(2)'!$K$31:$N$31</c:f>
              <c:numCache>
                <c:formatCode>General</c:formatCode>
                <c:ptCount val="4"/>
                <c:pt idx="0">
                  <c:v>79.16</c:v>
                </c:pt>
                <c:pt idx="1">
                  <c:v>23.44</c:v>
                </c:pt>
                <c:pt idx="2">
                  <c:v>76.62</c:v>
                </c:pt>
                <c:pt idx="3">
                  <c:v>79.900000000000006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76-4049-AB17-CB6B85591986}"/>
            </c:ext>
          </c:extLst>
        </c:ser>
        <c:ser>
          <c:idx val="5"/>
          <c:order val="5"/>
          <c:tx>
            <c:strRef>
              <c:f>'Protein Solubility  (2)'!$J$32</c:f>
              <c:strCache>
                <c:ptCount val="1"/>
                <c:pt idx="0">
                  <c:v>Maize gluten-60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 (2)'!$O$32:$R$32</c:f>
                <c:numCache>
                  <c:formatCode>General</c:formatCode>
                  <c:ptCount val="4"/>
                  <c:pt idx="0">
                    <c:v>1.81</c:v>
                  </c:pt>
                  <c:pt idx="1">
                    <c:v>0.02</c:v>
                  </c:pt>
                  <c:pt idx="2">
                    <c:v>0.28999999999999998</c:v>
                  </c:pt>
                  <c:pt idx="3">
                    <c:v>0.06</c:v>
                  </c:pt>
                </c:numCache>
              </c:numRef>
            </c:plus>
            <c:minus>
              <c:numRef>
                <c:f>'Protein Solubility  (2)'!$O$32:$R$32</c:f>
                <c:numCache>
                  <c:formatCode>General</c:formatCode>
                  <c:ptCount val="4"/>
                  <c:pt idx="0">
                    <c:v>1.81</c:v>
                  </c:pt>
                  <c:pt idx="1">
                    <c:v>0.02</c:v>
                  </c:pt>
                  <c:pt idx="2">
                    <c:v>0.28999999999999998</c:v>
                  </c:pt>
                  <c:pt idx="3">
                    <c:v>0.06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 (2)'!$K$19:$N$19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 (2)'!$K$32:$N$32</c:f>
              <c:numCache>
                <c:formatCode>General</c:formatCode>
                <c:ptCount val="4"/>
                <c:pt idx="0">
                  <c:v>70.38</c:v>
                </c:pt>
                <c:pt idx="1">
                  <c:v>14.93</c:v>
                </c:pt>
                <c:pt idx="2">
                  <c:v>72.83</c:v>
                </c:pt>
                <c:pt idx="3">
                  <c:v>89.61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76-4049-AB17-CB6B85591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2625200"/>
        <c:axId val="1894623024"/>
      </c:barChart>
      <c:catAx>
        <c:axId val="1632625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4623024"/>
        <c:crosses val="autoZero"/>
        <c:auto val="1"/>
        <c:lblAlgn val="ctr"/>
        <c:lblOffset val="100"/>
        <c:noMultiLvlLbl val="0"/>
      </c:catAx>
      <c:valAx>
        <c:axId val="18946230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Protein solubility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326252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Protein Isolate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'Protein Solubility '!$I$35</c:f>
              <c:strCache>
                <c:ptCount val="1"/>
                <c:pt idx="0">
                  <c:v>Isolate A</c:v>
                </c:pt>
              </c:strCache>
            </c:strRef>
          </c:tx>
          <c:spPr>
            <a:solidFill>
              <a:srgbClr val="FF7979"/>
            </a:solidFill>
            <a:ln>
              <a:solidFill>
                <a:srgbClr val="E64AAB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'!$N$35:$Q$35</c:f>
                <c:numCache>
                  <c:formatCode>General</c:formatCode>
                  <c:ptCount val="4"/>
                  <c:pt idx="0">
                    <c:v>0.65</c:v>
                  </c:pt>
                  <c:pt idx="1">
                    <c:v>0.95</c:v>
                  </c:pt>
                  <c:pt idx="2">
                    <c:v>0.6</c:v>
                  </c:pt>
                  <c:pt idx="3">
                    <c:v>0.01</c:v>
                  </c:pt>
                </c:numCache>
              </c:numRef>
            </c:plus>
            <c:minus>
              <c:numRef>
                <c:f>'Protein Solubility '!$N$35:$Q$35</c:f>
                <c:numCache>
                  <c:formatCode>General</c:formatCode>
                  <c:ptCount val="4"/>
                  <c:pt idx="0">
                    <c:v>0.65</c:v>
                  </c:pt>
                  <c:pt idx="1">
                    <c:v>0.95</c:v>
                  </c:pt>
                  <c:pt idx="2">
                    <c:v>0.6</c:v>
                  </c:pt>
                  <c:pt idx="3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'!$J$35:$M$35</c:f>
              <c:numCache>
                <c:formatCode>General</c:formatCode>
                <c:ptCount val="4"/>
                <c:pt idx="0">
                  <c:v>66.92</c:v>
                </c:pt>
                <c:pt idx="1">
                  <c:v>30.79</c:v>
                </c:pt>
                <c:pt idx="2">
                  <c:v>76.239999999999995</c:v>
                </c:pt>
                <c:pt idx="3">
                  <c:v>88.11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89-4C7B-81AB-BC8EC1DBF7C3}"/>
            </c:ext>
          </c:extLst>
        </c:ser>
        <c:ser>
          <c:idx val="1"/>
          <c:order val="1"/>
          <c:tx>
            <c:strRef>
              <c:f>'Protein Solubility '!$I$36</c:f>
              <c:strCache>
                <c:ptCount val="1"/>
                <c:pt idx="0">
                  <c:v>Isolate B</c:v>
                </c:pt>
              </c:strCache>
            </c:strRef>
          </c:tx>
          <c:spPr>
            <a:solidFill>
              <a:srgbClr val="900FF1"/>
            </a:solidFill>
            <a:ln>
              <a:solidFill>
                <a:srgbClr val="900FF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'!$N$36:$Q$36</c:f>
                <c:numCache>
                  <c:formatCode>General</c:formatCode>
                  <c:ptCount val="4"/>
                  <c:pt idx="0">
                    <c:v>0.15</c:v>
                  </c:pt>
                  <c:pt idx="1">
                    <c:v>0.18</c:v>
                  </c:pt>
                  <c:pt idx="2">
                    <c:v>0.6</c:v>
                  </c:pt>
                  <c:pt idx="3">
                    <c:v>0.23</c:v>
                  </c:pt>
                </c:numCache>
              </c:numRef>
            </c:plus>
            <c:minus>
              <c:numRef>
                <c:f>'Protein Solubility '!$N$36:$Q$36</c:f>
                <c:numCache>
                  <c:formatCode>General</c:formatCode>
                  <c:ptCount val="4"/>
                  <c:pt idx="0">
                    <c:v>0.15</c:v>
                  </c:pt>
                  <c:pt idx="1">
                    <c:v>0.18</c:v>
                  </c:pt>
                  <c:pt idx="2">
                    <c:v>0.6</c:v>
                  </c:pt>
                  <c:pt idx="3">
                    <c:v>0.23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'!$J$36:$M$36</c:f>
              <c:numCache>
                <c:formatCode>General</c:formatCode>
                <c:ptCount val="4"/>
                <c:pt idx="0">
                  <c:v>73.7</c:v>
                </c:pt>
                <c:pt idx="1">
                  <c:v>37.619999999999997</c:v>
                </c:pt>
                <c:pt idx="2">
                  <c:v>67.95</c:v>
                </c:pt>
                <c:pt idx="3">
                  <c:v>75.319999999999993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89-4C7B-81AB-BC8EC1DBF7C3}"/>
            </c:ext>
          </c:extLst>
        </c:ser>
        <c:ser>
          <c:idx val="2"/>
          <c:order val="2"/>
          <c:tx>
            <c:strRef>
              <c:f>'Protein Solubility '!$I$37</c:f>
              <c:strCache>
                <c:ptCount val="1"/>
                <c:pt idx="0">
                  <c:v>Cream bambara groundnut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'!$N$37:$Q$37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0.51</c:v>
                  </c:pt>
                  <c:pt idx="2">
                    <c:v>1.58</c:v>
                  </c:pt>
                  <c:pt idx="3">
                    <c:v>0.62</c:v>
                  </c:pt>
                </c:numCache>
              </c:numRef>
            </c:plus>
            <c:minus>
              <c:numRef>
                <c:f>'Protein Solubility '!$N$37:$Q$37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0.51</c:v>
                  </c:pt>
                  <c:pt idx="2">
                    <c:v>1.58</c:v>
                  </c:pt>
                  <c:pt idx="3">
                    <c:v>0.62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'!$J$37:$M$37</c:f>
              <c:numCache>
                <c:formatCode>General</c:formatCode>
                <c:ptCount val="4"/>
                <c:pt idx="0">
                  <c:v>75.319999999999993</c:v>
                </c:pt>
                <c:pt idx="1">
                  <c:v>18.399999999999999</c:v>
                </c:pt>
                <c:pt idx="2">
                  <c:v>70.510000000000005</c:v>
                </c:pt>
                <c:pt idx="3">
                  <c:v>79.23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89-4C7B-81AB-BC8EC1DBF7C3}"/>
            </c:ext>
          </c:extLst>
        </c:ser>
        <c:ser>
          <c:idx val="3"/>
          <c:order val="3"/>
          <c:tx>
            <c:strRef>
              <c:f>'Protein Solubility '!$I$38</c:f>
              <c:strCache>
                <c:ptCount val="1"/>
                <c:pt idx="0">
                  <c:v>Red bambara groundnut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'!$N$38:$Q$38</c:f>
                <c:numCache>
                  <c:formatCode>General</c:formatCode>
                  <c:ptCount val="4"/>
                  <c:pt idx="0">
                    <c:v>1.37</c:v>
                  </c:pt>
                  <c:pt idx="1">
                    <c:v>0.35</c:v>
                  </c:pt>
                  <c:pt idx="2">
                    <c:v>1.06</c:v>
                  </c:pt>
                  <c:pt idx="3">
                    <c:v>0.08</c:v>
                  </c:pt>
                </c:numCache>
              </c:numRef>
            </c:plus>
            <c:minus>
              <c:numRef>
                <c:f>'Protein Solubility '!$N$38:$Q$38</c:f>
                <c:numCache>
                  <c:formatCode>General</c:formatCode>
                  <c:ptCount val="4"/>
                  <c:pt idx="0">
                    <c:v>1.37</c:v>
                  </c:pt>
                  <c:pt idx="1">
                    <c:v>0.35</c:v>
                  </c:pt>
                  <c:pt idx="2">
                    <c:v>1.06</c:v>
                  </c:pt>
                  <c:pt idx="3">
                    <c:v>0.08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'!$J$38:$M$38</c:f>
              <c:numCache>
                <c:formatCode>General</c:formatCode>
                <c:ptCount val="4"/>
                <c:pt idx="0">
                  <c:v>98.57</c:v>
                </c:pt>
                <c:pt idx="1">
                  <c:v>16.670000000000002</c:v>
                </c:pt>
                <c:pt idx="2">
                  <c:v>64.27</c:v>
                </c:pt>
                <c:pt idx="3">
                  <c:v>82.27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89-4C7B-81AB-BC8EC1DBF7C3}"/>
            </c:ext>
          </c:extLst>
        </c:ser>
        <c:ser>
          <c:idx val="4"/>
          <c:order val="4"/>
          <c:tx>
            <c:strRef>
              <c:f>'Protein Solubility '!$I$39</c:f>
              <c:strCache>
                <c:ptCount val="1"/>
                <c:pt idx="0">
                  <c:v>Dr Saunders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'!$N$39:$Q$39</c:f>
                <c:numCache>
                  <c:formatCode>General</c:formatCode>
                  <c:ptCount val="4"/>
                  <c:pt idx="0">
                    <c:v>1.1000000000000001</c:v>
                  </c:pt>
                  <c:pt idx="1">
                    <c:v>0.09</c:v>
                  </c:pt>
                  <c:pt idx="2">
                    <c:v>1.61</c:v>
                  </c:pt>
                  <c:pt idx="3">
                    <c:v>0.72</c:v>
                  </c:pt>
                </c:numCache>
              </c:numRef>
            </c:plus>
            <c:minus>
              <c:numRef>
                <c:f>'Protein Solubility '!$N$39:$Q$39</c:f>
                <c:numCache>
                  <c:formatCode>General</c:formatCode>
                  <c:ptCount val="4"/>
                  <c:pt idx="0">
                    <c:v>1.1000000000000001</c:v>
                  </c:pt>
                  <c:pt idx="1">
                    <c:v>0.09</c:v>
                  </c:pt>
                  <c:pt idx="2">
                    <c:v>1.61</c:v>
                  </c:pt>
                  <c:pt idx="3">
                    <c:v>0.72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'!$J$39:$M$39</c:f>
              <c:numCache>
                <c:formatCode>General</c:formatCode>
                <c:ptCount val="4"/>
                <c:pt idx="0">
                  <c:v>92.43</c:v>
                </c:pt>
                <c:pt idx="1">
                  <c:v>8.76</c:v>
                </c:pt>
                <c:pt idx="2">
                  <c:v>59.4</c:v>
                </c:pt>
                <c:pt idx="3">
                  <c:v>82.64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89-4C7B-81AB-BC8EC1DBF7C3}"/>
            </c:ext>
          </c:extLst>
        </c:ser>
        <c:ser>
          <c:idx val="5"/>
          <c:order val="5"/>
          <c:tx>
            <c:strRef>
              <c:f>'Protein Solubility '!$I$40</c:f>
              <c:strCache>
                <c:ptCount val="1"/>
                <c:pt idx="0">
                  <c:v>Bechuana white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'!$N$40:$Q$40</c:f>
                <c:numCache>
                  <c:formatCode>General</c:formatCode>
                  <c:ptCount val="4"/>
                  <c:pt idx="0">
                    <c:v>0.49</c:v>
                  </c:pt>
                  <c:pt idx="1">
                    <c:v>0.31</c:v>
                  </c:pt>
                  <c:pt idx="2">
                    <c:v>0.45</c:v>
                  </c:pt>
                  <c:pt idx="3">
                    <c:v>0.13</c:v>
                  </c:pt>
                </c:numCache>
              </c:numRef>
            </c:plus>
            <c:minus>
              <c:numRef>
                <c:f>'Protein Solubility '!$N$40:$Q$40</c:f>
                <c:numCache>
                  <c:formatCode>General</c:formatCode>
                  <c:ptCount val="4"/>
                  <c:pt idx="0">
                    <c:v>0.49</c:v>
                  </c:pt>
                  <c:pt idx="1">
                    <c:v>0.31</c:v>
                  </c:pt>
                  <c:pt idx="2">
                    <c:v>0.45</c:v>
                  </c:pt>
                  <c:pt idx="3">
                    <c:v>0.13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'!$J$40:$M$40</c:f>
              <c:numCache>
                <c:formatCode>General</c:formatCode>
                <c:ptCount val="4"/>
                <c:pt idx="0">
                  <c:v>90.64</c:v>
                </c:pt>
                <c:pt idx="1">
                  <c:v>14.25</c:v>
                </c:pt>
                <c:pt idx="2">
                  <c:v>64.260000000000005</c:v>
                </c:pt>
                <c:pt idx="3">
                  <c:v>70.010000000000005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89-4C7B-81AB-BC8EC1DBF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627823"/>
        <c:axId val="1330628783"/>
      </c:barChart>
      <c:catAx>
        <c:axId val="1330627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8783"/>
        <c:crosses val="autoZero"/>
        <c:auto val="1"/>
        <c:lblAlgn val="ctr"/>
        <c:lblOffset val="100"/>
        <c:noMultiLvlLbl val="0"/>
      </c:catAx>
      <c:valAx>
        <c:axId val="133062878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Protein solubility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Protein Concentrate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'Protein Solubility '!$I$42</c:f>
              <c:strCache>
                <c:ptCount val="1"/>
                <c:pt idx="0">
                  <c:v>Soy</c:v>
                </c:pt>
              </c:strCache>
            </c:strRef>
          </c:tx>
          <c:spPr>
            <a:solidFill>
              <a:srgbClr val="FF7979"/>
            </a:solidFill>
            <a:ln>
              <a:solidFill>
                <a:srgbClr val="FF7979"/>
              </a:solidFill>
            </a:ln>
            <a:effectLst/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07B-4F44-95B9-E6B0D2B44B89}"/>
              </c:ext>
            </c:extLst>
          </c:dPt>
          <c:errBars>
            <c:errBarType val="both"/>
            <c:errValType val="cust"/>
            <c:noEndCap val="0"/>
            <c:plus>
              <c:numRef>
                <c:f>'Protein Solubility '!$N$42:$Q$42</c:f>
                <c:numCache>
                  <c:formatCode>General</c:formatCode>
                  <c:ptCount val="4"/>
                  <c:pt idx="0">
                    <c:v>0.69</c:v>
                  </c:pt>
                  <c:pt idx="1">
                    <c:v>1.17</c:v>
                  </c:pt>
                  <c:pt idx="2">
                    <c:v>0.23</c:v>
                  </c:pt>
                  <c:pt idx="3">
                    <c:v>1.9</c:v>
                  </c:pt>
                </c:numCache>
              </c:numRef>
            </c:plus>
            <c:minus>
              <c:numRef>
                <c:f>'Protein Solubility '!$N$42:$Q$42</c:f>
                <c:numCache>
                  <c:formatCode>General</c:formatCode>
                  <c:ptCount val="4"/>
                  <c:pt idx="0">
                    <c:v>0.69</c:v>
                  </c:pt>
                  <c:pt idx="1">
                    <c:v>1.17</c:v>
                  </c:pt>
                  <c:pt idx="2">
                    <c:v>0.23</c:v>
                  </c:pt>
                  <c:pt idx="3">
                    <c:v>1.9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'!$J$42:$M$42</c:f>
              <c:numCache>
                <c:formatCode>General</c:formatCode>
                <c:ptCount val="4"/>
                <c:pt idx="0">
                  <c:v>88.7</c:v>
                </c:pt>
                <c:pt idx="1">
                  <c:v>26.1</c:v>
                </c:pt>
                <c:pt idx="2">
                  <c:v>63.76</c:v>
                </c:pt>
                <c:pt idx="3">
                  <c:v>84.66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7B-4F44-95B9-E6B0D2B44B89}"/>
            </c:ext>
          </c:extLst>
        </c:ser>
        <c:ser>
          <c:idx val="1"/>
          <c:order val="1"/>
          <c:tx>
            <c:strRef>
              <c:f>'Protein Solubility '!$I$43</c:f>
              <c:strCache>
                <c:ptCount val="1"/>
                <c:pt idx="0">
                  <c:v>Cream bambara groundnut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'!$N$43:$Q$43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0.2</c:v>
                  </c:pt>
                  <c:pt idx="2">
                    <c:v>2.4500000000000002</c:v>
                  </c:pt>
                  <c:pt idx="3">
                    <c:v>0.53</c:v>
                  </c:pt>
                </c:numCache>
              </c:numRef>
            </c:plus>
            <c:minus>
              <c:numRef>
                <c:f>'Protein Solubility '!$N$43:$Q$43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0.2</c:v>
                  </c:pt>
                  <c:pt idx="2">
                    <c:v>2.4500000000000002</c:v>
                  </c:pt>
                  <c:pt idx="3">
                    <c:v>0.53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'!$J$43:$M$43</c:f>
              <c:numCache>
                <c:formatCode>General</c:formatCode>
                <c:ptCount val="4"/>
                <c:pt idx="0">
                  <c:v>80.319999999999993</c:v>
                </c:pt>
                <c:pt idx="1">
                  <c:v>14.72</c:v>
                </c:pt>
                <c:pt idx="2">
                  <c:v>60.53</c:v>
                </c:pt>
                <c:pt idx="3">
                  <c:v>78.61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7B-4F44-95B9-E6B0D2B44B89}"/>
            </c:ext>
          </c:extLst>
        </c:ser>
        <c:ser>
          <c:idx val="2"/>
          <c:order val="2"/>
          <c:tx>
            <c:strRef>
              <c:f>'Protein Solubility '!$I$44</c:f>
              <c:strCache>
                <c:ptCount val="1"/>
                <c:pt idx="0">
                  <c:v>Red bambara groundnut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'!$N$44:$Q$44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0.01</c:v>
                  </c:pt>
                  <c:pt idx="2">
                    <c:v>3.23</c:v>
                  </c:pt>
                  <c:pt idx="3">
                    <c:v>0.46</c:v>
                  </c:pt>
                </c:numCache>
              </c:numRef>
            </c:plus>
            <c:minus>
              <c:numRef>
                <c:f>'Protein Solubility '!$N$44:$Q$44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0.01</c:v>
                  </c:pt>
                  <c:pt idx="2">
                    <c:v>3.23</c:v>
                  </c:pt>
                  <c:pt idx="3">
                    <c:v>0.46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'!$J$44:$M$44</c:f>
              <c:numCache>
                <c:formatCode>General</c:formatCode>
                <c:ptCount val="4"/>
                <c:pt idx="0">
                  <c:v>97.82</c:v>
                </c:pt>
                <c:pt idx="1">
                  <c:v>34.81</c:v>
                </c:pt>
                <c:pt idx="2">
                  <c:v>47.48</c:v>
                </c:pt>
                <c:pt idx="3">
                  <c:v>97.67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7B-4F44-95B9-E6B0D2B44B89}"/>
            </c:ext>
          </c:extLst>
        </c:ser>
        <c:ser>
          <c:idx val="3"/>
          <c:order val="3"/>
          <c:tx>
            <c:strRef>
              <c:f>'Protein Solubility '!$I$45</c:f>
              <c:strCache>
                <c:ptCount val="1"/>
                <c:pt idx="0">
                  <c:v>Dr Saunders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'!$N$45:$Q$45</c:f>
                <c:numCache>
                  <c:formatCode>General</c:formatCode>
                  <c:ptCount val="4"/>
                  <c:pt idx="0">
                    <c:v>0.36</c:v>
                  </c:pt>
                  <c:pt idx="1">
                    <c:v>0.01</c:v>
                  </c:pt>
                  <c:pt idx="2">
                    <c:v>0.61</c:v>
                  </c:pt>
                  <c:pt idx="3">
                    <c:v>0.17</c:v>
                  </c:pt>
                </c:numCache>
              </c:numRef>
            </c:plus>
            <c:minus>
              <c:numRef>
                <c:f>'Protein Solubility '!$N$45:$Q$45</c:f>
                <c:numCache>
                  <c:formatCode>General</c:formatCode>
                  <c:ptCount val="4"/>
                  <c:pt idx="0">
                    <c:v>0.36</c:v>
                  </c:pt>
                  <c:pt idx="1">
                    <c:v>0.01</c:v>
                  </c:pt>
                  <c:pt idx="2">
                    <c:v>0.61</c:v>
                  </c:pt>
                  <c:pt idx="3">
                    <c:v>0.17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'!$J$45:$M$45</c:f>
              <c:numCache>
                <c:formatCode>General</c:formatCode>
                <c:ptCount val="4"/>
                <c:pt idx="0">
                  <c:v>98.56</c:v>
                </c:pt>
                <c:pt idx="1">
                  <c:v>30.24</c:v>
                </c:pt>
                <c:pt idx="2">
                  <c:v>53.15</c:v>
                </c:pt>
                <c:pt idx="3">
                  <c:v>99.76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7B-4F44-95B9-E6B0D2B44B89}"/>
            </c:ext>
          </c:extLst>
        </c:ser>
        <c:ser>
          <c:idx val="4"/>
          <c:order val="4"/>
          <c:tx>
            <c:strRef>
              <c:f>'Protein Solubility '!$I$46</c:f>
              <c:strCache>
                <c:ptCount val="1"/>
                <c:pt idx="0">
                  <c:v>Bechuana white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'!$N$46:$Q$46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1.45</c:v>
                  </c:pt>
                  <c:pt idx="3">
                    <c:v>0.66</c:v>
                  </c:pt>
                </c:numCache>
              </c:numRef>
            </c:plus>
            <c:minus>
              <c:numRef>
                <c:f>'Protein Solubility '!$N$46:$Q$46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1.45</c:v>
                  </c:pt>
                  <c:pt idx="3">
                    <c:v>0.66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'!$J$46:$M$46</c:f>
              <c:numCache>
                <c:formatCode>General</c:formatCode>
                <c:ptCount val="4"/>
                <c:pt idx="0">
                  <c:v>79.16</c:v>
                </c:pt>
                <c:pt idx="1">
                  <c:v>23.44</c:v>
                </c:pt>
                <c:pt idx="2">
                  <c:v>63.34</c:v>
                </c:pt>
                <c:pt idx="3">
                  <c:v>79.900000000000006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7B-4F44-95B9-E6B0D2B44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627823"/>
        <c:axId val="1330628783"/>
      </c:barChart>
      <c:catAx>
        <c:axId val="1330627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8783"/>
        <c:crosses val="autoZero"/>
        <c:auto val="1"/>
        <c:lblAlgn val="ctr"/>
        <c:lblOffset val="100"/>
        <c:noMultiLvlLbl val="0"/>
      </c:catAx>
      <c:valAx>
        <c:axId val="133062878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Protein</a:t>
                </a:r>
                <a:r>
                  <a:rPr lang="en-ZA" baseline="0"/>
                  <a:t> s</a:t>
                </a:r>
                <a:r>
                  <a:rPr lang="en-ZA"/>
                  <a:t>olubility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Defatted flour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'Protein Solubility '!$I$48</c:f>
              <c:strCache>
                <c:ptCount val="1"/>
                <c:pt idx="0">
                  <c:v>Soy</c:v>
                </c:pt>
              </c:strCache>
            </c:strRef>
          </c:tx>
          <c:spPr>
            <a:solidFill>
              <a:srgbClr val="FF7979"/>
            </a:solidFill>
            <a:ln>
              <a:solidFill>
                <a:srgbClr val="FF7979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'!$N$42:$Q$42</c:f>
                <c:numCache>
                  <c:formatCode>General</c:formatCode>
                  <c:ptCount val="4"/>
                  <c:pt idx="0">
                    <c:v>0.69</c:v>
                  </c:pt>
                  <c:pt idx="1">
                    <c:v>1.17</c:v>
                  </c:pt>
                  <c:pt idx="2">
                    <c:v>0.23</c:v>
                  </c:pt>
                  <c:pt idx="3">
                    <c:v>1.9</c:v>
                  </c:pt>
                </c:numCache>
              </c:numRef>
            </c:plus>
            <c:minus>
              <c:numRef>
                <c:f>'Protein Solubility '!$N$42:$Q$42</c:f>
                <c:numCache>
                  <c:formatCode>General</c:formatCode>
                  <c:ptCount val="4"/>
                  <c:pt idx="0">
                    <c:v>0.69</c:v>
                  </c:pt>
                  <c:pt idx="1">
                    <c:v>1.17</c:v>
                  </c:pt>
                  <c:pt idx="2">
                    <c:v>0.23</c:v>
                  </c:pt>
                  <c:pt idx="3">
                    <c:v>1.9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'!$J$48:$M$48</c:f>
              <c:numCache>
                <c:formatCode>General</c:formatCode>
                <c:ptCount val="4"/>
                <c:pt idx="0">
                  <c:v>12.37</c:v>
                </c:pt>
                <c:pt idx="1">
                  <c:v>12.35</c:v>
                </c:pt>
                <c:pt idx="2">
                  <c:v>38.46</c:v>
                </c:pt>
                <c:pt idx="3">
                  <c:v>38.979999999999997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2-436A-B1C0-799A89F45569}"/>
            </c:ext>
          </c:extLst>
        </c:ser>
        <c:ser>
          <c:idx val="1"/>
          <c:order val="1"/>
          <c:tx>
            <c:strRef>
              <c:f>'Protein Solubility '!$I$49</c:f>
              <c:strCache>
                <c:ptCount val="1"/>
                <c:pt idx="0">
                  <c:v>Cream bambara groundnut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EA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'!$N$43:$Q$43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0.2</c:v>
                  </c:pt>
                  <c:pt idx="2">
                    <c:v>2.4500000000000002</c:v>
                  </c:pt>
                  <c:pt idx="3">
                    <c:v>0.53</c:v>
                  </c:pt>
                </c:numCache>
              </c:numRef>
            </c:plus>
            <c:minus>
              <c:numRef>
                <c:f>'Protein Solubility '!$N$43:$Q$43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0.2</c:v>
                  </c:pt>
                  <c:pt idx="2">
                    <c:v>2.4500000000000002</c:v>
                  </c:pt>
                  <c:pt idx="3">
                    <c:v>0.53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'!$J$49:$M$49</c:f>
              <c:numCache>
                <c:formatCode>General</c:formatCode>
                <c:ptCount val="4"/>
                <c:pt idx="0">
                  <c:v>39.17</c:v>
                </c:pt>
                <c:pt idx="1">
                  <c:v>21.2</c:v>
                </c:pt>
                <c:pt idx="2">
                  <c:v>41.34</c:v>
                </c:pt>
                <c:pt idx="3">
                  <c:v>43.92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E2-436A-B1C0-799A89F45569}"/>
            </c:ext>
          </c:extLst>
        </c:ser>
        <c:ser>
          <c:idx val="2"/>
          <c:order val="2"/>
          <c:tx>
            <c:strRef>
              <c:f>'Protein Solubility '!$I$50</c:f>
              <c:strCache>
                <c:ptCount val="1"/>
                <c:pt idx="0">
                  <c:v>Red bambara groundnut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'!$N$44:$Q$44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0.01</c:v>
                  </c:pt>
                  <c:pt idx="2">
                    <c:v>3.23</c:v>
                  </c:pt>
                  <c:pt idx="3">
                    <c:v>0.46</c:v>
                  </c:pt>
                </c:numCache>
              </c:numRef>
            </c:plus>
            <c:minus>
              <c:numRef>
                <c:f>'Protein Solubility '!$N$44:$Q$44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0.01</c:v>
                  </c:pt>
                  <c:pt idx="2">
                    <c:v>3.23</c:v>
                  </c:pt>
                  <c:pt idx="3">
                    <c:v>0.46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'!$J$50:$M$50</c:f>
              <c:numCache>
                <c:formatCode>General</c:formatCode>
                <c:ptCount val="4"/>
                <c:pt idx="0">
                  <c:v>29.35</c:v>
                </c:pt>
                <c:pt idx="1">
                  <c:v>0</c:v>
                </c:pt>
                <c:pt idx="2">
                  <c:v>44.34</c:v>
                </c:pt>
                <c:pt idx="3">
                  <c:v>44.75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E2-436A-B1C0-799A89F45569}"/>
            </c:ext>
          </c:extLst>
        </c:ser>
        <c:ser>
          <c:idx val="3"/>
          <c:order val="3"/>
          <c:tx>
            <c:strRef>
              <c:f>'Protein Solubility '!$I$51</c:f>
              <c:strCache>
                <c:ptCount val="1"/>
                <c:pt idx="0">
                  <c:v>Dr Saunders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'!$N$45:$Q$45</c:f>
                <c:numCache>
                  <c:formatCode>General</c:formatCode>
                  <c:ptCount val="4"/>
                  <c:pt idx="0">
                    <c:v>0.36</c:v>
                  </c:pt>
                  <c:pt idx="1">
                    <c:v>0.01</c:v>
                  </c:pt>
                  <c:pt idx="2">
                    <c:v>0.61</c:v>
                  </c:pt>
                  <c:pt idx="3">
                    <c:v>0.17</c:v>
                  </c:pt>
                </c:numCache>
              </c:numRef>
            </c:plus>
            <c:minus>
              <c:numRef>
                <c:f>'Protein Solubility '!$N$45:$Q$45</c:f>
                <c:numCache>
                  <c:formatCode>General</c:formatCode>
                  <c:ptCount val="4"/>
                  <c:pt idx="0">
                    <c:v>0.36</c:v>
                  </c:pt>
                  <c:pt idx="1">
                    <c:v>0.01</c:v>
                  </c:pt>
                  <c:pt idx="2">
                    <c:v>0.61</c:v>
                  </c:pt>
                  <c:pt idx="3">
                    <c:v>0.17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'!$J$51:$M$51</c:f>
              <c:numCache>
                <c:formatCode>General</c:formatCode>
                <c:ptCount val="4"/>
                <c:pt idx="0">
                  <c:v>15.87</c:v>
                </c:pt>
                <c:pt idx="1">
                  <c:v>0</c:v>
                </c:pt>
                <c:pt idx="2">
                  <c:v>46.13</c:v>
                </c:pt>
                <c:pt idx="3">
                  <c:v>42.84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E2-436A-B1C0-799A89F45569}"/>
            </c:ext>
          </c:extLst>
        </c:ser>
        <c:ser>
          <c:idx val="4"/>
          <c:order val="4"/>
          <c:tx>
            <c:strRef>
              <c:f>'Protein Solubility '!$I$52</c:f>
              <c:strCache>
                <c:ptCount val="1"/>
                <c:pt idx="0">
                  <c:v>Bechuana white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'!$N$46:$Q$46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1.45</c:v>
                  </c:pt>
                  <c:pt idx="3">
                    <c:v>0.66</c:v>
                  </c:pt>
                </c:numCache>
              </c:numRef>
            </c:plus>
            <c:minus>
              <c:numRef>
                <c:f>'Protein Solubility '!$N$46:$Q$46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1.45</c:v>
                  </c:pt>
                  <c:pt idx="3">
                    <c:v>0.66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'!$J$52:$M$52</c:f>
              <c:numCache>
                <c:formatCode>General</c:formatCode>
                <c:ptCount val="4"/>
                <c:pt idx="0">
                  <c:v>22.77</c:v>
                </c:pt>
                <c:pt idx="1">
                  <c:v>0</c:v>
                </c:pt>
                <c:pt idx="2">
                  <c:v>48.62</c:v>
                </c:pt>
                <c:pt idx="3">
                  <c:v>47.43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E2-436A-B1C0-799A89F45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627823"/>
        <c:axId val="1330628783"/>
      </c:barChart>
      <c:catAx>
        <c:axId val="1330627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8783"/>
        <c:crosses val="autoZero"/>
        <c:auto val="1"/>
        <c:lblAlgn val="ctr"/>
        <c:lblOffset val="100"/>
        <c:noMultiLvlLbl val="0"/>
      </c:catAx>
      <c:valAx>
        <c:axId val="133062878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Protein solubility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496726</xdr:colOff>
      <xdr:row>12</xdr:row>
      <xdr:rowOff>157289</xdr:rowOff>
    </xdr:from>
    <xdr:to>
      <xdr:col>69</xdr:col>
      <xdr:colOff>586780</xdr:colOff>
      <xdr:row>37</xdr:row>
      <xdr:rowOff>39117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7D17B3F-B908-420B-90ED-4360D1494D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410976</xdr:colOff>
      <xdr:row>34</xdr:row>
      <xdr:rowOff>172133</xdr:rowOff>
    </xdr:from>
    <xdr:to>
      <xdr:col>16</xdr:col>
      <xdr:colOff>586739</xdr:colOff>
      <xdr:row>60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C0B37F-A27F-44B2-8784-1E4F731846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159281</xdr:colOff>
      <xdr:row>33</xdr:row>
      <xdr:rowOff>140740</xdr:rowOff>
    </xdr:from>
    <xdr:to>
      <xdr:col>26</xdr:col>
      <xdr:colOff>420678</xdr:colOff>
      <xdr:row>58</xdr:row>
      <xdr:rowOff>128057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4DCD54-F8A7-4B6D-974D-770D549C1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15585</xdr:colOff>
      <xdr:row>0</xdr:row>
      <xdr:rowOff>0</xdr:rowOff>
    </xdr:from>
    <xdr:to>
      <xdr:col>39</xdr:col>
      <xdr:colOff>83620</xdr:colOff>
      <xdr:row>26</xdr:row>
      <xdr:rowOff>62344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6A0929-3FAF-BE42-CA22-10E29CEC43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477982</xdr:colOff>
      <xdr:row>26</xdr:row>
      <xdr:rowOff>90055</xdr:rowOff>
    </xdr:from>
    <xdr:to>
      <xdr:col>39</xdr:col>
      <xdr:colOff>249382</xdr:colOff>
      <xdr:row>62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F9C2D6E-986A-44B1-A7DA-A9E58A0169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163830</xdr:colOff>
      <xdr:row>5</xdr:row>
      <xdr:rowOff>57150</xdr:rowOff>
    </xdr:from>
    <xdr:to>
      <xdr:col>54</xdr:col>
      <xdr:colOff>537210</xdr:colOff>
      <xdr:row>39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E8FF0E5-401D-47E6-943C-84E0F6439A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jowe yisa" id="{D3FE96E0-1E0A-4C69-889E-AF6426C05246}" userId="25603a442d9c176d" providerId="Windows Live"/>
  <person displayName="Sarah Kandolo, Miss" id="{5006CF0F-14C4-45B6-85B9-3B2D84D277EF}" userId="Sarah Kandolo, Mis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" dT="2021-10-27T12:01:30.05" personId="{D3FE96E0-1E0A-4C69-889E-AF6426C05246}" id="{05281097-53AE-42CD-A64C-1AEFF3A6E89A}">
    <text>Is this in 100 ul of supernatant?</text>
  </threadedComment>
  <threadedComment ref="E2" dT="2021-10-27T13:13:20.53" personId="{5006CF0F-14C4-45B6-85B9-3B2D84D277EF}" id="{603A396C-7111-4C56-917A-A201E0A9BAE1}" parentId="{05281097-53AE-42CD-A64C-1AEFF3A6E89A}">
    <text>yes</text>
  </threadedComment>
  <threadedComment ref="P4" dT="2021-10-27T16:21:39.13" personId="{5006CF0F-14C4-45B6-85B9-3B2D84D277EF}" id="{EE98ADD1-07EA-4233-8833-1C1EDE018AE6}">
    <text>mass of N in absorbant</text>
  </threadedComment>
  <threadedComment ref="P70" dT="2021-11-02T14:25:37.23" personId="{5006CF0F-14C4-45B6-85B9-3B2D84D277EF}" id="{A14CBC53-4453-488B-9A7C-5D4CD0BC0986}">
    <text>Used the average Abt cell D29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Q2" dT="2021-11-03T09:00:57.63" personId="{5006CF0F-14C4-45B6-85B9-3B2D84D277EF}" id="{29EDABCA-3721-4A40-8F61-AED483C88C2C}">
    <text>Used cell D 33 - which gave high solubility</text>
  </threadedComment>
  <threadedComment ref="Q46" dT="2021-11-03T08:45:30.67" personId="{5006CF0F-14C4-45B6-85B9-3B2D84D277EF}" id="{493E41E7-62AA-4425-B8B3-1A2F013ECD4C}">
    <text>used D29 average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E1" dT="2022-02-03T13:45:15.89" personId="{5006CF0F-14C4-45B6-85B9-3B2D84D277EF}" id="{4CA1412D-944A-4A0E-B323-1595F2452065}">
    <text>Average from protein (N%) content from another excel workbook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E3" dT="2021-11-25T07:01:28.34" personId="{5006CF0F-14C4-45B6-85B9-3B2D84D277EF}" id="{7EB2B487-4BB5-4421-926C-08E879FE2416}">
    <text>not in percentage!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B0CEB-39C1-48D3-93E7-48750A540B0A}">
  <dimension ref="A1:W131"/>
  <sheetViews>
    <sheetView topLeftCell="A2" zoomScale="70" zoomScaleNormal="70" workbookViewId="0">
      <selection activeCell="J2" sqref="J1:J1048576"/>
    </sheetView>
  </sheetViews>
  <sheetFormatPr defaultRowHeight="14.4" x14ac:dyDescent="0.3"/>
  <cols>
    <col min="1" max="1" width="16.44140625" style="21" bestFit="1" customWidth="1"/>
    <col min="2" max="2" width="11.88671875" style="21" customWidth="1"/>
    <col min="3" max="3" width="11.33203125" style="21" customWidth="1"/>
    <col min="4" max="4" width="12.44140625" style="21" customWidth="1"/>
    <col min="5" max="5" width="17" style="21" customWidth="1"/>
    <col min="6" max="6" width="12.109375" style="21" customWidth="1"/>
    <col min="7" max="7" width="12.6640625" style="21" customWidth="1"/>
    <col min="8" max="8" width="13.33203125" style="21" customWidth="1"/>
    <col min="9" max="9" width="8.88671875" style="21"/>
    <col min="10" max="11" width="15.44140625" style="21" customWidth="1"/>
    <col min="12" max="12" width="17.44140625" style="21" bestFit="1" customWidth="1"/>
    <col min="13" max="13" width="10.5546875" style="21" bestFit="1" customWidth="1"/>
    <col min="14" max="14" width="16.5546875" style="21" customWidth="1"/>
    <col min="15" max="15" width="25.6640625" style="21" customWidth="1"/>
    <col min="16" max="16" width="12.21875" style="21" customWidth="1"/>
    <col min="17" max="17" width="18.6640625" style="21" customWidth="1"/>
    <col min="18" max="18" width="22.44140625" style="21" customWidth="1"/>
    <col min="19" max="20" width="15.5546875" style="21" customWidth="1"/>
    <col min="21" max="21" width="21" style="21" customWidth="1"/>
    <col min="22" max="22" width="8.88671875" style="21"/>
    <col min="23" max="23" width="15.21875" style="21" bestFit="1" customWidth="1"/>
    <col min="24" max="24" width="8.88671875" style="21"/>
    <col min="25" max="25" width="19.33203125" style="21" customWidth="1"/>
    <col min="26" max="26" width="16.21875" style="21" customWidth="1"/>
    <col min="27" max="27" width="14.44140625" style="21" customWidth="1"/>
    <col min="28" max="28" width="15.5546875" style="21" customWidth="1"/>
    <col min="29" max="29" width="14.109375" style="21" customWidth="1"/>
    <col min="30" max="30" width="9.5546875" style="21" customWidth="1"/>
    <col min="31" max="32" width="8.88671875" style="21"/>
    <col min="33" max="33" width="11.6640625" style="21" bestFit="1" customWidth="1"/>
    <col min="34" max="34" width="8.88671875" style="21"/>
    <col min="35" max="35" width="11" style="21" customWidth="1"/>
    <col min="36" max="16384" width="8.88671875" style="21"/>
  </cols>
  <sheetData>
    <row r="1" spans="1:23" ht="31.2" x14ac:dyDescent="0.6">
      <c r="A1" s="54" t="s">
        <v>19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</row>
    <row r="2" spans="1:23" ht="14.4" customHeight="1" x14ac:dyDescent="0.3">
      <c r="A2" s="57" t="s">
        <v>0</v>
      </c>
      <c r="B2" s="57" t="s">
        <v>1</v>
      </c>
      <c r="C2" s="57" t="s">
        <v>3</v>
      </c>
      <c r="D2" s="57" t="s">
        <v>2</v>
      </c>
      <c r="E2" s="57" t="s">
        <v>174</v>
      </c>
      <c r="F2" s="57" t="s">
        <v>9</v>
      </c>
      <c r="G2" s="59" t="s">
        <v>5</v>
      </c>
      <c r="H2" s="57" t="s">
        <v>175</v>
      </c>
      <c r="I2" s="57" t="s">
        <v>176</v>
      </c>
      <c r="J2" s="57" t="s">
        <v>177</v>
      </c>
      <c r="K2" s="29"/>
    </row>
    <row r="3" spans="1:23" ht="30.6" customHeight="1" x14ac:dyDescent="0.3">
      <c r="A3" s="57"/>
      <c r="B3" s="57"/>
      <c r="C3" s="57"/>
      <c r="D3" s="57"/>
      <c r="E3" s="57"/>
      <c r="F3" s="57"/>
      <c r="G3" s="59"/>
      <c r="H3" s="57"/>
      <c r="I3" s="57"/>
      <c r="J3" s="57"/>
      <c r="K3" s="29"/>
      <c r="L3" s="57" t="s">
        <v>0</v>
      </c>
      <c r="M3" s="57" t="s">
        <v>6</v>
      </c>
      <c r="N3" s="30"/>
    </row>
    <row r="4" spans="1:23" ht="58.2" customHeight="1" x14ac:dyDescent="0.3">
      <c r="A4" s="57"/>
      <c r="B4" s="57"/>
      <c r="C4" s="57"/>
      <c r="D4" s="57"/>
      <c r="E4" s="57"/>
      <c r="F4" s="57"/>
      <c r="G4" s="59"/>
      <c r="H4" s="57"/>
      <c r="I4" s="57"/>
      <c r="J4" s="57"/>
      <c r="K4" s="29"/>
      <c r="L4" s="57"/>
      <c r="M4" s="57"/>
      <c r="N4" s="30" t="s">
        <v>11</v>
      </c>
      <c r="O4" s="30" t="s">
        <v>10</v>
      </c>
      <c r="P4" s="30" t="s">
        <v>17</v>
      </c>
      <c r="Q4" s="30" t="s">
        <v>15</v>
      </c>
      <c r="R4" s="30" t="s">
        <v>178</v>
      </c>
      <c r="S4" s="30" t="s">
        <v>16</v>
      </c>
      <c r="T4" s="30"/>
      <c r="U4" s="30"/>
    </row>
    <row r="5" spans="1:23" x14ac:dyDescent="0.3">
      <c r="A5" s="53" t="s">
        <v>4</v>
      </c>
      <c r="B5" s="21">
        <v>3.18</v>
      </c>
      <c r="C5" s="21">
        <v>200</v>
      </c>
      <c r="D5" s="21">
        <v>100</v>
      </c>
      <c r="E5" s="31">
        <v>9.8191981188199995E-2</v>
      </c>
      <c r="F5" s="21">
        <v>50.34</v>
      </c>
      <c r="G5" s="21">
        <v>13200</v>
      </c>
      <c r="H5" s="21">
        <f>(E5/D5)*G5</f>
        <v>12.961341516842399</v>
      </c>
      <c r="I5" s="21">
        <v>13.372097621266475</v>
      </c>
      <c r="J5" s="21">
        <f>(C5*I5)/100</f>
        <v>26.74419524253295</v>
      </c>
      <c r="L5" s="53" t="s">
        <v>4</v>
      </c>
      <c r="M5" s="21">
        <v>3.18</v>
      </c>
      <c r="N5" s="21">
        <f>C5*I5/100</f>
        <v>26.74419524253295</v>
      </c>
      <c r="O5" s="32">
        <v>0.1981919811882</v>
      </c>
      <c r="P5" s="31">
        <f>F5*PS!$D$17/100</f>
        <v>6.1671557193339471E-2</v>
      </c>
      <c r="Q5" s="33">
        <f>O5-P5</f>
        <v>0.13652042399486053</v>
      </c>
      <c r="R5" s="32">
        <f>Q5*G5/D5</f>
        <v>18.02069596732159</v>
      </c>
      <c r="S5" s="22">
        <f>R5*100/N5</f>
        <v>67.381709578092526</v>
      </c>
      <c r="T5" s="22"/>
      <c r="U5" s="23"/>
      <c r="W5" s="22"/>
    </row>
    <row r="6" spans="1:23" x14ac:dyDescent="0.3">
      <c r="A6" s="53"/>
      <c r="B6" s="21">
        <v>4.3499999999999996</v>
      </c>
      <c r="C6" s="21">
        <v>207.2</v>
      </c>
      <c r="D6" s="21">
        <v>100</v>
      </c>
      <c r="E6" s="31">
        <v>9.5980214759300006E-2</v>
      </c>
      <c r="F6" s="21">
        <v>50.35</v>
      </c>
      <c r="G6" s="21">
        <v>9600</v>
      </c>
      <c r="H6" s="21">
        <f>(E6/D6)*G6</f>
        <v>9.2141006168928001</v>
      </c>
      <c r="I6" s="21">
        <v>13.372097621266475</v>
      </c>
      <c r="J6" s="21">
        <f>(C6*I6)/100</f>
        <v>27.706986271264135</v>
      </c>
      <c r="L6" s="53"/>
      <c r="M6" s="21">
        <v>4.3499999999999996</v>
      </c>
      <c r="N6" s="21">
        <f>C6*I6/100</f>
        <v>27.706986271264135</v>
      </c>
      <c r="O6" s="32">
        <v>0.1485802147593</v>
      </c>
      <c r="P6" s="31">
        <f>F6*PS!$D$17/100</f>
        <v>6.1683808197946811E-2</v>
      </c>
      <c r="Q6" s="33">
        <f>O6-P6</f>
        <v>8.6896406561353196E-2</v>
      </c>
      <c r="R6" s="32">
        <f>Q6*G6/D6</f>
        <v>8.3420550298899077</v>
      </c>
      <c r="S6" s="22">
        <f>R6*100/N6</f>
        <v>30.108128499495955</v>
      </c>
      <c r="T6" s="22"/>
      <c r="U6" s="23"/>
      <c r="W6" s="22"/>
    </row>
    <row r="7" spans="1:23" x14ac:dyDescent="0.3">
      <c r="A7" s="53"/>
      <c r="B7" s="21">
        <v>7.1</v>
      </c>
      <c r="C7" s="21">
        <v>208.2</v>
      </c>
      <c r="D7" s="21">
        <v>100</v>
      </c>
      <c r="E7" s="31">
        <v>0.18744052502319999</v>
      </c>
      <c r="F7" s="21">
        <v>50.67</v>
      </c>
      <c r="G7" s="21">
        <v>7000</v>
      </c>
      <c r="H7" s="21">
        <f>(E7/D7)*G7</f>
        <v>13.120836751624001</v>
      </c>
      <c r="I7" s="21">
        <v>13.372097621266475</v>
      </c>
      <c r="J7" s="21">
        <f>(C7*I7)/100</f>
        <v>27.8407072474768</v>
      </c>
      <c r="L7" s="53"/>
      <c r="M7" s="21">
        <v>7.1</v>
      </c>
      <c r="N7" s="21">
        <f>C7*I7/100</f>
        <v>27.8407072474768</v>
      </c>
      <c r="O7" s="32">
        <v>0.25044052502320002</v>
      </c>
      <c r="P7" s="31">
        <f>F7*PS!$D$17/100</f>
        <v>6.2075840345381626E-2</v>
      </c>
      <c r="Q7" s="33">
        <f>O7-P7</f>
        <v>0.18836468467781839</v>
      </c>
      <c r="R7" s="32">
        <f>Q7*G7/D7</f>
        <v>13.185527927447287</v>
      </c>
      <c r="S7" s="22">
        <f>R7*100/N7</f>
        <v>47.360606935164299</v>
      </c>
      <c r="T7" s="22"/>
      <c r="U7" s="23"/>
      <c r="W7" s="22"/>
    </row>
    <row r="8" spans="1:23" x14ac:dyDescent="0.3">
      <c r="A8" s="53"/>
      <c r="B8" s="21">
        <v>8.2799999999999994</v>
      </c>
      <c r="C8" s="21">
        <v>210.1</v>
      </c>
      <c r="D8" s="21">
        <v>100</v>
      </c>
      <c r="E8" s="31">
        <v>0.15322010426829999</v>
      </c>
      <c r="F8" s="21">
        <v>50.06</v>
      </c>
      <c r="G8" s="21">
        <v>6200</v>
      </c>
      <c r="H8" s="21">
        <f>(E8/D8)*G8</f>
        <v>9.4996464646345995</v>
      </c>
      <c r="I8" s="21">
        <v>13.372097621266475</v>
      </c>
      <c r="J8" s="21">
        <f>(C8*I8)/100</f>
        <v>28.094777102280865</v>
      </c>
      <c r="L8" s="53"/>
      <c r="M8" s="21">
        <v>8.2799999999999994</v>
      </c>
      <c r="N8" s="21">
        <f>C8*I8/100</f>
        <v>28.094777102280865</v>
      </c>
      <c r="O8" s="32">
        <v>0.26503220104268299</v>
      </c>
      <c r="P8" s="31">
        <f>F8*PS!$D$17/100</f>
        <v>6.132852906433401E-2</v>
      </c>
      <c r="Q8" s="33">
        <f>O8-P8</f>
        <v>0.20370367197834899</v>
      </c>
      <c r="R8" s="32">
        <f>Q8*G8/D8</f>
        <v>12.629627662657638</v>
      </c>
      <c r="S8" s="22">
        <f>R8*100/N8</f>
        <v>44.953649629177178</v>
      </c>
      <c r="T8" s="22"/>
      <c r="U8" s="23"/>
      <c r="W8" s="22"/>
    </row>
    <row r="9" spans="1:23" x14ac:dyDescent="0.3">
      <c r="E9" s="31"/>
      <c r="O9" s="32"/>
      <c r="P9" s="31"/>
      <c r="Q9" s="33"/>
      <c r="R9" s="32"/>
      <c r="S9" s="22"/>
      <c r="T9" s="22"/>
      <c r="U9" s="23"/>
      <c r="W9" s="22"/>
    </row>
    <row r="10" spans="1:23" x14ac:dyDescent="0.3">
      <c r="A10" s="21" t="s">
        <v>156</v>
      </c>
      <c r="B10" s="21">
        <v>3.33</v>
      </c>
      <c r="C10" s="34">
        <v>73.59</v>
      </c>
      <c r="E10" s="31"/>
      <c r="O10" s="32"/>
      <c r="P10" s="31"/>
      <c r="Q10" s="33"/>
      <c r="R10" s="32"/>
      <c r="S10" s="22"/>
      <c r="T10" s="22"/>
      <c r="U10" s="23"/>
      <c r="W10" s="22"/>
    </row>
    <row r="11" spans="1:23" x14ac:dyDescent="0.3">
      <c r="B11" s="21">
        <v>4.38</v>
      </c>
      <c r="C11" s="34">
        <v>37.49</v>
      </c>
      <c r="E11" s="31"/>
      <c r="O11" s="32"/>
      <c r="P11" s="31"/>
      <c r="Q11" s="35"/>
      <c r="R11" s="32"/>
      <c r="S11" s="22"/>
      <c r="T11" s="22"/>
      <c r="U11" s="23"/>
      <c r="W11" s="22"/>
    </row>
    <row r="12" spans="1:23" x14ac:dyDescent="0.3">
      <c r="B12" s="21">
        <v>7.14</v>
      </c>
      <c r="C12" s="34">
        <v>78.25</v>
      </c>
      <c r="E12" s="31"/>
      <c r="O12" s="32"/>
      <c r="P12" s="31"/>
      <c r="Q12" s="33"/>
      <c r="R12" s="32"/>
      <c r="S12" s="22"/>
      <c r="T12" s="22"/>
      <c r="U12" s="23"/>
      <c r="W12" s="22"/>
    </row>
    <row r="13" spans="1:23" x14ac:dyDescent="0.3">
      <c r="B13" s="21">
        <v>8.08</v>
      </c>
      <c r="C13" s="34">
        <v>75.16</v>
      </c>
      <c r="E13" s="31"/>
      <c r="O13" s="32"/>
      <c r="P13" s="31"/>
      <c r="Q13" s="33"/>
      <c r="R13" s="32"/>
      <c r="S13" s="22"/>
      <c r="T13" s="22"/>
      <c r="U13" s="23"/>
      <c r="W13" s="22"/>
    </row>
    <row r="14" spans="1:23" x14ac:dyDescent="0.3">
      <c r="T14" s="22"/>
      <c r="U14" s="23"/>
      <c r="W14" s="22"/>
    </row>
    <row r="15" spans="1:23" x14ac:dyDescent="0.3">
      <c r="A15" s="52" t="s">
        <v>20</v>
      </c>
      <c r="B15" s="21">
        <v>2.98</v>
      </c>
      <c r="C15" s="21">
        <v>213</v>
      </c>
      <c r="D15" s="21">
        <v>100</v>
      </c>
      <c r="E15" s="31">
        <v>0.32271308754439998</v>
      </c>
      <c r="F15" s="21">
        <v>50.99</v>
      </c>
      <c r="G15" s="21">
        <v>7600</v>
      </c>
      <c r="H15" s="21">
        <f>(E15/D15)*G15</f>
        <v>24.526194653374397</v>
      </c>
      <c r="I15" s="21">
        <v>12.370467424570597</v>
      </c>
      <c r="J15" s="21">
        <f>(C15*I15)/100</f>
        <v>26.349095614335369</v>
      </c>
      <c r="L15" s="52" t="s">
        <v>20</v>
      </c>
      <c r="M15" s="21">
        <v>8.26</v>
      </c>
      <c r="N15" s="21">
        <f>C15*I15/100</f>
        <v>26.349095614335369</v>
      </c>
      <c r="O15" s="32">
        <v>0.32271308754439998</v>
      </c>
      <c r="P15" s="31">
        <f>F15*PS!$D$17/100</f>
        <v>6.2467872492816434E-2</v>
      </c>
      <c r="Q15" s="33">
        <f>O15-P15</f>
        <v>0.26024521505158354</v>
      </c>
      <c r="R15" s="32">
        <f>Q15*G15/D15</f>
        <v>19.778636343920351</v>
      </c>
      <c r="S15" s="22">
        <f>R15*100/N15</f>
        <v>75.063814839852327</v>
      </c>
      <c r="T15" s="22"/>
      <c r="U15" s="23"/>
      <c r="W15" s="22"/>
    </row>
    <row r="16" spans="1:23" x14ac:dyDescent="0.3">
      <c r="A16" s="52"/>
      <c r="B16" s="21">
        <v>4.3600000000000003</v>
      </c>
      <c r="C16" s="21">
        <v>208.4</v>
      </c>
      <c r="D16" s="21">
        <v>100</v>
      </c>
      <c r="E16" s="31">
        <v>0.1308843770541</v>
      </c>
      <c r="F16" s="21">
        <v>50.45</v>
      </c>
      <c r="G16" s="21">
        <v>7000</v>
      </c>
      <c r="H16" s="21">
        <f>(E16/D16)*G16</f>
        <v>9.1619063937869996</v>
      </c>
      <c r="I16" s="21">
        <v>12.370467424570597</v>
      </c>
      <c r="J16" s="21">
        <f>(C16*I16)/100</f>
        <v>25.780054112805125</v>
      </c>
      <c r="L16" s="52"/>
      <c r="M16" s="21">
        <v>4.3600000000000003</v>
      </c>
      <c r="N16" s="21">
        <f>C16*I16/100</f>
        <v>25.780054112805125</v>
      </c>
      <c r="O16" s="32">
        <v>0.1308843770541</v>
      </c>
      <c r="P16" s="31">
        <f>F16*PS!$D$17/100</f>
        <v>6.1806318244020185E-2</v>
      </c>
      <c r="Q16" s="33">
        <f>O16-P16</f>
        <v>6.9078058810079807E-2</v>
      </c>
      <c r="R16" s="32">
        <f>Q16*G16/D16</f>
        <v>4.8354641167055865</v>
      </c>
      <c r="S16" s="22">
        <f>R16*100/N16</f>
        <v>18.756609646927696</v>
      </c>
      <c r="T16" s="22"/>
      <c r="U16" s="23"/>
      <c r="W16" s="22"/>
    </row>
    <row r="17" spans="1:23" x14ac:dyDescent="0.3">
      <c r="A17" s="52"/>
      <c r="B17" s="21">
        <v>6.83</v>
      </c>
      <c r="C17" s="21">
        <v>215.1</v>
      </c>
      <c r="D17" s="21">
        <v>100</v>
      </c>
      <c r="E17" s="31">
        <v>0.30089936783959997</v>
      </c>
      <c r="F17" s="21">
        <v>50.34</v>
      </c>
      <c r="G17" s="21">
        <v>7800</v>
      </c>
      <c r="H17" s="21">
        <f>(E17/D17)*G17</f>
        <v>23.470150691488797</v>
      </c>
      <c r="I17" s="21">
        <v>12.370467424570597</v>
      </c>
      <c r="J17" s="21">
        <f>(C17*I17)/100</f>
        <v>26.608875430251356</v>
      </c>
      <c r="L17" s="52"/>
      <c r="M17" s="21">
        <v>6.83</v>
      </c>
      <c r="N17" s="21">
        <f>C17*I17/100</f>
        <v>26.608875430251356</v>
      </c>
      <c r="O17" s="32">
        <v>0.30089936783959997</v>
      </c>
      <c r="P17" s="31">
        <f>F17*PS!$D$17/100</f>
        <v>6.1671557193339471E-2</v>
      </c>
      <c r="Q17" s="33">
        <f>O17-P17</f>
        <v>0.2392278106462605</v>
      </c>
      <c r="R17" s="32">
        <f>Q17*G17/D17</f>
        <v>18.659769230408319</v>
      </c>
      <c r="S17" s="22">
        <f>R17*100/N17</f>
        <v>70.12610991141031</v>
      </c>
      <c r="T17" s="22"/>
      <c r="U17" s="23"/>
      <c r="W17" s="22"/>
    </row>
    <row r="18" spans="1:23" x14ac:dyDescent="0.3">
      <c r="A18" s="52"/>
      <c r="B18" s="21">
        <v>8.26</v>
      </c>
      <c r="C18" s="21">
        <v>202.6</v>
      </c>
      <c r="D18" s="21">
        <v>100</v>
      </c>
      <c r="E18" s="31">
        <v>0.24142718577889999</v>
      </c>
      <c r="F18" s="21">
        <v>50.54</v>
      </c>
      <c r="G18" s="21">
        <v>11000</v>
      </c>
      <c r="H18" s="21">
        <f>(E18/D18)*G18</f>
        <v>26.556990435678998</v>
      </c>
      <c r="I18" s="21">
        <v>12.370467424570597</v>
      </c>
      <c r="J18" s="21">
        <f>(C18*I18)/100</f>
        <v>25.062567002180032</v>
      </c>
      <c r="L18" s="52"/>
      <c r="M18" s="21">
        <v>2.98</v>
      </c>
      <c r="N18" s="21">
        <f>C18*I18/100</f>
        <v>25.062567002180032</v>
      </c>
      <c r="O18" s="32">
        <v>0.24142718577889999</v>
      </c>
      <c r="P18" s="31">
        <f>F18*PS!$D$17/100</f>
        <v>6.1916577285486225E-2</v>
      </c>
      <c r="Q18" s="33">
        <f>O18-P18</f>
        <v>0.17951060849341377</v>
      </c>
      <c r="R18" s="32">
        <f>Q18*G18/D18</f>
        <v>19.746166934275514</v>
      </c>
      <c r="S18" s="22">
        <f>R18*100/N18</f>
        <v>78.787487860113941</v>
      </c>
      <c r="T18" s="22"/>
      <c r="U18" s="23"/>
      <c r="W18" s="22"/>
    </row>
    <row r="19" spans="1:23" x14ac:dyDescent="0.3">
      <c r="U19" s="23"/>
      <c r="W19" s="22"/>
    </row>
    <row r="20" spans="1:23" x14ac:dyDescent="0.3">
      <c r="A20" s="52" t="s">
        <v>18</v>
      </c>
      <c r="B20" s="21">
        <v>3.44</v>
      </c>
      <c r="C20" s="21">
        <v>205.6</v>
      </c>
      <c r="D20" s="21">
        <v>100</v>
      </c>
      <c r="E20" s="21">
        <v>0.32090000000000002</v>
      </c>
      <c r="F20" s="21">
        <v>50.81</v>
      </c>
      <c r="G20" s="21">
        <v>9200</v>
      </c>
      <c r="H20" s="21">
        <f>(E20/D20)*G20</f>
        <v>29.5228</v>
      </c>
      <c r="I20" s="21">
        <v>11.2758095651688</v>
      </c>
      <c r="J20" s="21">
        <f>(C20*I20)/100</f>
        <v>23.183064465987048</v>
      </c>
      <c r="L20" s="52" t="s">
        <v>18</v>
      </c>
      <c r="M20" s="21">
        <v>8.02</v>
      </c>
      <c r="N20" s="21">
        <f>C20*I20/100</f>
        <v>23.183064465987048</v>
      </c>
      <c r="O20" s="21">
        <v>0.31759999999999999</v>
      </c>
      <c r="P20" s="21">
        <f>F20*PS!$D$16/100</f>
        <v>6.6775088589034207E-2</v>
      </c>
      <c r="Q20" s="21">
        <f>O20-P20</f>
        <v>0.2508249114109658</v>
      </c>
      <c r="R20" s="32">
        <f>Q20*G20/D20</f>
        <v>23.075891849808855</v>
      </c>
      <c r="S20" s="22">
        <f>R20*100/N20</f>
        <v>99.537711606955881</v>
      </c>
      <c r="T20" s="22"/>
      <c r="U20" s="23"/>
      <c r="W20" s="22"/>
    </row>
    <row r="21" spans="1:23" x14ac:dyDescent="0.3">
      <c r="A21" s="52"/>
      <c r="B21" s="21">
        <v>4.25</v>
      </c>
      <c r="C21" s="21">
        <v>203.9</v>
      </c>
      <c r="D21" s="21">
        <v>100</v>
      </c>
      <c r="E21" s="21">
        <v>8.0399999999999999E-2</v>
      </c>
      <c r="F21" s="21">
        <v>50.13</v>
      </c>
      <c r="G21" s="21">
        <v>10200</v>
      </c>
      <c r="H21" s="21">
        <f t="shared" ref="H21:H33" si="0">(E21/D21)*G21</f>
        <v>8.200800000000001</v>
      </c>
      <c r="I21" s="21">
        <v>11.2758095651688</v>
      </c>
      <c r="J21" s="21">
        <f>(C21*I21)/100</f>
        <v>22.99137570337918</v>
      </c>
      <c r="L21" s="52"/>
      <c r="M21" s="21">
        <v>4.25</v>
      </c>
      <c r="N21" s="21">
        <f>C21*I21/100</f>
        <v>22.99137570337918</v>
      </c>
      <c r="O21" s="21">
        <v>8.0399999999999999E-2</v>
      </c>
      <c r="P21" s="21">
        <f>F21*PS!$D$16/100</f>
        <v>6.5881424738600369E-2</v>
      </c>
      <c r="Q21" s="21">
        <f>F21*PS!$E$9/100</f>
        <v>3.8135669860805604E-2</v>
      </c>
      <c r="R21" s="32">
        <f>Q21*G21/D21</f>
        <v>3.8898383258021716</v>
      </c>
      <c r="S21" s="22">
        <f>R21*100/N21</f>
        <v>16.91868453626487</v>
      </c>
      <c r="T21" s="22"/>
      <c r="U21" s="23"/>
      <c r="W21" s="22"/>
    </row>
    <row r="22" spans="1:23" x14ac:dyDescent="0.3">
      <c r="A22" s="52"/>
      <c r="B22" s="21">
        <v>7.46</v>
      </c>
      <c r="C22" s="21">
        <v>213.6</v>
      </c>
      <c r="D22" s="21">
        <v>100</v>
      </c>
      <c r="E22" s="21">
        <v>0.31950000000000001</v>
      </c>
      <c r="F22" s="21">
        <v>50.01</v>
      </c>
      <c r="G22" s="21">
        <v>7000</v>
      </c>
      <c r="H22" s="21">
        <f t="shared" si="0"/>
        <v>22.364999999999998</v>
      </c>
      <c r="I22" s="21">
        <v>11.2758095651688</v>
      </c>
      <c r="J22" s="21">
        <f>(C22*I22)/100</f>
        <v>24.085129231200554</v>
      </c>
      <c r="L22" s="52"/>
      <c r="M22" s="21">
        <v>7.46</v>
      </c>
      <c r="N22" s="21">
        <f>C22*I22/100</f>
        <v>24.085129231200554</v>
      </c>
      <c r="O22" s="21">
        <v>0.31950000000000001</v>
      </c>
      <c r="P22" s="21">
        <f>F22*PS!$D$16/100</f>
        <v>6.5723719353229682E-2</v>
      </c>
      <c r="Q22" s="21">
        <f>O22-P22</f>
        <v>0.25377628064677032</v>
      </c>
      <c r="R22" s="32">
        <f>Q22*G22/D22</f>
        <v>17.764339645273921</v>
      </c>
      <c r="S22" s="22">
        <f>R22*100/N22</f>
        <v>73.756463894167098</v>
      </c>
      <c r="T22" s="22"/>
      <c r="U22" s="23"/>
      <c r="W22" s="22"/>
    </row>
    <row r="23" spans="1:23" x14ac:dyDescent="0.3">
      <c r="A23" s="52"/>
      <c r="B23" s="21">
        <v>8.02</v>
      </c>
      <c r="C23" s="21">
        <v>202.6</v>
      </c>
      <c r="D23" s="21">
        <v>100</v>
      </c>
      <c r="E23" s="21">
        <v>0.37659999999999999</v>
      </c>
      <c r="F23" s="21">
        <v>50.73</v>
      </c>
      <c r="G23" s="21">
        <v>11000</v>
      </c>
      <c r="H23" s="21">
        <f>E23/D23*G23</f>
        <v>41.425999999999995</v>
      </c>
      <c r="I23" s="21">
        <v>11.2758095651688</v>
      </c>
      <c r="J23" s="21">
        <f>(C23*I23)/100</f>
        <v>22.844790179031989</v>
      </c>
      <c r="L23" s="52"/>
      <c r="M23" s="21">
        <v>3.44</v>
      </c>
      <c r="N23" s="21">
        <f>C23*I23/100</f>
        <v>22.844790179031989</v>
      </c>
      <c r="O23" s="21">
        <v>0.37250788154940001</v>
      </c>
      <c r="P23" s="21">
        <f>F23*PS!$D$21/100</f>
        <v>0.20151825343142918</v>
      </c>
      <c r="Q23" s="21">
        <f>O23-P23</f>
        <v>0.17098962811797083</v>
      </c>
      <c r="R23" s="32">
        <f>Q23*G23/D23</f>
        <v>18.808859092976789</v>
      </c>
      <c r="S23" s="22">
        <f>R23*100/N23</f>
        <v>82.333253864771464</v>
      </c>
      <c r="T23" s="22"/>
      <c r="U23" s="23"/>
      <c r="W23" s="22"/>
    </row>
    <row r="24" spans="1:23" x14ac:dyDescent="0.3">
      <c r="R24" s="32"/>
      <c r="U24" s="23"/>
      <c r="W24" s="22"/>
    </row>
    <row r="25" spans="1:23" x14ac:dyDescent="0.3">
      <c r="A25" s="52" t="s">
        <v>21</v>
      </c>
      <c r="B25" s="21">
        <v>3.19</v>
      </c>
      <c r="C25" s="21">
        <v>215.2</v>
      </c>
      <c r="D25" s="21">
        <v>100</v>
      </c>
      <c r="E25" s="21">
        <v>0.2253</v>
      </c>
      <c r="F25" s="21">
        <v>50.71</v>
      </c>
      <c r="G25" s="21">
        <v>13000</v>
      </c>
      <c r="H25" s="21">
        <f t="shared" si="0"/>
        <v>29.288999999999998</v>
      </c>
      <c r="I25" s="21">
        <v>10.457375299559795</v>
      </c>
      <c r="J25" s="21">
        <f>(C25*I25)/100</f>
        <v>22.504271644652675</v>
      </c>
      <c r="L25" s="52" t="s">
        <v>21</v>
      </c>
      <c r="M25" s="21">
        <v>3.19</v>
      </c>
      <c r="N25" s="21">
        <f>C25*I25/100</f>
        <v>22.504271644652675</v>
      </c>
      <c r="O25" s="21">
        <v>0.2253</v>
      </c>
      <c r="P25" s="21">
        <f>F25*PS!$D$16/100</f>
        <v>6.6643667434558643E-2</v>
      </c>
      <c r="Q25" s="21">
        <f>O25-P25</f>
        <v>0.15865633256544137</v>
      </c>
      <c r="R25" s="32">
        <f>Q25*G25/D25</f>
        <v>20.62532323350738</v>
      </c>
      <c r="S25" s="22">
        <f>R25*100/N25</f>
        <v>91.650703293959921</v>
      </c>
      <c r="T25" s="22"/>
      <c r="U25" s="23"/>
      <c r="W25" s="22"/>
    </row>
    <row r="26" spans="1:23" x14ac:dyDescent="0.3">
      <c r="A26" s="52"/>
      <c r="B26" s="21">
        <v>4.63</v>
      </c>
      <c r="C26" s="21">
        <v>207.6</v>
      </c>
      <c r="D26" s="21">
        <v>100</v>
      </c>
      <c r="E26" s="21">
        <v>6.25E-2</v>
      </c>
      <c r="F26" s="21">
        <v>50.61</v>
      </c>
      <c r="G26" s="21">
        <v>13000</v>
      </c>
      <c r="H26" s="21">
        <f t="shared" si="0"/>
        <v>8.125</v>
      </c>
      <c r="I26" s="21">
        <v>10.457375299559795</v>
      </c>
      <c r="J26" s="21">
        <f>(C26*I26)/100</f>
        <v>21.709511121886134</v>
      </c>
      <c r="L26" s="52"/>
      <c r="M26" s="21">
        <v>4.63</v>
      </c>
      <c r="N26" s="21">
        <f>C26*I26/100</f>
        <v>21.709511121886134</v>
      </c>
      <c r="O26" s="21">
        <v>6.25E-2</v>
      </c>
      <c r="P26" s="21">
        <f>F26*PS!D17/100</f>
        <v>6.2002334317737599E-2</v>
      </c>
      <c r="Q26" s="21">
        <v>1.4518575000000001E-2</v>
      </c>
      <c r="R26" s="32">
        <f>Q26*G26/D26</f>
        <v>1.88741475</v>
      </c>
      <c r="S26" s="22">
        <f>R26*100/N26</f>
        <v>8.6939532604086587</v>
      </c>
      <c r="T26" s="22"/>
      <c r="U26" s="23"/>
      <c r="W26" s="22"/>
    </row>
    <row r="27" spans="1:23" x14ac:dyDescent="0.3">
      <c r="A27" s="52"/>
      <c r="B27" s="21">
        <v>7.37</v>
      </c>
      <c r="C27" s="21">
        <v>218.6</v>
      </c>
      <c r="D27" s="21">
        <v>100</v>
      </c>
      <c r="E27" s="21">
        <v>0.27089999999999997</v>
      </c>
      <c r="F27" s="21">
        <v>50.33</v>
      </c>
      <c r="G27" s="21">
        <v>9000</v>
      </c>
      <c r="H27" s="21">
        <f t="shared" si="0"/>
        <v>24.380999999999997</v>
      </c>
      <c r="I27" s="21">
        <v>10.457375299559795</v>
      </c>
      <c r="J27" s="21">
        <f>(C27*I27)/100</f>
        <v>22.859822404837711</v>
      </c>
      <c r="L27" s="52"/>
      <c r="M27" s="21">
        <v>7.37</v>
      </c>
      <c r="N27" s="21">
        <f>C27*I27/100</f>
        <v>22.859822404837711</v>
      </c>
      <c r="O27" s="21">
        <v>0.27089999999999997</v>
      </c>
      <c r="P27" s="21">
        <f>F27*PS!$D$16/100</f>
        <v>6.6144267047551497E-2</v>
      </c>
      <c r="Q27" s="21">
        <f>O27-P27</f>
        <v>0.20475573295244848</v>
      </c>
      <c r="R27" s="32">
        <f>Q27*G27/D27</f>
        <v>18.428015965720363</v>
      </c>
      <c r="S27" s="22">
        <f>R27*100/N27</f>
        <v>80.613119556959163</v>
      </c>
      <c r="T27" s="22"/>
      <c r="U27" s="23"/>
      <c r="W27" s="22"/>
    </row>
    <row r="28" spans="1:23" x14ac:dyDescent="0.3">
      <c r="A28" s="52"/>
      <c r="B28" s="21">
        <v>8.31</v>
      </c>
      <c r="C28" s="21">
        <v>216.8</v>
      </c>
      <c r="D28" s="21">
        <v>100</v>
      </c>
      <c r="E28" s="21">
        <v>0.23815</v>
      </c>
      <c r="F28" s="21">
        <v>50.03</v>
      </c>
      <c r="G28" s="21">
        <v>10800</v>
      </c>
      <c r="H28" s="21">
        <f t="shared" si="0"/>
        <v>25.720199999999998</v>
      </c>
      <c r="I28" s="21">
        <v>10.457375299559795</v>
      </c>
      <c r="J28" s="21">
        <f>(C28*I28)/100</f>
        <v>22.671589649445636</v>
      </c>
      <c r="L28" s="52"/>
      <c r="M28" s="21">
        <v>8.31</v>
      </c>
      <c r="N28" s="21">
        <f>C28*I28/100</f>
        <v>22.671589649445636</v>
      </c>
      <c r="O28" s="21">
        <v>0.23815</v>
      </c>
      <c r="P28" s="21">
        <f>F28*PS!$D$16/100</f>
        <v>6.5750003584124805E-2</v>
      </c>
      <c r="Q28" s="21">
        <f>O28-P28</f>
        <v>0.1723999964158752</v>
      </c>
      <c r="R28" s="32">
        <f>Q28*G28/D28</f>
        <v>18.619199612914521</v>
      </c>
      <c r="S28" s="22">
        <f>R28*100/N28</f>
        <v>82.12569079102839</v>
      </c>
      <c r="T28" s="22"/>
      <c r="U28" s="23"/>
      <c r="W28" s="22"/>
    </row>
    <row r="29" spans="1:23" x14ac:dyDescent="0.3">
      <c r="R29" s="32"/>
      <c r="U29" s="23"/>
      <c r="W29" s="22"/>
    </row>
    <row r="30" spans="1:23" x14ac:dyDescent="0.3">
      <c r="A30" s="53" t="s">
        <v>22</v>
      </c>
      <c r="B30" s="21">
        <v>3.14</v>
      </c>
      <c r="C30" s="21">
        <v>220.9</v>
      </c>
      <c r="D30" s="21">
        <v>100</v>
      </c>
      <c r="E30" s="21">
        <v>0.2167</v>
      </c>
      <c r="F30" s="21">
        <v>50.84</v>
      </c>
      <c r="G30" s="21">
        <v>13800</v>
      </c>
      <c r="H30" s="21">
        <f t="shared" si="0"/>
        <v>29.904600000000002</v>
      </c>
      <c r="I30" s="21">
        <v>11.31349664298237</v>
      </c>
      <c r="J30" s="21">
        <f>(C30*I30)/100</f>
        <v>24.991514084348054</v>
      </c>
      <c r="L30" s="53" t="s">
        <v>22</v>
      </c>
      <c r="M30" s="21">
        <v>3.14</v>
      </c>
      <c r="N30" s="21">
        <f>C30*I30/100</f>
        <v>24.991514084348054</v>
      </c>
      <c r="O30" s="21">
        <v>0.2316</v>
      </c>
      <c r="P30" s="21">
        <f>F30*PS!$D$16/100</f>
        <v>6.6814514935376879E-2</v>
      </c>
      <c r="Q30" s="21">
        <f>O30-P30</f>
        <v>0.16478548506462312</v>
      </c>
      <c r="R30" s="32">
        <f>Q30*G30/D30</f>
        <v>22.740396938917993</v>
      </c>
      <c r="S30" s="22">
        <f>R30*100/N30</f>
        <v>90.992473934022613</v>
      </c>
      <c r="T30" s="22"/>
    </row>
    <row r="31" spans="1:23" x14ac:dyDescent="0.3">
      <c r="A31" s="53"/>
      <c r="B31" s="21">
        <v>4.41</v>
      </c>
      <c r="C31" s="21">
        <v>212.3</v>
      </c>
      <c r="D31" s="21">
        <v>100</v>
      </c>
      <c r="E31" s="21">
        <v>0.08</v>
      </c>
      <c r="F31" s="21">
        <v>50.47</v>
      </c>
      <c r="G31" s="21">
        <v>12000</v>
      </c>
      <c r="H31" s="21">
        <f t="shared" si="0"/>
        <v>9.6</v>
      </c>
      <c r="I31" s="21">
        <v>11.31349664298237</v>
      </c>
      <c r="J31" s="21">
        <f>(C31*I31)/100</f>
        <v>24.018553373051574</v>
      </c>
      <c r="L31" s="53"/>
      <c r="M31" s="21">
        <v>4.41</v>
      </c>
      <c r="N31" s="21">
        <f>C31*I31/100</f>
        <v>24.018553373051574</v>
      </c>
      <c r="O31" s="21">
        <v>9.5299999999999996E-2</v>
      </c>
      <c r="P31" s="21">
        <f>F31*PS!$D$16/100</f>
        <v>6.6328256663817281E-2</v>
      </c>
      <c r="Q31" s="21">
        <f>O31-P31</f>
        <v>2.8971743336182715E-2</v>
      </c>
      <c r="R31" s="32">
        <f>Q31*G31/D31</f>
        <v>3.476609200341926</v>
      </c>
      <c r="S31" s="22">
        <f>R31*100/N31</f>
        <v>14.474681910870723</v>
      </c>
      <c r="T31" s="22"/>
    </row>
    <row r="32" spans="1:23" x14ac:dyDescent="0.3">
      <c r="A32" s="53"/>
      <c r="B32" s="21">
        <v>7.64</v>
      </c>
      <c r="C32" s="21">
        <v>220.6</v>
      </c>
      <c r="D32" s="21">
        <v>100</v>
      </c>
      <c r="E32" s="21">
        <v>0.32806000000000002</v>
      </c>
      <c r="F32" s="21">
        <v>50.89</v>
      </c>
      <c r="G32" s="21">
        <v>7000</v>
      </c>
      <c r="H32" s="21">
        <f t="shared" si="0"/>
        <v>22.964200000000002</v>
      </c>
      <c r="I32" s="21">
        <v>11.31349664298237</v>
      </c>
      <c r="J32" s="21">
        <f>(C32*I32)/100</f>
        <v>24.957573594419109</v>
      </c>
      <c r="L32" s="53"/>
      <c r="M32" s="21">
        <v>7.64</v>
      </c>
      <c r="N32" s="21">
        <f>C32*I32/100</f>
        <v>24.957573594419109</v>
      </c>
      <c r="O32" s="21">
        <v>0.32806000000000002</v>
      </c>
      <c r="P32" s="21">
        <f>F32*PS!$D$16/100</f>
        <v>6.6880225512614661E-2</v>
      </c>
      <c r="Q32" s="21">
        <f>O32-P32</f>
        <v>0.26117977448738539</v>
      </c>
      <c r="R32" s="32">
        <f>Q32*G32/D32</f>
        <v>18.282584214116977</v>
      </c>
      <c r="S32" s="22">
        <f>R32*100/N32</f>
        <v>73.254654123128532</v>
      </c>
      <c r="T32" s="22"/>
    </row>
    <row r="33" spans="1:23" x14ac:dyDescent="0.3">
      <c r="A33" s="53"/>
      <c r="B33" s="21">
        <v>8</v>
      </c>
      <c r="C33" s="21">
        <v>209.6</v>
      </c>
      <c r="D33" s="21">
        <v>100</v>
      </c>
      <c r="E33" s="21">
        <v>0.3342</v>
      </c>
      <c r="F33" s="21">
        <v>50.3</v>
      </c>
      <c r="G33" s="21">
        <v>6200</v>
      </c>
      <c r="H33" s="21">
        <f t="shared" si="0"/>
        <v>20.720399999999998</v>
      </c>
      <c r="I33" s="21">
        <v>11.31349664298237</v>
      </c>
      <c r="J33" s="21">
        <f>(C33*I33)/100</f>
        <v>23.71308896369105</v>
      </c>
      <c r="L33" s="53"/>
      <c r="M33" s="21">
        <v>8</v>
      </c>
      <c r="N33" s="21">
        <f>C33*I33/100</f>
        <v>23.71308896369105</v>
      </c>
      <c r="O33" s="21">
        <v>0.3342</v>
      </c>
      <c r="P33" s="21">
        <f>F33*PS!$D$16/100</f>
        <v>6.6104840701208825E-2</v>
      </c>
      <c r="Q33" s="21">
        <f>O33-P33</f>
        <v>0.26809515929879119</v>
      </c>
      <c r="R33" s="32">
        <f>Q33*G33/D33</f>
        <v>16.621899876525053</v>
      </c>
      <c r="S33" s="22">
        <f>R33*100/N33</f>
        <v>70.095886292908247</v>
      </c>
      <c r="T33" s="22"/>
    </row>
    <row r="39" spans="1:23" ht="37.799999999999997" customHeight="1" x14ac:dyDescent="0.45">
      <c r="A39" s="55" t="s">
        <v>31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</row>
    <row r="40" spans="1:23" x14ac:dyDescent="0.3">
      <c r="K40" s="36"/>
      <c r="O40" s="57" t="s">
        <v>10</v>
      </c>
      <c r="P40" s="57" t="s">
        <v>17</v>
      </c>
      <c r="Q40" s="57" t="s">
        <v>15</v>
      </c>
      <c r="R40" s="58" t="s">
        <v>179</v>
      </c>
      <c r="S40" s="58" t="s">
        <v>16</v>
      </c>
      <c r="T40" s="30"/>
    </row>
    <row r="41" spans="1:23" ht="14.4" customHeight="1" x14ac:dyDescent="0.3">
      <c r="A41" s="57" t="s">
        <v>0</v>
      </c>
      <c r="B41" s="57" t="s">
        <v>1</v>
      </c>
      <c r="C41" s="57" t="s">
        <v>3</v>
      </c>
      <c r="D41" s="57" t="s">
        <v>2</v>
      </c>
      <c r="E41" s="57" t="s">
        <v>180</v>
      </c>
      <c r="F41" s="57" t="s">
        <v>9</v>
      </c>
      <c r="G41" s="57" t="s">
        <v>5</v>
      </c>
      <c r="H41" s="57" t="s">
        <v>181</v>
      </c>
      <c r="I41" s="57" t="s">
        <v>176</v>
      </c>
      <c r="J41" s="57" t="s">
        <v>182</v>
      </c>
      <c r="K41" s="29"/>
      <c r="L41" s="57" t="s">
        <v>0</v>
      </c>
      <c r="M41" s="57" t="s">
        <v>6</v>
      </c>
      <c r="N41" s="30"/>
      <c r="O41" s="57"/>
      <c r="P41" s="57"/>
      <c r="Q41" s="57"/>
      <c r="R41" s="58"/>
      <c r="S41" s="58"/>
      <c r="T41" s="30"/>
    </row>
    <row r="42" spans="1:23" ht="28.8" x14ac:dyDescent="0.3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29"/>
      <c r="L42" s="57"/>
      <c r="M42" s="57"/>
      <c r="N42" s="30" t="s">
        <v>11</v>
      </c>
      <c r="O42" s="57"/>
      <c r="P42" s="57"/>
      <c r="Q42" s="57"/>
      <c r="R42" s="58"/>
      <c r="S42" s="58"/>
      <c r="T42" s="30"/>
      <c r="U42" s="30"/>
      <c r="V42" s="30"/>
    </row>
    <row r="43" spans="1:23" x14ac:dyDescent="0.3">
      <c r="A43" s="52" t="s">
        <v>23</v>
      </c>
      <c r="B43" s="21">
        <v>3.2</v>
      </c>
      <c r="C43" s="21">
        <v>208.4</v>
      </c>
      <c r="D43" s="21">
        <v>100</v>
      </c>
      <c r="E43" s="21">
        <v>0.22439999999999999</v>
      </c>
      <c r="F43" s="21">
        <v>51.11</v>
      </c>
      <c r="G43" s="21">
        <v>13600</v>
      </c>
      <c r="H43" s="21">
        <f>(E43/D43)*G43</f>
        <v>30.5184</v>
      </c>
      <c r="I43" s="21">
        <v>11.166073085765843</v>
      </c>
      <c r="J43" s="21">
        <f>(C43*I43)/100</f>
        <v>23.270096310736015</v>
      </c>
      <c r="K43" s="29"/>
      <c r="L43" s="53" t="s">
        <v>23</v>
      </c>
      <c r="M43" s="21">
        <v>3.2</v>
      </c>
      <c r="N43" s="21">
        <v>23.270096310736015</v>
      </c>
      <c r="O43" s="21">
        <v>0.35564201891399999</v>
      </c>
      <c r="P43" s="21">
        <f>F43*PS!$D$21/100</f>
        <v>0.20302775345713275</v>
      </c>
      <c r="Q43" s="21">
        <f t="shared" ref="Q43:Q46" si="1">O43-P43</f>
        <v>0.15261426545686724</v>
      </c>
      <c r="R43" s="21">
        <f>Q43*G43/D43</f>
        <v>20.755540102133946</v>
      </c>
      <c r="S43" s="21">
        <f t="shared" ref="S43:S46" si="2">R43*100/N43</f>
        <v>89.194044687120865</v>
      </c>
      <c r="U43" s="30"/>
      <c r="V43" s="30"/>
    </row>
    <row r="44" spans="1:23" x14ac:dyDescent="0.3">
      <c r="A44" s="52"/>
      <c r="B44" s="21">
        <v>4.13</v>
      </c>
      <c r="C44" s="21">
        <v>207.3</v>
      </c>
      <c r="D44" s="21">
        <v>100</v>
      </c>
      <c r="E44" s="21">
        <v>0.193</v>
      </c>
      <c r="F44" s="21">
        <v>50.89</v>
      </c>
      <c r="G44" s="21">
        <v>10000</v>
      </c>
      <c r="H44" s="21">
        <f>(E44/D44)*G44</f>
        <v>19.3</v>
      </c>
      <c r="I44" s="21">
        <v>11.166073085765843</v>
      </c>
      <c r="J44" s="21">
        <f>(C44*I44)/100</f>
        <v>23.147269506792597</v>
      </c>
      <c r="L44" s="53"/>
      <c r="M44" s="21">
        <v>4.13</v>
      </c>
      <c r="N44" s="21">
        <v>23.147269506792597</v>
      </c>
      <c r="O44" s="21">
        <v>0.13980837520139999</v>
      </c>
      <c r="P44" s="21">
        <f>F44*PS!$D$21/100</f>
        <v>0.20215383238962015</v>
      </c>
      <c r="Q44" s="21">
        <f>-1*(O44-P44)</f>
        <v>6.2345457188220155E-2</v>
      </c>
      <c r="R44" s="21">
        <f>Q44*G44/D44</f>
        <v>6.2345457188220159</v>
      </c>
      <c r="S44" s="21">
        <f t="shared" si="2"/>
        <v>26.93425985726947</v>
      </c>
      <c r="U44" s="23"/>
      <c r="W44" s="22"/>
    </row>
    <row r="45" spans="1:23" x14ac:dyDescent="0.3">
      <c r="A45" s="52"/>
      <c r="B45" s="21">
        <v>6.49</v>
      </c>
      <c r="C45" s="21">
        <v>203</v>
      </c>
      <c r="D45" s="21">
        <v>100</v>
      </c>
      <c r="E45" s="21">
        <v>0.27489999999999998</v>
      </c>
      <c r="F45" s="21">
        <v>50.15</v>
      </c>
      <c r="G45" s="21">
        <v>11200</v>
      </c>
      <c r="H45" s="21">
        <f>(E45/D45)*G45</f>
        <v>30.788799999999998</v>
      </c>
      <c r="I45" s="21">
        <v>11.166073085765843</v>
      </c>
      <c r="J45" s="21">
        <f>(C45*I45)/100</f>
        <v>22.667128364104659</v>
      </c>
      <c r="L45" s="53"/>
      <c r="M45" s="21">
        <v>6.49</v>
      </c>
      <c r="N45" s="21">
        <v>22.667128364104659</v>
      </c>
      <c r="O45" s="21">
        <v>0.35993862253100001</v>
      </c>
      <c r="P45" s="21">
        <f>F45*PS!$D$21/100</f>
        <v>0.19921427970798686</v>
      </c>
      <c r="Q45" s="21">
        <f t="shared" si="1"/>
        <v>0.16072434282301315</v>
      </c>
      <c r="R45" s="21">
        <f>Q45*G45/D45</f>
        <v>18.001126396177472</v>
      </c>
      <c r="S45" s="21">
        <f t="shared" si="2"/>
        <v>79.415116493908414</v>
      </c>
      <c r="U45" s="23"/>
      <c r="W45" s="22"/>
    </row>
    <row r="46" spans="1:23" x14ac:dyDescent="0.3">
      <c r="A46" s="52"/>
      <c r="B46" s="21">
        <v>8.09</v>
      </c>
      <c r="C46" s="21">
        <v>208.3</v>
      </c>
      <c r="D46" s="21">
        <v>100</v>
      </c>
      <c r="E46" s="21">
        <v>0.31290000000000001</v>
      </c>
      <c r="F46" s="21">
        <v>51.38</v>
      </c>
      <c r="G46" s="21">
        <v>10000</v>
      </c>
      <c r="H46" s="21">
        <f>(E46/D46)*G46</f>
        <v>31.290000000000003</v>
      </c>
      <c r="I46" s="21">
        <v>11.166073085765843</v>
      </c>
      <c r="J46" s="21">
        <f>(C46*I46)/100</f>
        <v>23.258930237650251</v>
      </c>
      <c r="L46" s="53"/>
      <c r="M46" s="21">
        <v>8.09</v>
      </c>
      <c r="N46" s="21">
        <v>23.258930237650251</v>
      </c>
      <c r="O46" s="21">
        <v>0.39789850610529998</v>
      </c>
      <c r="P46" s="21">
        <f>F46*PS!$D$21/100</f>
        <v>0.20410029294908008</v>
      </c>
      <c r="Q46" s="21">
        <f t="shared" si="1"/>
        <v>0.1937982131562199</v>
      </c>
      <c r="R46" s="21">
        <f>Q46*G46/D46</f>
        <v>19.379821315621989</v>
      </c>
      <c r="S46" s="21">
        <f t="shared" si="2"/>
        <v>83.322066482021697</v>
      </c>
      <c r="U46" s="23"/>
      <c r="W46" s="22"/>
    </row>
    <row r="47" spans="1:23" x14ac:dyDescent="0.3">
      <c r="A47" s="23"/>
      <c r="U47" s="23"/>
      <c r="W47" s="22"/>
    </row>
    <row r="48" spans="1:23" x14ac:dyDescent="0.3">
      <c r="A48" s="52" t="s">
        <v>20</v>
      </c>
      <c r="B48" s="21">
        <v>3.43</v>
      </c>
      <c r="C48" s="21">
        <v>217.6</v>
      </c>
      <c r="D48" s="21">
        <v>100</v>
      </c>
      <c r="E48" s="21">
        <v>0.172735</v>
      </c>
      <c r="F48" s="21">
        <v>50.96</v>
      </c>
      <c r="G48" s="21">
        <v>10000</v>
      </c>
      <c r="H48" s="21">
        <f>(E48/D48)*G48</f>
        <v>17.273499999999999</v>
      </c>
      <c r="I48" s="21">
        <v>10.619037062650792</v>
      </c>
      <c r="J48" s="21">
        <f>(C48*I48)/100</f>
        <v>23.107024648328125</v>
      </c>
      <c r="L48" s="53" t="s">
        <v>20</v>
      </c>
      <c r="M48" s="21">
        <v>3.43</v>
      </c>
      <c r="N48" s="21">
        <f>C48*I48/100</f>
        <v>23.107024648328125</v>
      </c>
      <c r="O48" s="21">
        <v>0.22575000000000001</v>
      </c>
      <c r="P48" s="21">
        <f>F48*PS!$E$9/100</f>
        <v>3.8767080313318443E-2</v>
      </c>
      <c r="Q48" s="21">
        <f>O48-P48</f>
        <v>0.18698291968668157</v>
      </c>
      <c r="R48" s="21">
        <f>Q48*G48/D48</f>
        <v>18.698291968668158</v>
      </c>
      <c r="S48" s="21">
        <f>R48*100/N48</f>
        <v>80.92037920607423</v>
      </c>
      <c r="U48" s="23"/>
      <c r="W48" s="22"/>
    </row>
    <row r="49" spans="1:23" x14ac:dyDescent="0.3">
      <c r="A49" s="52"/>
      <c r="B49" s="21">
        <v>4.17</v>
      </c>
      <c r="C49" s="21">
        <v>207.8</v>
      </c>
      <c r="D49" s="21">
        <v>100</v>
      </c>
      <c r="E49" s="21">
        <v>0.180509</v>
      </c>
      <c r="F49" s="21">
        <v>50.24</v>
      </c>
      <c r="G49" s="21">
        <v>5200</v>
      </c>
      <c r="H49" s="21">
        <f>(E49/D49)*G49</f>
        <v>9.3864680000000007</v>
      </c>
      <c r="I49" s="21">
        <v>10.619037062650792</v>
      </c>
      <c r="J49" s="21">
        <f>(C49*I49)/100</f>
        <v>22.066359016188347</v>
      </c>
      <c r="L49" s="53"/>
      <c r="M49" s="21">
        <v>4.17</v>
      </c>
      <c r="N49" s="21">
        <f>C49*I49/100</f>
        <v>22.066359016188347</v>
      </c>
      <c r="O49" s="21">
        <v>0.100109</v>
      </c>
      <c r="P49" s="21">
        <f>F49*PS!$E$9/100</f>
        <v>3.8219350764150679E-2</v>
      </c>
      <c r="Q49" s="21">
        <f t="shared" ref="Q49:Q71" si="3">O49-P49</f>
        <v>6.1889649235849324E-2</v>
      </c>
      <c r="R49" s="21">
        <f>Q49*G49/D49</f>
        <v>3.2182617602641646</v>
      </c>
      <c r="S49" s="21">
        <f t="shared" ref="S49:S71" si="4">R49*100/N49</f>
        <v>14.584471130480475</v>
      </c>
      <c r="U49" s="23"/>
      <c r="W49" s="22"/>
    </row>
    <row r="50" spans="1:23" x14ac:dyDescent="0.3">
      <c r="A50" s="52"/>
      <c r="B50" s="21" t="s">
        <v>183</v>
      </c>
      <c r="C50" s="21">
        <v>203.9</v>
      </c>
      <c r="D50" s="21">
        <v>100</v>
      </c>
      <c r="E50" s="21">
        <v>0.215</v>
      </c>
      <c r="F50" s="21">
        <v>50.41</v>
      </c>
      <c r="G50" s="21">
        <v>9400</v>
      </c>
      <c r="H50" s="21">
        <f>(E50/D50)*G50</f>
        <v>20.21</v>
      </c>
      <c r="I50" s="21">
        <v>10.619037062650792</v>
      </c>
      <c r="J50" s="21">
        <f>(C50*I50)/100</f>
        <v>21.652216570744962</v>
      </c>
      <c r="L50" s="53"/>
      <c r="M50" s="21">
        <v>6.94</v>
      </c>
      <c r="N50" s="21">
        <f>C50*I50/100</f>
        <v>21.652216570744962</v>
      </c>
      <c r="O50" s="21">
        <v>0.215</v>
      </c>
      <c r="P50" s="21">
        <f>F50*PS!$E$9/100</f>
        <v>3.8348675796593068E-2</v>
      </c>
      <c r="Q50" s="21">
        <f t="shared" si="3"/>
        <v>0.17665132420340693</v>
      </c>
      <c r="R50" s="21">
        <f>Q50*G50/D50</f>
        <v>16.605224475120252</v>
      </c>
      <c r="S50" s="21">
        <f t="shared" si="4"/>
        <v>76.690644677719192</v>
      </c>
      <c r="U50" s="23"/>
      <c r="W50" s="22"/>
    </row>
    <row r="51" spans="1:23" x14ac:dyDescent="0.3">
      <c r="A51" s="52"/>
      <c r="B51" s="21" t="s">
        <v>184</v>
      </c>
      <c r="C51" s="21">
        <v>207.8</v>
      </c>
      <c r="D51" s="21">
        <v>100</v>
      </c>
      <c r="E51" s="21">
        <v>0.2717</v>
      </c>
      <c r="F51" s="21">
        <v>50.5</v>
      </c>
      <c r="G51" s="21">
        <v>7400</v>
      </c>
      <c r="H51" s="21">
        <f>(E51/D51)*G51</f>
        <v>20.105799999999999</v>
      </c>
      <c r="I51" s="21">
        <v>10.619037062650792</v>
      </c>
      <c r="J51" s="21">
        <f>(C51*I51)/100</f>
        <v>22.066359016188347</v>
      </c>
      <c r="L51" s="53"/>
      <c r="M51" s="21">
        <v>7.93</v>
      </c>
      <c r="N51" s="21">
        <f>C51*I51/100</f>
        <v>22.066359016188347</v>
      </c>
      <c r="O51" s="21">
        <v>0.2717</v>
      </c>
      <c r="P51" s="21">
        <f>F51*PS!$E$9/100</f>
        <v>3.8417141990239038E-2</v>
      </c>
      <c r="Q51" s="21">
        <f t="shared" si="3"/>
        <v>0.23328285800976095</v>
      </c>
      <c r="R51" s="21">
        <f>Q51*G51/D51</f>
        <v>17.262931492722309</v>
      </c>
      <c r="S51" s="21">
        <f t="shared" si="4"/>
        <v>78.231898067360632</v>
      </c>
      <c r="U51" s="23"/>
      <c r="W51" s="22"/>
    </row>
    <row r="52" spans="1:23" x14ac:dyDescent="0.3">
      <c r="U52" s="23"/>
      <c r="W52" s="22"/>
    </row>
    <row r="53" spans="1:23" x14ac:dyDescent="0.3">
      <c r="A53" s="52" t="s">
        <v>18</v>
      </c>
      <c r="B53" s="21">
        <v>3.27</v>
      </c>
      <c r="C53" s="21">
        <v>202.6</v>
      </c>
      <c r="D53" s="21">
        <v>100</v>
      </c>
      <c r="E53" s="21">
        <v>0.18840000000000001</v>
      </c>
      <c r="F53" s="21">
        <v>50.73</v>
      </c>
      <c r="G53" s="21">
        <v>11000</v>
      </c>
      <c r="H53" s="21">
        <f t="shared" ref="H53" si="5">(E53/D53)*G53</f>
        <v>20.724</v>
      </c>
      <c r="I53" s="21">
        <v>8.33027091804653</v>
      </c>
      <c r="J53" s="21">
        <f t="shared" ref="J53" si="6">(C53*I53)/100</f>
        <v>16.877128879962271</v>
      </c>
      <c r="L53" s="53" t="s">
        <v>18</v>
      </c>
      <c r="M53" s="21">
        <v>3.27</v>
      </c>
      <c r="N53" s="21">
        <f>C53*I53/100</f>
        <v>16.877128879962271</v>
      </c>
      <c r="O53" s="21">
        <v>0.18840000000000001</v>
      </c>
      <c r="P53" s="21">
        <f>F53*PS!$E$9/100</f>
        <v>3.8592111151778741E-2</v>
      </c>
      <c r="Q53" s="21">
        <f t="shared" si="3"/>
        <v>0.14980788884822127</v>
      </c>
      <c r="R53" s="21">
        <f>Q53*G53/D53</f>
        <v>16.478867773304341</v>
      </c>
      <c r="S53" s="21">
        <f t="shared" si="4"/>
        <v>97.640231881319735</v>
      </c>
      <c r="U53" s="23"/>
      <c r="W53" s="22"/>
    </row>
    <row r="54" spans="1:23" x14ac:dyDescent="0.3">
      <c r="A54" s="52"/>
      <c r="B54" s="21">
        <v>4.2300000000000004</v>
      </c>
      <c r="C54" s="21">
        <v>205.9</v>
      </c>
      <c r="D54" s="21">
        <v>100</v>
      </c>
      <c r="E54" s="21">
        <v>0.1095</v>
      </c>
      <c r="F54" s="21">
        <v>50.54</v>
      </c>
      <c r="G54" s="21">
        <v>8400</v>
      </c>
      <c r="H54" s="21">
        <f t="shared" ref="H54:H56" si="7">(E54/D54)*G54</f>
        <v>9.1980000000000004</v>
      </c>
      <c r="I54" s="21">
        <v>8.33027091804653</v>
      </c>
      <c r="J54" s="21">
        <f t="shared" ref="J54:J71" si="8">(C54*I54)/100</f>
        <v>17.152027820257807</v>
      </c>
      <c r="L54" s="53"/>
      <c r="M54" s="21">
        <v>4.2300000000000004</v>
      </c>
      <c r="N54" s="21">
        <f>C54*I54/100</f>
        <v>17.152027820257807</v>
      </c>
      <c r="O54" s="21">
        <v>0.1095</v>
      </c>
      <c r="P54" s="21">
        <f>F54*PS!$E$9/100</f>
        <v>3.8447571409637248E-2</v>
      </c>
      <c r="Q54" s="21">
        <f t="shared" si="3"/>
        <v>7.1052428590362759E-2</v>
      </c>
      <c r="R54" s="21">
        <f>Q54*G54/D54</f>
        <v>5.9684040015904714</v>
      </c>
      <c r="S54" s="21">
        <f t="shared" si="4"/>
        <v>34.797075098848353</v>
      </c>
      <c r="U54" s="23"/>
      <c r="W54" s="22"/>
    </row>
    <row r="55" spans="1:23" x14ac:dyDescent="0.3">
      <c r="A55" s="52"/>
      <c r="B55" s="21">
        <v>7.32</v>
      </c>
      <c r="C55" s="21">
        <v>210</v>
      </c>
      <c r="D55" s="21">
        <v>100</v>
      </c>
      <c r="E55" s="21">
        <v>0.13159999999999999</v>
      </c>
      <c r="F55" s="21">
        <v>50.16</v>
      </c>
      <c r="G55" s="21">
        <v>9200</v>
      </c>
      <c r="H55" s="21">
        <f t="shared" si="7"/>
        <v>12.107199999999999</v>
      </c>
      <c r="I55" s="21">
        <v>8.33027091804653</v>
      </c>
      <c r="J55" s="21">
        <f t="shared" si="8"/>
        <v>17.493568927897712</v>
      </c>
      <c r="L55" s="53"/>
      <c r="M55" s="21">
        <v>7.32</v>
      </c>
      <c r="N55" s="21">
        <f>C55*I55/100</f>
        <v>17.493568927897712</v>
      </c>
      <c r="O55" s="21">
        <v>0.199963</v>
      </c>
      <c r="P55" s="21">
        <f>F55*PS!$E$9/100</f>
        <v>3.8158491925354261E-2</v>
      </c>
      <c r="Q55" s="21">
        <f t="shared" si="3"/>
        <v>0.16180450807464575</v>
      </c>
      <c r="R55" s="21">
        <f>Q55*G55/D55</f>
        <v>14.886014742867408</v>
      </c>
      <c r="S55" s="21">
        <f t="shared" si="4"/>
        <v>85.094212645928806</v>
      </c>
      <c r="U55" s="23"/>
      <c r="W55" s="22"/>
    </row>
    <row r="56" spans="1:23" x14ac:dyDescent="0.3">
      <c r="A56" s="52"/>
      <c r="B56" s="21" t="s">
        <v>185</v>
      </c>
      <c r="C56" s="21">
        <v>201.9</v>
      </c>
      <c r="D56" s="21">
        <v>100</v>
      </c>
      <c r="E56" s="21">
        <v>0.17810000000000001</v>
      </c>
      <c r="F56" s="21">
        <v>50.71</v>
      </c>
      <c r="G56" s="21">
        <v>11800</v>
      </c>
      <c r="H56" s="21">
        <f t="shared" si="7"/>
        <v>21.015799999999999</v>
      </c>
      <c r="I56" s="21">
        <v>8.33027091804653</v>
      </c>
      <c r="J56" s="21">
        <f t="shared" si="8"/>
        <v>16.818816983535942</v>
      </c>
      <c r="L56" s="53"/>
      <c r="M56" s="21">
        <v>7.91</v>
      </c>
      <c r="N56" s="21">
        <f>C56*I56/100</f>
        <v>16.818816983535942</v>
      </c>
      <c r="O56" s="21">
        <v>0.17810000000000001</v>
      </c>
      <c r="P56" s="21">
        <f>F56*PS!$E$9/100</f>
        <v>3.8576896442079636E-2</v>
      </c>
      <c r="Q56" s="21">
        <f t="shared" si="3"/>
        <v>0.13952310355792036</v>
      </c>
      <c r="R56" s="21">
        <f>Q56*G56/D56</f>
        <v>16.463726219834601</v>
      </c>
      <c r="S56" s="21">
        <f t="shared" si="4"/>
        <v>97.888729248621104</v>
      </c>
      <c r="U56" s="23"/>
      <c r="W56" s="22"/>
    </row>
    <row r="57" spans="1:23" x14ac:dyDescent="0.3">
      <c r="U57" s="23"/>
      <c r="W57" s="22"/>
    </row>
    <row r="58" spans="1:23" x14ac:dyDescent="0.3">
      <c r="A58" s="52" t="s">
        <v>21</v>
      </c>
      <c r="B58" s="21">
        <v>3.16</v>
      </c>
      <c r="C58" s="21">
        <v>209.7</v>
      </c>
      <c r="D58" s="21">
        <v>100</v>
      </c>
      <c r="E58" s="21">
        <v>0.1925</v>
      </c>
      <c r="F58" s="21">
        <v>50.81</v>
      </c>
      <c r="G58" s="21">
        <v>12600</v>
      </c>
      <c r="H58" s="21">
        <f t="shared" ref="H58:H61" si="9">(E58/D58)*G58</f>
        <v>24.254999999999999</v>
      </c>
      <c r="I58" s="21">
        <v>9.357492032259545</v>
      </c>
      <c r="J58" s="21">
        <f t="shared" si="8"/>
        <v>19.622660791648265</v>
      </c>
      <c r="L58" s="53" t="s">
        <v>21</v>
      </c>
      <c r="M58" s="21">
        <v>3.16</v>
      </c>
      <c r="N58" s="21">
        <f>C58*I58/100</f>
        <v>19.622660791648265</v>
      </c>
      <c r="O58" s="21">
        <v>0.1925</v>
      </c>
      <c r="P58" s="21">
        <f>F58*PS!$E$9/100</f>
        <v>3.8652969990575159E-2</v>
      </c>
      <c r="Q58" s="21">
        <f t="shared" si="3"/>
        <v>0.15384703000942485</v>
      </c>
      <c r="R58" s="21">
        <f>Q58*G58/D58</f>
        <v>19.38472578118753</v>
      </c>
      <c r="S58" s="21">
        <f t="shared" si="4"/>
        <v>98.787447772821906</v>
      </c>
      <c r="U58" s="23"/>
      <c r="W58" s="22"/>
    </row>
    <row r="59" spans="1:23" x14ac:dyDescent="0.3">
      <c r="A59" s="52"/>
      <c r="B59" s="21">
        <v>4.13</v>
      </c>
      <c r="C59" s="21">
        <v>212.8</v>
      </c>
      <c r="D59" s="21">
        <v>100</v>
      </c>
      <c r="E59" s="21">
        <v>0.1457</v>
      </c>
      <c r="F59" s="21">
        <v>50.14</v>
      </c>
      <c r="G59" s="21">
        <v>5600</v>
      </c>
      <c r="H59" s="21">
        <f t="shared" si="9"/>
        <v>8.1592000000000002</v>
      </c>
      <c r="I59" s="21">
        <v>9.357492032259545</v>
      </c>
      <c r="J59" s="21">
        <f t="shared" si="8"/>
        <v>19.912743044648312</v>
      </c>
      <c r="L59" s="53"/>
      <c r="M59" s="21">
        <v>4.13</v>
      </c>
      <c r="N59" s="21">
        <f>C59*I59/100</f>
        <v>19.912743044648312</v>
      </c>
      <c r="O59" s="21">
        <v>0.1457</v>
      </c>
      <c r="P59" s="21">
        <f>F59*PS!$E$9/100</f>
        <v>3.8143277215655157E-2</v>
      </c>
      <c r="Q59" s="21">
        <f t="shared" si="3"/>
        <v>0.10755672278434483</v>
      </c>
      <c r="R59" s="21">
        <f>Q59*G59/D59</f>
        <v>6.02317647592331</v>
      </c>
      <c r="S59" s="21">
        <f t="shared" si="4"/>
        <v>30.247849140714344</v>
      </c>
      <c r="U59" s="23"/>
      <c r="W59" s="22"/>
    </row>
    <row r="60" spans="1:23" x14ac:dyDescent="0.3">
      <c r="A60" s="52"/>
      <c r="B60" s="21">
        <v>7.43</v>
      </c>
      <c r="C60" s="21">
        <v>203.5</v>
      </c>
      <c r="D60" s="21">
        <v>100</v>
      </c>
      <c r="E60" s="21">
        <v>0.11700000000000001</v>
      </c>
      <c r="F60" s="21">
        <v>50.47</v>
      </c>
      <c r="G60" s="21">
        <v>11200</v>
      </c>
      <c r="H60" s="21">
        <f t="shared" si="9"/>
        <v>13.104000000000001</v>
      </c>
      <c r="I60" s="21">
        <v>9.357492032259545</v>
      </c>
      <c r="J60" s="21">
        <f t="shared" si="8"/>
        <v>19.042496285648173</v>
      </c>
      <c r="L60" s="53"/>
      <c r="M60" s="21">
        <v>7.43</v>
      </c>
      <c r="N60" s="21">
        <f>C60*I60/100</f>
        <v>19.042496285648173</v>
      </c>
      <c r="O60" s="21">
        <v>0.20336499999999999</v>
      </c>
      <c r="P60" s="21">
        <f>F60*PS!$E$9/100</f>
        <v>3.8394319925690382E-2</v>
      </c>
      <c r="Q60" s="21">
        <f t="shared" si="3"/>
        <v>0.16497068007430959</v>
      </c>
      <c r="R60" s="21">
        <f>Q60*G60/D60</f>
        <v>18.476716168322675</v>
      </c>
      <c r="S60" s="21">
        <f t="shared" si="4"/>
        <v>97.028855309522044</v>
      </c>
      <c r="U60" s="23"/>
      <c r="W60" s="22"/>
    </row>
    <row r="61" spans="1:23" x14ac:dyDescent="0.3">
      <c r="A61" s="52"/>
      <c r="B61" s="21">
        <v>8.17</v>
      </c>
      <c r="C61" s="21">
        <v>217.6</v>
      </c>
      <c r="D61" s="21">
        <v>100</v>
      </c>
      <c r="E61" s="21">
        <v>0.2419</v>
      </c>
      <c r="F61" s="21">
        <v>50.64</v>
      </c>
      <c r="G61" s="21">
        <v>10000</v>
      </c>
      <c r="H61" s="21">
        <f t="shared" si="9"/>
        <v>24.19</v>
      </c>
      <c r="I61" s="21">
        <v>9.357492032259545</v>
      </c>
      <c r="J61" s="21">
        <f t="shared" si="8"/>
        <v>20.361902662196769</v>
      </c>
      <c r="L61" s="53"/>
      <c r="M61" s="21">
        <v>8.17</v>
      </c>
      <c r="N61" s="21">
        <f>C61*I61/100</f>
        <v>20.361902662196769</v>
      </c>
      <c r="O61" s="21">
        <v>0.2419</v>
      </c>
      <c r="P61" s="21">
        <f>F61*PS!$E$9/100</f>
        <v>3.852364495813277E-2</v>
      </c>
      <c r="Q61" s="21">
        <f t="shared" si="3"/>
        <v>0.20337635504186724</v>
      </c>
      <c r="R61" s="21">
        <f>Q61*G61/D61</f>
        <v>20.337635504186725</v>
      </c>
      <c r="S61" s="21">
        <f t="shared" si="4"/>
        <v>99.880820773909818</v>
      </c>
      <c r="U61" s="23"/>
      <c r="W61" s="22"/>
    </row>
    <row r="62" spans="1:23" x14ac:dyDescent="0.3">
      <c r="U62" s="23"/>
      <c r="W62" s="22"/>
    </row>
    <row r="63" spans="1:23" x14ac:dyDescent="0.3">
      <c r="A63" s="52" t="s">
        <v>22</v>
      </c>
      <c r="B63" s="21">
        <v>3.44</v>
      </c>
      <c r="C63" s="21">
        <v>210.9</v>
      </c>
      <c r="D63" s="21">
        <v>100</v>
      </c>
      <c r="E63" s="21">
        <v>0.2424</v>
      </c>
      <c r="F63" s="21">
        <v>50.52</v>
      </c>
      <c r="G63" s="21">
        <v>9200</v>
      </c>
      <c r="H63" s="21">
        <f t="shared" ref="H63:H66" si="10">(E63/D63)*G63</f>
        <v>22.300799999999999</v>
      </c>
      <c r="I63" s="21">
        <v>11.150097408697535</v>
      </c>
      <c r="J63" s="21">
        <f t="shared" si="8"/>
        <v>23.515555434943103</v>
      </c>
      <c r="L63" s="53" t="s">
        <v>22</v>
      </c>
      <c r="M63" s="21">
        <v>3.44</v>
      </c>
      <c r="N63" s="21">
        <f>C63*I63/100</f>
        <v>23.515555434943103</v>
      </c>
      <c r="O63" s="21">
        <v>0.2424</v>
      </c>
      <c r="P63" s="21">
        <f>F63*PS!$E$9/100</f>
        <v>3.8432356699938143E-2</v>
      </c>
      <c r="Q63" s="21">
        <f t="shared" si="3"/>
        <v>0.20396764330006187</v>
      </c>
      <c r="R63" s="21">
        <f>Q63*G63/D63</f>
        <v>18.765023183605692</v>
      </c>
      <c r="S63" s="21">
        <f t="shared" si="4"/>
        <v>79.798341295913744</v>
      </c>
      <c r="U63" s="23"/>
      <c r="W63" s="22"/>
    </row>
    <row r="64" spans="1:23" x14ac:dyDescent="0.3">
      <c r="A64" s="52"/>
      <c r="B64" s="21">
        <v>4.57</v>
      </c>
      <c r="C64" s="21">
        <v>217</v>
      </c>
      <c r="D64" s="21">
        <v>100</v>
      </c>
      <c r="E64" s="21">
        <v>0.1069</v>
      </c>
      <c r="F64" s="21">
        <v>50.15</v>
      </c>
      <c r="G64" s="21">
        <v>8400</v>
      </c>
      <c r="H64" s="21">
        <f t="shared" si="10"/>
        <v>8.9795999999999996</v>
      </c>
      <c r="I64" s="21">
        <v>11.150097408697535</v>
      </c>
      <c r="J64" s="21">
        <f t="shared" si="8"/>
        <v>24.19571137687365</v>
      </c>
      <c r="L64" s="53"/>
      <c r="M64" s="21">
        <v>4.57</v>
      </c>
      <c r="N64" s="21">
        <f>C64*I64/100</f>
        <v>24.19571137687365</v>
      </c>
      <c r="O64" s="21">
        <v>0.1069</v>
      </c>
      <c r="P64" s="21">
        <f>F64*PS!$E$9/100</f>
        <v>3.8150884570504709E-2</v>
      </c>
      <c r="Q64" s="21">
        <f t="shared" si="3"/>
        <v>6.8749115429495286E-2</v>
      </c>
      <c r="R64" s="21">
        <f>Q64*G64/D64</f>
        <v>5.7749256960776041</v>
      </c>
      <c r="S64" s="21">
        <f t="shared" si="4"/>
        <v>23.867559031958447</v>
      </c>
      <c r="U64" s="23"/>
      <c r="W64" s="22"/>
    </row>
    <row r="65" spans="1:23" x14ac:dyDescent="0.3">
      <c r="A65" s="52"/>
      <c r="B65" s="21">
        <v>7.13</v>
      </c>
      <c r="C65" s="21">
        <v>208.3</v>
      </c>
      <c r="D65" s="21">
        <v>100</v>
      </c>
      <c r="E65" s="21">
        <v>0.1968</v>
      </c>
      <c r="F65" s="21">
        <v>50.06</v>
      </c>
      <c r="G65" s="21">
        <v>11200</v>
      </c>
      <c r="H65" s="21">
        <f t="shared" si="10"/>
        <v>22.041600000000003</v>
      </c>
      <c r="I65" s="21">
        <v>11.150097408697535</v>
      </c>
      <c r="J65" s="21">
        <f t="shared" si="8"/>
        <v>23.225652902316966</v>
      </c>
      <c r="L65" s="53"/>
      <c r="M65" s="21">
        <v>7.13</v>
      </c>
      <c r="N65" s="21">
        <f>C65*I65/100</f>
        <v>23.225652902316966</v>
      </c>
      <c r="O65" s="21">
        <v>0.1968</v>
      </c>
      <c r="P65" s="21">
        <f>F65*PS!$E$9/100</f>
        <v>3.8082418376858745E-2</v>
      </c>
      <c r="Q65" s="21">
        <f t="shared" si="3"/>
        <v>0.15871758162314126</v>
      </c>
      <c r="R65" s="21">
        <f>Q65*G65/D65</f>
        <v>17.776369141791818</v>
      </c>
      <c r="S65" s="21">
        <f t="shared" si="4"/>
        <v>76.537650917957478</v>
      </c>
      <c r="U65" s="23"/>
      <c r="W65" s="22"/>
    </row>
    <row r="66" spans="1:23" x14ac:dyDescent="0.3">
      <c r="A66" s="52"/>
      <c r="B66" s="21" t="s">
        <v>186</v>
      </c>
      <c r="C66" s="21">
        <v>200.8</v>
      </c>
      <c r="D66" s="21">
        <v>100</v>
      </c>
      <c r="E66" s="21">
        <v>0.2666</v>
      </c>
      <c r="F66" s="21">
        <v>50.74</v>
      </c>
      <c r="G66" s="21">
        <v>7800</v>
      </c>
      <c r="H66" s="21">
        <f t="shared" si="10"/>
        <v>20.794799999999999</v>
      </c>
      <c r="I66" s="21">
        <v>11.150097408697535</v>
      </c>
      <c r="J66" s="21">
        <f t="shared" si="8"/>
        <v>22.389395596664652</v>
      </c>
      <c r="L66" s="53"/>
      <c r="M66" s="21">
        <v>7.96</v>
      </c>
      <c r="N66" s="21">
        <f>C66*I66/100</f>
        <v>22.389395596664652</v>
      </c>
      <c r="O66" s="21">
        <v>0.2666</v>
      </c>
      <c r="P66" s="21">
        <f>F66*PS!$E$9/100</f>
        <v>3.8599718506628293E-2</v>
      </c>
      <c r="Q66" s="21">
        <f t="shared" si="3"/>
        <v>0.2280002814933717</v>
      </c>
      <c r="R66" s="21">
        <f>Q66*G66/D66</f>
        <v>17.784021956482992</v>
      </c>
      <c r="S66" s="21">
        <f t="shared" si="4"/>
        <v>79.430558452110589</v>
      </c>
      <c r="U66" s="23"/>
      <c r="W66" s="22"/>
    </row>
    <row r="67" spans="1:23" x14ac:dyDescent="0.3">
      <c r="U67" s="23"/>
      <c r="W67" s="22"/>
    </row>
    <row r="68" spans="1:23" x14ac:dyDescent="0.3">
      <c r="A68" s="52" t="s">
        <v>24</v>
      </c>
      <c r="B68" s="21">
        <v>3.34</v>
      </c>
      <c r="C68" s="21">
        <v>200.28</v>
      </c>
      <c r="D68" s="21">
        <v>100</v>
      </c>
      <c r="E68" s="21">
        <v>0.1057</v>
      </c>
      <c r="F68" s="21">
        <v>50.5</v>
      </c>
      <c r="G68" s="21">
        <v>10000</v>
      </c>
      <c r="H68" s="21">
        <f>(E68/D68)*G68</f>
        <v>10.57</v>
      </c>
      <c r="I68" s="21">
        <v>10.931283836507596</v>
      </c>
      <c r="J68" s="21">
        <f t="shared" si="8"/>
        <v>21.893175267757414</v>
      </c>
      <c r="L68" s="53" t="s">
        <v>24</v>
      </c>
      <c r="M68" s="21">
        <v>3.34</v>
      </c>
      <c r="N68" s="21">
        <f>C68*I68/100</f>
        <v>21.893175267757414</v>
      </c>
      <c r="O68" s="21">
        <v>0.18969</v>
      </c>
      <c r="P68" s="21">
        <f>F68*PS!$E$9/100</f>
        <v>3.8417141990239038E-2</v>
      </c>
      <c r="Q68" s="21">
        <f t="shared" si="3"/>
        <v>0.15127285800976095</v>
      </c>
      <c r="R68" s="21">
        <f>Q68*G68/D68</f>
        <v>15.127285800976095</v>
      </c>
      <c r="S68" s="21">
        <f t="shared" si="4"/>
        <v>69.095896853547771</v>
      </c>
    </row>
    <row r="69" spans="1:23" x14ac:dyDescent="0.3">
      <c r="A69" s="52"/>
      <c r="B69" s="21" t="s">
        <v>187</v>
      </c>
      <c r="C69" s="21">
        <v>205.9</v>
      </c>
      <c r="D69" s="21">
        <v>100</v>
      </c>
      <c r="E69" s="21">
        <v>5.9400000000000001E-2</v>
      </c>
      <c r="F69" s="21">
        <v>50.85</v>
      </c>
      <c r="G69" s="21">
        <v>8800</v>
      </c>
      <c r="H69" s="21">
        <f t="shared" ref="H69:H71" si="11">(E69/D69)*G69</f>
        <v>5.2271999999999998</v>
      </c>
      <c r="I69" s="21">
        <v>10.931283836507596</v>
      </c>
      <c r="J69" s="21">
        <f t="shared" si="8"/>
        <v>22.507513419369143</v>
      </c>
      <c r="L69" s="53"/>
      <c r="M69" s="21">
        <v>3.65</v>
      </c>
      <c r="N69" s="21">
        <f>C69*I69/100</f>
        <v>22.507513419369143</v>
      </c>
      <c r="O69" s="21">
        <v>7.6840000000000006E-2</v>
      </c>
      <c r="P69" s="21">
        <f>F69*PS!$E$9/100</f>
        <v>3.8683399409973368E-2</v>
      </c>
      <c r="Q69" s="21">
        <f t="shared" si="3"/>
        <v>3.8156600590026638E-2</v>
      </c>
      <c r="R69" s="21">
        <f>Q69*G69/D69</f>
        <v>3.3577808519223442</v>
      </c>
      <c r="S69" s="21">
        <f t="shared" si="4"/>
        <v>14.918488725781501</v>
      </c>
    </row>
    <row r="70" spans="1:23" x14ac:dyDescent="0.3">
      <c r="A70" s="52"/>
      <c r="B70" s="21">
        <v>4.05</v>
      </c>
      <c r="C70" s="21">
        <v>206.6</v>
      </c>
      <c r="D70" s="21">
        <v>100</v>
      </c>
      <c r="E70" s="21">
        <v>0.18179999999999999</v>
      </c>
      <c r="F70" s="21">
        <v>51.53</v>
      </c>
      <c r="G70" s="21">
        <v>13000</v>
      </c>
      <c r="H70" s="21">
        <f t="shared" si="11"/>
        <v>23.634</v>
      </c>
      <c r="I70" s="21">
        <v>10.931283836507596</v>
      </c>
      <c r="J70" s="21">
        <f t="shared" si="8"/>
        <v>22.584032406224694</v>
      </c>
      <c r="L70" s="53"/>
      <c r="M70" s="21">
        <v>4.05</v>
      </c>
      <c r="N70" s="21">
        <f>C70*I70/100</f>
        <v>22.584032406224694</v>
      </c>
      <c r="O70" s="21">
        <v>0.19001021923499001</v>
      </c>
      <c r="P70" s="21">
        <f>F70*PS!$D$17/100</f>
        <v>6.312942674161269E-2</v>
      </c>
      <c r="Q70" s="21">
        <f t="shared" si="3"/>
        <v>0.1268807924933773</v>
      </c>
      <c r="R70" s="21">
        <f>Q70*G70/D70</f>
        <v>16.49450302413905</v>
      </c>
      <c r="S70" s="21">
        <f t="shared" si="4"/>
        <v>73.036128922631079</v>
      </c>
    </row>
    <row r="71" spans="1:23" x14ac:dyDescent="0.3">
      <c r="A71" s="52"/>
      <c r="B71" s="21" t="s">
        <v>188</v>
      </c>
      <c r="C71" s="21">
        <v>216.2</v>
      </c>
      <c r="D71" s="21">
        <v>100</v>
      </c>
      <c r="E71" s="21">
        <v>0.100143</v>
      </c>
      <c r="F71" s="21">
        <v>50.45</v>
      </c>
      <c r="G71" s="21">
        <v>10000</v>
      </c>
      <c r="H71" s="21">
        <f t="shared" si="11"/>
        <v>10.0143</v>
      </c>
      <c r="I71" s="21">
        <v>10.931283836507596</v>
      </c>
      <c r="J71" s="21">
        <f t="shared" si="8"/>
        <v>23.633435654529421</v>
      </c>
      <c r="L71" s="53"/>
      <c r="M71" s="21">
        <v>7.72</v>
      </c>
      <c r="N71" s="21">
        <f>C71*I71/100</f>
        <v>23.633435654529421</v>
      </c>
      <c r="O71" s="21">
        <v>0.25006299999999998</v>
      </c>
      <c r="P71" s="21">
        <f>F71*PS!$E$9/100</f>
        <v>3.8379105215991277E-2</v>
      </c>
      <c r="Q71" s="21">
        <f t="shared" si="3"/>
        <v>0.2116838947840087</v>
      </c>
      <c r="R71" s="21">
        <f>Q71*G71/D71</f>
        <v>21.168389478400869</v>
      </c>
      <c r="S71" s="21">
        <f t="shared" si="4"/>
        <v>89.569666415995172</v>
      </c>
    </row>
    <row r="124" spans="13:13" ht="12.6" customHeight="1" x14ac:dyDescent="0.3"/>
    <row r="125" spans="13:13" ht="48.6" customHeight="1" x14ac:dyDescent="0.3"/>
    <row r="127" spans="13:13" x14ac:dyDescent="0.3">
      <c r="M127" s="22"/>
    </row>
    <row r="128" spans="13:13" x14ac:dyDescent="0.3">
      <c r="M128" s="22"/>
    </row>
    <row r="129" spans="13:13" x14ac:dyDescent="0.3">
      <c r="M129" s="22"/>
    </row>
    <row r="130" spans="13:13" x14ac:dyDescent="0.3">
      <c r="M130" s="22"/>
    </row>
    <row r="131" spans="13:13" x14ac:dyDescent="0.3">
      <c r="M131" s="22"/>
    </row>
  </sheetData>
  <mergeCells count="53">
    <mergeCell ref="G41:G42"/>
    <mergeCell ref="F41:F42"/>
    <mergeCell ref="E41:E42"/>
    <mergeCell ref="D41:D42"/>
    <mergeCell ref="C41:C42"/>
    <mergeCell ref="S40:S42"/>
    <mergeCell ref="L3:L4"/>
    <mergeCell ref="A2:A4"/>
    <mergeCell ref="J2:J4"/>
    <mergeCell ref="I2:I4"/>
    <mergeCell ref="G2:G4"/>
    <mergeCell ref="F2:F4"/>
    <mergeCell ref="B2:B4"/>
    <mergeCell ref="C2:C4"/>
    <mergeCell ref="D2:D4"/>
    <mergeCell ref="E2:E4"/>
    <mergeCell ref="B41:B42"/>
    <mergeCell ref="A41:A42"/>
    <mergeCell ref="J41:J42"/>
    <mergeCell ref="I41:I42"/>
    <mergeCell ref="H41:H42"/>
    <mergeCell ref="P40:P42"/>
    <mergeCell ref="Q40:Q42"/>
    <mergeCell ref="L41:L42"/>
    <mergeCell ref="M41:M42"/>
    <mergeCell ref="R40:R42"/>
    <mergeCell ref="L43:L46"/>
    <mergeCell ref="A1:W1"/>
    <mergeCell ref="A39:W39"/>
    <mergeCell ref="A5:A8"/>
    <mergeCell ref="A15:A18"/>
    <mergeCell ref="A20:A23"/>
    <mergeCell ref="A25:A28"/>
    <mergeCell ref="L5:L8"/>
    <mergeCell ref="A30:A33"/>
    <mergeCell ref="L30:L33"/>
    <mergeCell ref="L25:L28"/>
    <mergeCell ref="L20:L23"/>
    <mergeCell ref="L15:L18"/>
    <mergeCell ref="M3:M4"/>
    <mergeCell ref="H2:H4"/>
    <mergeCell ref="O40:O42"/>
    <mergeCell ref="L68:L71"/>
    <mergeCell ref="L63:L66"/>
    <mergeCell ref="L58:L61"/>
    <mergeCell ref="L53:L56"/>
    <mergeCell ref="L48:L51"/>
    <mergeCell ref="A43:A46"/>
    <mergeCell ref="A68:A71"/>
    <mergeCell ref="A63:A66"/>
    <mergeCell ref="A58:A61"/>
    <mergeCell ref="A53:A56"/>
    <mergeCell ref="A48:A51"/>
  </mergeCells>
  <pageMargins left="0.7" right="0.7" top="0.75" bottom="0.75" header="0.3" footer="0.3"/>
  <pageSetup paperSize="9" orientation="portrait" r:id="rId1"/>
  <ignoredErrors>
    <ignoredError sqref="P70 Q44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D0B87-C571-4C75-B8E6-8EB457E92710}">
  <dimension ref="A1:X74"/>
  <sheetViews>
    <sheetView zoomScale="70" zoomScaleNormal="70" workbookViewId="0">
      <selection activeCell="T5" sqref="T5"/>
    </sheetView>
  </sheetViews>
  <sheetFormatPr defaultRowHeight="14.4" x14ac:dyDescent="0.3"/>
  <cols>
    <col min="1" max="1" width="17" style="21" customWidth="1"/>
    <col min="2" max="2" width="12" style="21" bestFit="1" customWidth="1"/>
    <col min="3" max="3" width="8.88671875" style="21"/>
    <col min="4" max="4" width="12.44140625" style="21" customWidth="1"/>
    <col min="5" max="5" width="12.33203125" style="21" customWidth="1"/>
    <col min="6" max="6" width="13.109375" style="21" customWidth="1"/>
    <col min="7" max="7" width="14.33203125" style="21" customWidth="1"/>
    <col min="8" max="8" width="11.6640625" style="21" customWidth="1"/>
    <col min="9" max="9" width="12.5546875" style="21" customWidth="1"/>
    <col min="10" max="10" width="14.6640625" style="21" customWidth="1"/>
    <col min="11" max="12" width="8.88671875" style="21"/>
    <col min="13" max="13" width="19.21875" style="21" customWidth="1"/>
    <col min="14" max="14" width="12" style="21" bestFit="1" customWidth="1"/>
    <col min="15" max="15" width="21" style="21" customWidth="1"/>
    <col min="16" max="16" width="23.44140625" style="21" customWidth="1"/>
    <col min="17" max="17" width="19.44140625" style="21" customWidth="1"/>
    <col min="18" max="18" width="17.109375" style="21" customWidth="1"/>
    <col min="19" max="19" width="19.109375" style="21" customWidth="1"/>
    <col min="20" max="20" width="11.6640625" style="21" customWidth="1"/>
    <col min="21" max="21" width="18.21875" style="21" customWidth="1"/>
    <col min="22" max="22" width="16.5546875" style="21" customWidth="1"/>
    <col min="23" max="23" width="8.88671875" style="21"/>
    <col min="24" max="24" width="16" style="21" customWidth="1"/>
    <col min="25" max="16384" width="8.88671875" style="21"/>
  </cols>
  <sheetData>
    <row r="1" spans="1:24" ht="28.2" customHeight="1" x14ac:dyDescent="0.4">
      <c r="A1" s="60" t="s">
        <v>29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4" ht="14.4" customHeight="1" x14ac:dyDescent="0.3">
      <c r="A2" s="57" t="s">
        <v>0</v>
      </c>
      <c r="B2" s="57" t="s">
        <v>1</v>
      </c>
      <c r="C2" s="57" t="s">
        <v>3</v>
      </c>
      <c r="D2" s="57" t="s">
        <v>2</v>
      </c>
      <c r="E2" s="57" t="s">
        <v>174</v>
      </c>
      <c r="F2" s="57" t="s">
        <v>9</v>
      </c>
      <c r="G2" s="59" t="s">
        <v>5</v>
      </c>
      <c r="H2" s="57" t="s">
        <v>175</v>
      </c>
      <c r="I2" s="57" t="s">
        <v>176</v>
      </c>
      <c r="J2" s="57" t="s">
        <v>177</v>
      </c>
      <c r="P2" s="57" t="s">
        <v>10</v>
      </c>
      <c r="Q2" s="57" t="s">
        <v>17</v>
      </c>
      <c r="R2" s="57" t="s">
        <v>15</v>
      </c>
      <c r="S2" s="58" t="s">
        <v>179</v>
      </c>
      <c r="T2" s="58" t="s">
        <v>16</v>
      </c>
    </row>
    <row r="3" spans="1:24" ht="14.4" customHeight="1" x14ac:dyDescent="0.3">
      <c r="A3" s="57"/>
      <c r="B3" s="57"/>
      <c r="C3" s="57"/>
      <c r="D3" s="57"/>
      <c r="E3" s="57"/>
      <c r="F3" s="57"/>
      <c r="G3" s="59"/>
      <c r="H3" s="57"/>
      <c r="I3" s="57"/>
      <c r="J3" s="57"/>
      <c r="M3" s="57" t="s">
        <v>0</v>
      </c>
      <c r="N3" s="57" t="s">
        <v>6</v>
      </c>
      <c r="O3" s="30"/>
      <c r="P3" s="57"/>
      <c r="Q3" s="57"/>
      <c r="R3" s="57"/>
      <c r="S3" s="58"/>
      <c r="T3" s="58"/>
    </row>
    <row r="4" spans="1:24" ht="47.4" customHeight="1" x14ac:dyDescent="0.3">
      <c r="A4" s="57"/>
      <c r="B4" s="57"/>
      <c r="C4" s="57"/>
      <c r="D4" s="57"/>
      <c r="E4" s="57"/>
      <c r="F4" s="57"/>
      <c r="G4" s="59"/>
      <c r="H4" s="57"/>
      <c r="I4" s="57"/>
      <c r="J4" s="57"/>
      <c r="M4" s="57"/>
      <c r="N4" s="57"/>
      <c r="O4" s="30" t="s">
        <v>11</v>
      </c>
      <c r="P4" s="57"/>
      <c r="Q4" s="57"/>
      <c r="R4" s="57"/>
      <c r="S4" s="58"/>
      <c r="T4" s="58"/>
      <c r="V4" s="21" t="s">
        <v>0</v>
      </c>
      <c r="W4" s="21" t="s">
        <v>6</v>
      </c>
      <c r="X4" s="21" t="s">
        <v>16</v>
      </c>
    </row>
    <row r="5" spans="1:24" ht="14.4" customHeight="1" x14ac:dyDescent="0.3">
      <c r="A5" s="53" t="s">
        <v>4</v>
      </c>
      <c r="B5" s="21">
        <v>3.2</v>
      </c>
      <c r="C5" s="21">
        <v>207.2</v>
      </c>
      <c r="D5" s="21">
        <v>100</v>
      </c>
      <c r="E5" s="21">
        <v>7.5470173422121672E-2</v>
      </c>
      <c r="F5" s="21">
        <v>50.39</v>
      </c>
      <c r="G5" s="21">
        <v>9200</v>
      </c>
      <c r="H5" s="21">
        <f>(E5/D5)*G5</f>
        <v>6.9432559548351938</v>
      </c>
      <c r="I5" s="21">
        <v>13.372097621266475</v>
      </c>
      <c r="J5" s="21">
        <f>C5*I5/100</f>
        <v>27.706986271264135</v>
      </c>
      <c r="M5" s="53" t="s">
        <v>4</v>
      </c>
      <c r="N5" s="21">
        <v>3.2</v>
      </c>
      <c r="O5" s="21">
        <v>27.706986271264135</v>
      </c>
      <c r="P5" s="21">
        <v>7.5055087468300002E-2</v>
      </c>
      <c r="Q5" s="21">
        <f>F5*PS!$D$21/100</f>
        <v>0.20016764814527335</v>
      </c>
      <c r="R5" s="21">
        <f>(-1)*(P5-Q5)</f>
        <v>0.12511256067697335</v>
      </c>
      <c r="S5" s="21">
        <f>Q5*G5/D5</f>
        <v>18.415423629365147</v>
      </c>
      <c r="T5" s="21">
        <f>S5*100/O5</f>
        <v>66.464910506937429</v>
      </c>
      <c r="V5" s="23"/>
      <c r="X5" s="22"/>
    </row>
    <row r="6" spans="1:24" ht="14.4" customHeight="1" x14ac:dyDescent="0.3">
      <c r="A6" s="53"/>
      <c r="B6" s="21">
        <v>4.28</v>
      </c>
      <c r="C6" s="21">
        <v>200.5</v>
      </c>
      <c r="D6" s="21">
        <v>100</v>
      </c>
      <c r="E6" s="21">
        <v>8.654287897634165E-2</v>
      </c>
      <c r="F6" s="21">
        <v>50.56</v>
      </c>
      <c r="G6" s="21">
        <v>4200</v>
      </c>
      <c r="H6" s="21">
        <f t="shared" ref="H6:H33" si="0">(E6/D6)*G6</f>
        <v>3.6348009170063493</v>
      </c>
      <c r="I6" s="21">
        <v>13.372097621266475</v>
      </c>
      <c r="J6" s="21">
        <f t="shared" ref="J6:J33" si="1">C6*I6/100</f>
        <v>26.811055730639282</v>
      </c>
      <c r="M6" s="53"/>
      <c r="N6" s="21">
        <v>4.28</v>
      </c>
      <c r="O6" s="21">
        <v>26.811055730639282</v>
      </c>
      <c r="P6" s="21">
        <v>8.4500467032499998E-2</v>
      </c>
      <c r="Q6" s="21">
        <f>F6*PS!$D$21/100</f>
        <v>0.20084295078835127</v>
      </c>
      <c r="R6" s="21">
        <f t="shared" ref="R6:R8" si="2">(-1)*(P6-Q6)</f>
        <v>0.11634248375585127</v>
      </c>
      <c r="S6" s="21">
        <f t="shared" ref="S6:S33" si="3">Q6*G6/D6</f>
        <v>8.4354039331107522</v>
      </c>
      <c r="T6" s="21">
        <f t="shared" ref="T6:T33" si="4">S6*100/O6</f>
        <v>31.462408708773435</v>
      </c>
      <c r="V6" s="23"/>
      <c r="X6" s="22"/>
    </row>
    <row r="7" spans="1:24" ht="14.4" customHeight="1" x14ac:dyDescent="0.3">
      <c r="A7" s="53"/>
      <c r="B7" s="21">
        <v>7.3</v>
      </c>
      <c r="C7" s="21">
        <v>204.2</v>
      </c>
      <c r="D7" s="21">
        <v>100</v>
      </c>
      <c r="E7" s="21">
        <v>0.1754063470997595</v>
      </c>
      <c r="F7" s="21">
        <v>50.96</v>
      </c>
      <c r="G7" s="21">
        <v>6400</v>
      </c>
      <c r="H7" s="21">
        <f t="shared" si="0"/>
        <v>11.226006214384608</v>
      </c>
      <c r="I7" s="21">
        <v>13.372097621266475</v>
      </c>
      <c r="J7" s="21">
        <f t="shared" si="1"/>
        <v>27.305823342626141</v>
      </c>
      <c r="M7" s="53"/>
      <c r="N7" s="21">
        <v>7.3</v>
      </c>
      <c r="O7" s="21">
        <v>27.305823342626141</v>
      </c>
      <c r="P7" s="21">
        <v>0.16774108973150001</v>
      </c>
      <c r="Q7" s="21">
        <f>F7*PS!$D$21/100</f>
        <v>0.20243189818382873</v>
      </c>
      <c r="R7" s="21">
        <f t="shared" si="2"/>
        <v>3.469080845232872E-2</v>
      </c>
      <c r="S7" s="21">
        <f t="shared" si="3"/>
        <v>12.955641483765039</v>
      </c>
      <c r="T7" s="21">
        <f t="shared" si="4"/>
        <v>47.44644144657763</v>
      </c>
      <c r="V7" s="23"/>
      <c r="X7" s="22"/>
    </row>
    <row r="8" spans="1:24" ht="14.4" customHeight="1" x14ac:dyDescent="0.3">
      <c r="A8" s="53"/>
      <c r="B8" s="21">
        <v>8.16</v>
      </c>
      <c r="C8" s="21">
        <v>216.3</v>
      </c>
      <c r="D8" s="21">
        <v>100</v>
      </c>
      <c r="E8" s="21">
        <v>0.14883490528581489</v>
      </c>
      <c r="F8" s="21">
        <v>50.5</v>
      </c>
      <c r="G8" s="21">
        <v>6400</v>
      </c>
      <c r="H8" s="21">
        <f t="shared" si="0"/>
        <v>9.5254339382921529</v>
      </c>
      <c r="I8" s="21">
        <v>13.372097621266475</v>
      </c>
      <c r="J8" s="21">
        <f t="shared" si="1"/>
        <v>28.923847154799386</v>
      </c>
      <c r="M8" s="53"/>
      <c r="N8" s="21">
        <v>8.16</v>
      </c>
      <c r="O8" s="21">
        <v>28.923847154799386</v>
      </c>
      <c r="P8" s="21">
        <v>0.1479418958541</v>
      </c>
      <c r="Q8" s="21">
        <f>F8*PS!$D$21/100</f>
        <v>0.20060460867902966</v>
      </c>
      <c r="R8" s="21">
        <f t="shared" si="2"/>
        <v>5.2662712824929653E-2</v>
      </c>
      <c r="S8" s="21">
        <f t="shared" si="3"/>
        <v>12.838694955457898</v>
      </c>
      <c r="T8" s="21">
        <f t="shared" si="4"/>
        <v>44.387922833175217</v>
      </c>
      <c r="V8" s="23"/>
      <c r="X8" s="22"/>
    </row>
    <row r="9" spans="1:24" ht="14.4" customHeight="1" x14ac:dyDescent="0.3">
      <c r="A9" s="23"/>
      <c r="M9" s="23"/>
      <c r="V9" s="23"/>
      <c r="W9" s="22"/>
      <c r="X9" s="22"/>
    </row>
    <row r="10" spans="1:24" ht="14.4" customHeight="1" x14ac:dyDescent="0.3">
      <c r="A10" s="23" t="s">
        <v>157</v>
      </c>
      <c r="B10" s="21">
        <v>3.38</v>
      </c>
      <c r="C10" s="34">
        <v>73.8</v>
      </c>
      <c r="M10" s="23"/>
      <c r="V10" s="23"/>
      <c r="W10" s="22"/>
      <c r="X10" s="22"/>
    </row>
    <row r="11" spans="1:24" ht="14.4" customHeight="1" x14ac:dyDescent="0.3">
      <c r="A11" s="23"/>
      <c r="B11" s="21">
        <v>4.3899999999999997</v>
      </c>
      <c r="C11" s="34">
        <v>37.75</v>
      </c>
      <c r="M11" s="23"/>
      <c r="V11" s="23"/>
      <c r="W11" s="22"/>
      <c r="X11" s="22"/>
    </row>
    <row r="12" spans="1:24" ht="14.4" customHeight="1" x14ac:dyDescent="0.3">
      <c r="A12" s="23"/>
      <c r="B12" s="21">
        <v>7</v>
      </c>
      <c r="C12" s="34">
        <v>78.44</v>
      </c>
      <c r="M12" s="23"/>
      <c r="V12" s="23"/>
      <c r="W12" s="22"/>
      <c r="X12" s="22"/>
    </row>
    <row r="13" spans="1:24" ht="14.4" customHeight="1" x14ac:dyDescent="0.3">
      <c r="A13" s="23"/>
      <c r="B13" s="21">
        <v>8.36</v>
      </c>
      <c r="C13" s="34">
        <v>75.48</v>
      </c>
      <c r="M13" s="23"/>
      <c r="V13" s="23"/>
      <c r="W13" s="22"/>
      <c r="X13" s="22"/>
    </row>
    <row r="14" spans="1:24" ht="14.4" customHeight="1" x14ac:dyDescent="0.3">
      <c r="V14" s="23"/>
      <c r="X14" s="22"/>
    </row>
    <row r="15" spans="1:24" ht="14.4" customHeight="1" x14ac:dyDescent="0.3">
      <c r="A15" s="52" t="s">
        <v>20</v>
      </c>
      <c r="B15" s="21">
        <v>3.06</v>
      </c>
      <c r="C15" s="21">
        <v>210.6</v>
      </c>
      <c r="D15" s="21">
        <v>100</v>
      </c>
      <c r="E15" s="21">
        <v>0.3664986404579495</v>
      </c>
      <c r="F15" s="21">
        <v>50.57</v>
      </c>
      <c r="G15" s="21">
        <v>9800</v>
      </c>
      <c r="H15" s="21">
        <f>(E15/D15)*G15</f>
        <v>35.916866764879053</v>
      </c>
      <c r="I15" s="21">
        <v>12.370467424570597</v>
      </c>
      <c r="J15" s="21">
        <f>C15*I15/100</f>
        <v>26.052204396145676</v>
      </c>
      <c r="M15" s="52" t="s">
        <v>20</v>
      </c>
      <c r="N15" s="21">
        <v>8.18</v>
      </c>
      <c r="O15" s="21">
        <v>26.052204396145676</v>
      </c>
      <c r="P15" s="21">
        <v>0.36605884208939998</v>
      </c>
      <c r="Q15" s="21">
        <f>F15*PS!$D$21/100</f>
        <v>0.20088267447323818</v>
      </c>
      <c r="R15" s="21">
        <f>P15-Q15</f>
        <v>0.1651761676161618</v>
      </c>
      <c r="S15" s="21">
        <f>Q15*G15/D15</f>
        <v>19.686502098377343</v>
      </c>
      <c r="T15" s="21">
        <f>S15*100/O15</f>
        <v>75.565590531332873</v>
      </c>
      <c r="V15" s="23"/>
      <c r="X15" s="22"/>
    </row>
    <row r="16" spans="1:24" ht="14.4" customHeight="1" x14ac:dyDescent="0.3">
      <c r="A16" s="52"/>
      <c r="B16" s="21">
        <v>4.26</v>
      </c>
      <c r="C16" s="21">
        <v>216.2</v>
      </c>
      <c r="D16" s="21">
        <v>100</v>
      </c>
      <c r="E16" s="21">
        <v>0.16838582253855397</v>
      </c>
      <c r="F16" s="21">
        <v>50.73</v>
      </c>
      <c r="G16" s="21">
        <v>12500</v>
      </c>
      <c r="H16" s="21">
        <f t="shared" si="0"/>
        <v>21.048227817319248</v>
      </c>
      <c r="I16" s="21">
        <v>12.370467424570597</v>
      </c>
      <c r="J16" s="21">
        <f t="shared" si="1"/>
        <v>26.744950571921631</v>
      </c>
      <c r="M16" s="52"/>
      <c r="N16" s="21">
        <v>4.26</v>
      </c>
      <c r="O16" s="21">
        <v>26.744950571921631</v>
      </c>
      <c r="P16" s="21">
        <v>0.16815008238699999</v>
      </c>
      <c r="Q16" s="21">
        <f>F16*PS!$E$9/100</f>
        <v>3.8592111151778741E-2</v>
      </c>
      <c r="R16" s="21">
        <f t="shared" ref="R16:R33" si="5">P16-Q16</f>
        <v>0.12955797123522125</v>
      </c>
      <c r="S16" s="21">
        <f t="shared" si="3"/>
        <v>4.8240138939723423</v>
      </c>
      <c r="T16" s="21">
        <f t="shared" si="4"/>
        <v>18.037101549317747</v>
      </c>
      <c r="V16" s="23"/>
      <c r="X16" s="22"/>
    </row>
    <row r="17" spans="1:24" x14ac:dyDescent="0.3">
      <c r="A17" s="52"/>
      <c r="B17" s="21">
        <v>7.14</v>
      </c>
      <c r="C17" s="21">
        <v>203</v>
      </c>
      <c r="D17" s="21">
        <v>100</v>
      </c>
      <c r="E17" s="21">
        <v>0.31141084293450483</v>
      </c>
      <c r="F17" s="21">
        <v>50</v>
      </c>
      <c r="G17" s="21">
        <v>8800</v>
      </c>
      <c r="H17" s="21">
        <f t="shared" si="0"/>
        <v>27.404154178236425</v>
      </c>
      <c r="I17" s="21">
        <v>12.370467424570597</v>
      </c>
      <c r="J17" s="21">
        <f t="shared" si="1"/>
        <v>25.112048871878311</v>
      </c>
      <c r="M17" s="52"/>
      <c r="N17" s="21">
        <v>7.14</v>
      </c>
      <c r="O17" s="21">
        <v>25.112048871878311</v>
      </c>
      <c r="P17" s="21">
        <v>0.31190910028320001</v>
      </c>
      <c r="Q17" s="21">
        <f>F17*PS!$D$21/100</f>
        <v>0.19861842443468281</v>
      </c>
      <c r="R17" s="21">
        <f t="shared" si="5"/>
        <v>0.11329067584851721</v>
      </c>
      <c r="S17" s="21">
        <f t="shared" si="3"/>
        <v>17.478421350252088</v>
      </c>
      <c r="T17" s="21">
        <f t="shared" si="4"/>
        <v>69.601733571908071</v>
      </c>
      <c r="V17" s="23"/>
      <c r="X17" s="22"/>
    </row>
    <row r="18" spans="1:24" x14ac:dyDescent="0.3">
      <c r="A18" s="52"/>
      <c r="B18" s="21">
        <v>8.18</v>
      </c>
      <c r="C18" s="21">
        <v>201.6</v>
      </c>
      <c r="D18" s="21">
        <v>100</v>
      </c>
      <c r="E18" s="21">
        <v>0.23734642222238808</v>
      </c>
      <c r="F18" s="21">
        <v>50.02</v>
      </c>
      <c r="G18" s="21">
        <v>10000</v>
      </c>
      <c r="H18" s="21">
        <f>(E18/D18)*G18</f>
        <v>23.734642222238808</v>
      </c>
      <c r="I18" s="21">
        <v>12.370467424570597</v>
      </c>
      <c r="J18" s="21">
        <f>C18*I18/100</f>
        <v>24.93886232793432</v>
      </c>
      <c r="M18" s="52"/>
      <c r="N18" s="21">
        <v>3.06</v>
      </c>
      <c r="O18" s="21">
        <v>24.93886232793432</v>
      </c>
      <c r="P18" s="21">
        <v>0.2385331543335</v>
      </c>
      <c r="Q18" s="21">
        <f>F18*PS!$D$21/100</f>
        <v>0.19869787180445669</v>
      </c>
      <c r="R18" s="21">
        <f>P18-Q18</f>
        <v>3.9835282529043309E-2</v>
      </c>
      <c r="S18" s="21">
        <f>Q18*G18/D18</f>
        <v>19.86978718044567</v>
      </c>
      <c r="T18" s="21">
        <f>S18*100/O18</f>
        <v>79.673992017628166</v>
      </c>
      <c r="V18" s="23"/>
      <c r="X18" s="22"/>
    </row>
    <row r="19" spans="1:24" x14ac:dyDescent="0.3">
      <c r="Q19" s="21">
        <f>F19*PS!$D$21/100</f>
        <v>0</v>
      </c>
      <c r="V19" s="23"/>
      <c r="X19" s="22"/>
    </row>
    <row r="20" spans="1:24" x14ac:dyDescent="0.3">
      <c r="A20" s="53" t="s">
        <v>18</v>
      </c>
      <c r="B20" s="21">
        <v>3.32</v>
      </c>
      <c r="C20" s="21">
        <v>212</v>
      </c>
      <c r="D20" s="21">
        <v>100</v>
      </c>
      <c r="E20" s="21">
        <v>0.31890000000000002</v>
      </c>
      <c r="F20" s="21">
        <v>51.07</v>
      </c>
      <c r="G20" s="21">
        <v>11500</v>
      </c>
      <c r="H20" s="21">
        <f t="shared" si="0"/>
        <v>36.673499999999997</v>
      </c>
      <c r="I20" s="21">
        <v>11.2758095651688</v>
      </c>
      <c r="J20" s="21">
        <f t="shared" si="1"/>
        <v>23.904716278157856</v>
      </c>
      <c r="M20" s="53" t="s">
        <v>18</v>
      </c>
      <c r="N20" s="21">
        <v>3.32</v>
      </c>
      <c r="O20" s="21">
        <v>23.904716278157856</v>
      </c>
      <c r="P20" s="21">
        <v>0.30423375074499998</v>
      </c>
      <c r="Q20" s="21">
        <f>F20*PS!$D$21/100</f>
        <v>0.20286885871758503</v>
      </c>
      <c r="R20" s="21">
        <f t="shared" si="5"/>
        <v>0.10136489202741494</v>
      </c>
      <c r="S20" s="21">
        <f t="shared" si="3"/>
        <v>23.329918752522282</v>
      </c>
      <c r="T20" s="21">
        <f t="shared" si="4"/>
        <v>97.595463928761291</v>
      </c>
      <c r="V20" s="23"/>
      <c r="X20" s="22"/>
    </row>
    <row r="21" spans="1:24" x14ac:dyDescent="0.3">
      <c r="A21" s="53"/>
      <c r="B21" s="21">
        <v>4.4000000000000004</v>
      </c>
      <c r="C21" s="21">
        <v>204.4</v>
      </c>
      <c r="D21" s="21">
        <v>100</v>
      </c>
      <c r="E21" s="21">
        <v>6.8400000000000002E-2</v>
      </c>
      <c r="F21" s="21">
        <v>50.75</v>
      </c>
      <c r="G21" s="21">
        <v>9800</v>
      </c>
      <c r="H21" s="21">
        <f t="shared" si="0"/>
        <v>6.7032000000000007</v>
      </c>
      <c r="I21" s="21">
        <v>11.2758095651688</v>
      </c>
      <c r="J21" s="21">
        <f t="shared" si="1"/>
        <v>23.047754751205026</v>
      </c>
      <c r="M21" s="53"/>
      <c r="N21" s="21">
        <v>4.4000000000000004</v>
      </c>
      <c r="O21" s="21">
        <v>23.047754751205026</v>
      </c>
      <c r="P21" s="21">
        <v>6.7644444403300003E-2</v>
      </c>
      <c r="Q21" s="21">
        <f>F21*PS!$E$9/100</f>
        <v>3.8607325861477845E-2</v>
      </c>
      <c r="R21" s="21">
        <f t="shared" si="5"/>
        <v>2.9037118541822157E-2</v>
      </c>
      <c r="S21" s="21">
        <f t="shared" si="3"/>
        <v>3.7835179344248284</v>
      </c>
      <c r="T21" s="21">
        <f t="shared" si="4"/>
        <v>16.415993554543579</v>
      </c>
      <c r="V21" s="23"/>
      <c r="X21" s="22"/>
    </row>
    <row r="22" spans="1:24" x14ac:dyDescent="0.3">
      <c r="A22" s="53"/>
      <c r="B22" s="21">
        <v>7.45</v>
      </c>
      <c r="C22" s="21">
        <v>211.7</v>
      </c>
      <c r="D22" s="21">
        <v>100</v>
      </c>
      <c r="E22" s="21">
        <v>0.30630000000000002</v>
      </c>
      <c r="F22" s="21">
        <v>50</v>
      </c>
      <c r="G22" s="21">
        <v>9000</v>
      </c>
      <c r="H22" s="21">
        <f t="shared" si="0"/>
        <v>27.567</v>
      </c>
      <c r="I22" s="21">
        <v>11.2758095651688</v>
      </c>
      <c r="J22" s="21">
        <f t="shared" si="1"/>
        <v>23.87088884946235</v>
      </c>
      <c r="M22" s="53"/>
      <c r="N22" s="21">
        <v>7.45</v>
      </c>
      <c r="O22" s="21">
        <v>23.87088884946235</v>
      </c>
      <c r="P22" s="21">
        <v>0.31085036075439998</v>
      </c>
      <c r="Q22" s="21">
        <f>F22*PS!$D$21/100</f>
        <v>0.19861842443468281</v>
      </c>
      <c r="R22" s="21">
        <f t="shared" si="5"/>
        <v>0.11223193631971717</v>
      </c>
      <c r="S22" s="21">
        <f t="shared" si="3"/>
        <v>17.875658199121453</v>
      </c>
      <c r="T22" s="21">
        <f t="shared" si="4"/>
        <v>74.884761568164521</v>
      </c>
      <c r="V22" s="23"/>
      <c r="X22" s="22"/>
    </row>
    <row r="23" spans="1:24" x14ac:dyDescent="0.3">
      <c r="A23" s="53"/>
      <c r="B23" s="21">
        <v>7.94</v>
      </c>
      <c r="C23" s="21">
        <v>207.8</v>
      </c>
      <c r="D23" s="21">
        <v>100</v>
      </c>
      <c r="E23" s="21">
        <v>0.33779999999999999</v>
      </c>
      <c r="F23" s="21">
        <v>50.51</v>
      </c>
      <c r="G23" s="21">
        <v>9600</v>
      </c>
      <c r="H23" s="21">
        <f t="shared" si="0"/>
        <v>32.428800000000003</v>
      </c>
      <c r="I23" s="21">
        <v>11.2758095651688</v>
      </c>
      <c r="J23" s="21">
        <f t="shared" si="1"/>
        <v>23.431132276420769</v>
      </c>
      <c r="M23" s="53"/>
      <c r="N23" s="21">
        <v>7.94</v>
      </c>
      <c r="O23" s="21">
        <v>23.431132276420769</v>
      </c>
      <c r="P23" s="21">
        <v>0.34772734902239999</v>
      </c>
      <c r="Q23" s="21">
        <f>F23*PS!$D$21/100</f>
        <v>0.20064433236391657</v>
      </c>
      <c r="R23" s="21">
        <f t="shared" si="5"/>
        <v>0.14708301665848342</v>
      </c>
      <c r="S23" s="21">
        <f t="shared" si="3"/>
        <v>19.261855906935992</v>
      </c>
      <c r="T23" s="21">
        <f t="shared" si="4"/>
        <v>82.206253115303326</v>
      </c>
      <c r="V23" s="23"/>
      <c r="X23" s="22"/>
    </row>
    <row r="24" spans="1:24" x14ac:dyDescent="0.3">
      <c r="Q24" s="21">
        <f>F24*PS!$D$21/100</f>
        <v>0</v>
      </c>
      <c r="V24" s="23"/>
      <c r="X24" s="22"/>
    </row>
    <row r="25" spans="1:24" x14ac:dyDescent="0.3">
      <c r="A25" s="53" t="s">
        <v>21</v>
      </c>
      <c r="B25" s="21">
        <v>3.27</v>
      </c>
      <c r="C25" s="21">
        <v>217.8</v>
      </c>
      <c r="D25" s="21">
        <v>100</v>
      </c>
      <c r="E25" s="21">
        <v>0.2268</v>
      </c>
      <c r="F25" s="21">
        <v>50.9</v>
      </c>
      <c r="G25" s="21">
        <v>10500</v>
      </c>
      <c r="H25" s="21">
        <f t="shared" si="0"/>
        <v>23.814</v>
      </c>
      <c r="I25" s="21">
        <v>10.457375299559795</v>
      </c>
      <c r="J25" s="21">
        <f t="shared" si="1"/>
        <v>22.776163402441234</v>
      </c>
      <c r="M25" s="53" t="s">
        <v>21</v>
      </c>
      <c r="N25" s="21">
        <v>3.27</v>
      </c>
      <c r="O25" s="21">
        <v>22.776163402441234</v>
      </c>
      <c r="P25" s="21">
        <v>0.22780656009120001</v>
      </c>
      <c r="Q25" s="21">
        <f>F25*PS!$D$21/100</f>
        <v>0.20219355607450709</v>
      </c>
      <c r="R25" s="21">
        <f t="shared" si="5"/>
        <v>2.561300401669292E-2</v>
      </c>
      <c r="S25" s="21">
        <f t="shared" si="3"/>
        <v>21.230323387823248</v>
      </c>
      <c r="T25" s="21">
        <f t="shared" si="4"/>
        <v>93.212904266166703</v>
      </c>
      <c r="V25" s="23"/>
      <c r="X25" s="22"/>
    </row>
    <row r="26" spans="1:24" x14ac:dyDescent="0.3">
      <c r="A26" s="53"/>
      <c r="B26" s="21">
        <v>4.42</v>
      </c>
      <c r="C26" s="21">
        <v>200.8</v>
      </c>
      <c r="D26" s="21">
        <v>100</v>
      </c>
      <c r="E26" s="21">
        <v>6.1800000000000001E-2</v>
      </c>
      <c r="F26" s="21">
        <v>50.71</v>
      </c>
      <c r="G26" s="21">
        <v>4800</v>
      </c>
      <c r="H26" s="21">
        <f t="shared" si="0"/>
        <v>2.9664000000000001</v>
      </c>
      <c r="I26" s="21">
        <v>10.457375299559795</v>
      </c>
      <c r="J26" s="21">
        <f t="shared" si="1"/>
        <v>20.99840960151607</v>
      </c>
      <c r="M26" s="53"/>
      <c r="N26" s="21">
        <v>4.42</v>
      </c>
      <c r="O26" s="21">
        <v>20.99840960151607</v>
      </c>
      <c r="P26" s="21">
        <v>6.0812157275099997E-2</v>
      </c>
      <c r="Q26" s="21">
        <f>F26*PS!$E$9/100</f>
        <v>3.8576896442079636E-2</v>
      </c>
      <c r="R26" s="21">
        <f t="shared" si="5"/>
        <v>2.2235260833020361E-2</v>
      </c>
      <c r="S26" s="21">
        <f t="shared" si="3"/>
        <v>1.8516910292198225</v>
      </c>
      <c r="T26" s="21">
        <f t="shared" si="4"/>
        <v>8.8182441640062663</v>
      </c>
      <c r="V26" s="23"/>
      <c r="X26" s="22"/>
    </row>
    <row r="27" spans="1:24" x14ac:dyDescent="0.3">
      <c r="A27" s="53"/>
      <c r="B27" s="21">
        <v>7.38</v>
      </c>
      <c r="C27" s="21">
        <v>211.2</v>
      </c>
      <c r="D27" s="21">
        <v>100</v>
      </c>
      <c r="E27" s="21">
        <v>0.18559999999999999</v>
      </c>
      <c r="F27" s="21">
        <v>50.6</v>
      </c>
      <c r="G27" s="21">
        <v>8800</v>
      </c>
      <c r="H27" s="21">
        <f t="shared" si="0"/>
        <v>16.332799999999999</v>
      </c>
      <c r="I27" s="21">
        <v>10.457375299559795</v>
      </c>
      <c r="J27" s="21">
        <f t="shared" si="1"/>
        <v>22.085976632670285</v>
      </c>
      <c r="M27" s="53"/>
      <c r="N27" s="21">
        <v>7.38</v>
      </c>
      <c r="O27" s="21">
        <v>22.085976632670285</v>
      </c>
      <c r="P27" s="21">
        <v>0.18417047889679999</v>
      </c>
      <c r="Q27" s="21">
        <f>F27*PS!$D$21/100</f>
        <v>0.20100184552789901</v>
      </c>
      <c r="R27" s="21">
        <f>(-1)*(P27-Q27)</f>
        <v>1.6831366631099021E-2</v>
      </c>
      <c r="S27" s="21">
        <f t="shared" si="3"/>
        <v>17.688162406455113</v>
      </c>
      <c r="T27" s="21">
        <f t="shared" si="4"/>
        <v>80.08775296941235</v>
      </c>
      <c r="V27" s="23"/>
      <c r="X27" s="22"/>
    </row>
    <row r="28" spans="1:24" x14ac:dyDescent="0.3">
      <c r="A28" s="53"/>
      <c r="B28" s="21">
        <v>8.15</v>
      </c>
      <c r="C28" s="21">
        <v>212</v>
      </c>
      <c r="D28" s="21">
        <v>100</v>
      </c>
      <c r="E28" s="21">
        <v>0.2248</v>
      </c>
      <c r="F28" s="21">
        <v>50.44</v>
      </c>
      <c r="G28" s="21">
        <v>9200</v>
      </c>
      <c r="H28" s="21">
        <f t="shared" si="0"/>
        <v>20.6816</v>
      </c>
      <c r="I28" s="21">
        <v>10.457375299559795</v>
      </c>
      <c r="J28" s="21">
        <f t="shared" si="1"/>
        <v>22.169635635066765</v>
      </c>
      <c r="M28" s="53"/>
      <c r="N28" s="21">
        <v>8.15</v>
      </c>
      <c r="O28" s="21">
        <v>22.169635635066765</v>
      </c>
      <c r="P28" s="21">
        <v>0.2241148945941</v>
      </c>
      <c r="Q28" s="21">
        <f>F28*PS!$D$21/100</f>
        <v>0.20036626656970799</v>
      </c>
      <c r="R28" s="21">
        <f t="shared" si="5"/>
        <v>2.374862802439201E-2</v>
      </c>
      <c r="S28" s="21">
        <f t="shared" si="3"/>
        <v>18.433696524413136</v>
      </c>
      <c r="T28" s="21">
        <f t="shared" si="4"/>
        <v>83.148396427660188</v>
      </c>
      <c r="V28" s="23"/>
      <c r="X28" s="22"/>
    </row>
    <row r="29" spans="1:24" x14ac:dyDescent="0.3">
      <c r="Q29" s="21">
        <f>F29*PS!$D$21/100</f>
        <v>0</v>
      </c>
      <c r="V29" s="23"/>
      <c r="X29" s="22"/>
    </row>
    <row r="30" spans="1:24" x14ac:dyDescent="0.3">
      <c r="A30" s="53" t="s">
        <v>22</v>
      </c>
      <c r="B30" s="21">
        <v>3.57</v>
      </c>
      <c r="C30" s="21">
        <v>216.8</v>
      </c>
      <c r="D30" s="21">
        <v>100</v>
      </c>
      <c r="E30" s="21">
        <v>0.22420000000000001</v>
      </c>
      <c r="F30" s="21">
        <v>50.68</v>
      </c>
      <c r="G30" s="21">
        <v>11000</v>
      </c>
      <c r="H30" s="21">
        <f t="shared" si="0"/>
        <v>24.661999999999999</v>
      </c>
      <c r="I30" s="21">
        <v>11.31349664298237</v>
      </c>
      <c r="J30" s="21">
        <f t="shared" si="1"/>
        <v>24.527660721985782</v>
      </c>
      <c r="M30" s="53" t="s">
        <v>22</v>
      </c>
      <c r="N30" s="21">
        <v>3.57</v>
      </c>
      <c r="O30" s="21">
        <v>24.527660721985782</v>
      </c>
      <c r="P30" s="21">
        <v>0.22108250529949999</v>
      </c>
      <c r="Q30" s="21">
        <f>F30*PS!$D$21/100</f>
        <v>0.20131963500699449</v>
      </c>
      <c r="R30" s="21">
        <f t="shared" si="5"/>
        <v>1.9762870292505508E-2</v>
      </c>
      <c r="S30" s="21">
        <f t="shared" si="3"/>
        <v>22.145159850769392</v>
      </c>
      <c r="T30" s="21">
        <f t="shared" si="4"/>
        <v>90.286473307742739</v>
      </c>
    </row>
    <row r="31" spans="1:24" x14ac:dyDescent="0.3">
      <c r="A31" s="53"/>
      <c r="B31" s="21">
        <v>4.55</v>
      </c>
      <c r="C31" s="21">
        <v>218.4</v>
      </c>
      <c r="D31" s="21">
        <v>100</v>
      </c>
      <c r="E31" s="21">
        <v>9.5399999999999999E-2</v>
      </c>
      <c r="F31" s="21">
        <v>50.58</v>
      </c>
      <c r="G31" s="21">
        <v>9000</v>
      </c>
      <c r="H31" s="21">
        <f t="shared" si="0"/>
        <v>8.5860000000000003</v>
      </c>
      <c r="I31" s="21">
        <v>11.31349664298237</v>
      </c>
      <c r="J31" s="21">
        <f t="shared" si="1"/>
        <v>24.708676668273498</v>
      </c>
      <c r="M31" s="53"/>
      <c r="N31" s="21">
        <v>4.55</v>
      </c>
      <c r="O31" s="21">
        <v>24.708676668273498</v>
      </c>
      <c r="P31" s="21">
        <v>9.4748200510999997E-2</v>
      </c>
      <c r="Q31" s="21">
        <f>F31*PS!$E$9/100</f>
        <v>3.8478000829035457E-2</v>
      </c>
      <c r="R31" s="21">
        <f t="shared" si="5"/>
        <v>5.627019968196454E-2</v>
      </c>
      <c r="S31" s="21">
        <f t="shared" si="3"/>
        <v>3.4630200746131914</v>
      </c>
      <c r="T31" s="21">
        <f t="shared" si="4"/>
        <v>14.015400829052847</v>
      </c>
      <c r="V31" s="23"/>
    </row>
    <row r="32" spans="1:24" x14ac:dyDescent="0.3">
      <c r="A32" s="53"/>
      <c r="B32" s="21">
        <v>7.57</v>
      </c>
      <c r="C32" s="21">
        <v>214.6</v>
      </c>
      <c r="D32" s="21">
        <v>100</v>
      </c>
      <c r="E32" s="21">
        <v>0.33389999999999997</v>
      </c>
      <c r="F32" s="21">
        <v>50.36</v>
      </c>
      <c r="G32" s="21">
        <v>8800</v>
      </c>
      <c r="H32" s="21">
        <f t="shared" si="0"/>
        <v>29.383199999999999</v>
      </c>
      <c r="I32" s="21">
        <v>11.31349664298237</v>
      </c>
      <c r="J32" s="21">
        <f t="shared" si="1"/>
        <v>24.278763795840163</v>
      </c>
      <c r="M32" s="53"/>
      <c r="N32" s="21">
        <v>7.57</v>
      </c>
      <c r="O32" s="21">
        <v>24.278763795840163</v>
      </c>
      <c r="P32" s="21">
        <v>0.32947715689759999</v>
      </c>
      <c r="Q32" s="21">
        <f>F32*PS!$D$21/100</f>
        <v>0.20004847709061252</v>
      </c>
      <c r="R32" s="21">
        <f t="shared" si="5"/>
        <v>0.12942867980698747</v>
      </c>
      <c r="S32" s="21">
        <f t="shared" si="3"/>
        <v>17.6042659839739</v>
      </c>
      <c r="T32" s="21">
        <f t="shared" si="4"/>
        <v>72.508905857019585</v>
      </c>
      <c r="V32" s="23"/>
    </row>
    <row r="33" spans="1:24" x14ac:dyDescent="0.3">
      <c r="A33" s="53"/>
      <c r="B33" s="21">
        <v>8.26</v>
      </c>
      <c r="C33" s="21">
        <v>217.5</v>
      </c>
      <c r="D33" s="21">
        <v>100</v>
      </c>
      <c r="E33" s="21">
        <v>0.35699999999999998</v>
      </c>
      <c r="F33" s="21">
        <v>50.36</v>
      </c>
      <c r="G33" s="21">
        <v>8600</v>
      </c>
      <c r="H33" s="21">
        <f t="shared" si="0"/>
        <v>30.701999999999998</v>
      </c>
      <c r="I33" s="21">
        <v>11.31349664298237</v>
      </c>
      <c r="J33" s="21">
        <f t="shared" si="1"/>
        <v>24.606855198486656</v>
      </c>
      <c r="M33" s="53"/>
      <c r="N33" s="21">
        <v>8.26</v>
      </c>
      <c r="O33" s="21">
        <v>24.606855198486656</v>
      </c>
      <c r="P33" s="21">
        <v>0.34391202546069999</v>
      </c>
      <c r="Q33" s="21">
        <f>F33*PS!$D$21/100</f>
        <v>0.20004847709061252</v>
      </c>
      <c r="R33" s="21">
        <f t="shared" si="5"/>
        <v>0.14386354837008747</v>
      </c>
      <c r="S33" s="21">
        <f t="shared" si="3"/>
        <v>17.204169029792677</v>
      </c>
      <c r="T33" s="21">
        <f t="shared" si="4"/>
        <v>69.916163162738286</v>
      </c>
      <c r="V33" s="23"/>
    </row>
    <row r="34" spans="1:24" x14ac:dyDescent="0.3">
      <c r="V34" s="23"/>
    </row>
    <row r="40" spans="1:24" ht="36" customHeight="1" x14ac:dyDescent="0.45">
      <c r="A40" s="55" t="s">
        <v>31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</row>
    <row r="42" spans="1:24" ht="14.4" customHeight="1" x14ac:dyDescent="0.3">
      <c r="A42" s="57" t="s">
        <v>0</v>
      </c>
      <c r="B42" s="57" t="s">
        <v>1</v>
      </c>
      <c r="C42" s="57" t="s">
        <v>3</v>
      </c>
      <c r="D42" s="57" t="s">
        <v>2</v>
      </c>
      <c r="E42" s="57" t="s">
        <v>174</v>
      </c>
      <c r="F42" s="57" t="s">
        <v>9</v>
      </c>
      <c r="G42" s="59" t="s">
        <v>5</v>
      </c>
      <c r="H42" s="57" t="s">
        <v>175</v>
      </c>
      <c r="I42" s="57" t="s">
        <v>176</v>
      </c>
      <c r="J42" s="57" t="s">
        <v>177</v>
      </c>
      <c r="P42" s="57" t="s">
        <v>10</v>
      </c>
      <c r="Q42" s="57" t="s">
        <v>17</v>
      </c>
      <c r="R42" s="57" t="s">
        <v>15</v>
      </c>
      <c r="S42" s="58" t="s">
        <v>179</v>
      </c>
      <c r="T42" s="58" t="s">
        <v>16</v>
      </c>
    </row>
    <row r="43" spans="1:24" x14ac:dyDescent="0.3">
      <c r="A43" s="57"/>
      <c r="B43" s="57"/>
      <c r="C43" s="57"/>
      <c r="D43" s="57"/>
      <c r="E43" s="57"/>
      <c r="F43" s="57"/>
      <c r="G43" s="59"/>
      <c r="H43" s="57"/>
      <c r="I43" s="57"/>
      <c r="J43" s="57"/>
      <c r="M43" s="57" t="s">
        <v>0</v>
      </c>
      <c r="N43" s="57" t="s">
        <v>6</v>
      </c>
      <c r="O43" s="30"/>
      <c r="P43" s="57"/>
      <c r="Q43" s="57"/>
      <c r="R43" s="57"/>
      <c r="S43" s="58"/>
      <c r="T43" s="58"/>
    </row>
    <row r="44" spans="1:24" ht="42" customHeight="1" x14ac:dyDescent="0.3">
      <c r="A44" s="57"/>
      <c r="B44" s="57"/>
      <c r="C44" s="57"/>
      <c r="D44" s="57"/>
      <c r="E44" s="57"/>
      <c r="F44" s="57"/>
      <c r="G44" s="59"/>
      <c r="H44" s="57"/>
      <c r="I44" s="57"/>
      <c r="J44" s="57"/>
      <c r="M44" s="57"/>
      <c r="N44" s="57"/>
      <c r="O44" s="30" t="s">
        <v>11</v>
      </c>
      <c r="P44" s="57"/>
      <c r="Q44" s="57"/>
      <c r="R44" s="57"/>
      <c r="S44" s="58"/>
      <c r="T44" s="58"/>
      <c r="V44" s="21" t="s">
        <v>0</v>
      </c>
      <c r="W44" s="21" t="s">
        <v>6</v>
      </c>
      <c r="X44" s="21" t="s">
        <v>16</v>
      </c>
    </row>
    <row r="45" spans="1:24" ht="14.4" customHeight="1" x14ac:dyDescent="0.3">
      <c r="A45" s="53" t="s">
        <v>30</v>
      </c>
      <c r="B45" s="21">
        <v>3.14</v>
      </c>
      <c r="C45" s="21">
        <v>206.7</v>
      </c>
      <c r="D45" s="21">
        <v>100</v>
      </c>
      <c r="E45" s="21">
        <v>0.2432</v>
      </c>
      <c r="F45" s="21">
        <v>51.25</v>
      </c>
      <c r="G45" s="21">
        <v>10000</v>
      </c>
      <c r="H45" s="21">
        <f>(E45/D45)*G45</f>
        <v>24.32</v>
      </c>
      <c r="I45" s="21">
        <v>11.166073085765843</v>
      </c>
      <c r="J45" s="21">
        <f>C45*I45/100</f>
        <v>23.080273068277997</v>
      </c>
      <c r="M45" s="53" t="s">
        <v>30</v>
      </c>
      <c r="N45" s="21">
        <v>3.14</v>
      </c>
      <c r="O45" s="21">
        <v>23.080273068277997</v>
      </c>
      <c r="P45" s="21">
        <v>0.24029488692190001</v>
      </c>
      <c r="Q45" s="21">
        <f>F45*PS!$D$21/100</f>
        <v>0.20358388504554989</v>
      </c>
      <c r="R45" s="21">
        <f>P45-Q45</f>
        <v>3.6711001876350124E-2</v>
      </c>
      <c r="S45" s="21">
        <f>Q45*G45/D45</f>
        <v>20.358388504554988</v>
      </c>
      <c r="T45" s="21">
        <f>S45*100/O45</f>
        <v>88.206878854202017</v>
      </c>
      <c r="V45" s="21" t="s">
        <v>155</v>
      </c>
      <c r="W45" s="21">
        <v>3.14</v>
      </c>
      <c r="X45" s="22">
        <v>88.206878854202017</v>
      </c>
    </row>
    <row r="46" spans="1:24" ht="14.4" customHeight="1" x14ac:dyDescent="0.3">
      <c r="A46" s="53"/>
      <c r="B46" s="21">
        <v>4.25</v>
      </c>
      <c r="C46" s="21">
        <v>205</v>
      </c>
      <c r="D46" s="21">
        <v>100</v>
      </c>
      <c r="E46" s="21">
        <v>0.17530000000000001</v>
      </c>
      <c r="F46" s="21">
        <v>50.23</v>
      </c>
      <c r="G46" s="21">
        <v>9400</v>
      </c>
      <c r="H46" s="21">
        <f t="shared" ref="H46:H73" si="6">(E46/D46)*G46</f>
        <v>16.478200000000001</v>
      </c>
      <c r="I46" s="21">
        <v>11.166073085765843</v>
      </c>
      <c r="J46" s="21">
        <f t="shared" ref="J46:J73" si="7">C46*I46/100</f>
        <v>22.890449825819978</v>
      </c>
      <c r="M46" s="53"/>
      <c r="N46" s="21">
        <v>4.25</v>
      </c>
      <c r="O46" s="21">
        <v>22.890449825819978</v>
      </c>
      <c r="P46" s="21">
        <v>0.1721192918127</v>
      </c>
      <c r="Q46" s="21">
        <f>F46*PS!$D$17/100</f>
        <v>6.1536796142658751E-2</v>
      </c>
      <c r="R46" s="21">
        <f t="shared" ref="R46:R71" si="8">P46-Q46</f>
        <v>0.11058249567004125</v>
      </c>
      <c r="S46" s="21">
        <f t="shared" ref="S46:S73" si="9">Q46*G46/D46</f>
        <v>5.7844588374099226</v>
      </c>
      <c r="T46" s="21">
        <f t="shared" ref="T46:T73" si="10">S46*100/O46</f>
        <v>25.270184209683666</v>
      </c>
      <c r="W46" s="21">
        <v>4.25</v>
      </c>
      <c r="X46" s="22">
        <v>25.270184209683666</v>
      </c>
    </row>
    <row r="47" spans="1:24" ht="14.4" customHeight="1" x14ac:dyDescent="0.3">
      <c r="A47" s="53"/>
      <c r="B47" s="21">
        <v>6.25</v>
      </c>
      <c r="C47" s="21">
        <v>207.1</v>
      </c>
      <c r="D47" s="21">
        <v>100</v>
      </c>
      <c r="E47" s="21">
        <v>0.25609999999999999</v>
      </c>
      <c r="F47" s="21">
        <v>50.62</v>
      </c>
      <c r="G47" s="21">
        <v>9200</v>
      </c>
      <c r="H47" s="21">
        <f t="shared" si="6"/>
        <v>23.561199999999999</v>
      </c>
      <c r="I47" s="21">
        <v>11.166073085765843</v>
      </c>
      <c r="J47" s="21">
        <f t="shared" si="7"/>
        <v>23.124937360621061</v>
      </c>
      <c r="M47" s="53"/>
      <c r="N47" s="21">
        <v>6.25</v>
      </c>
      <c r="O47" s="21">
        <v>23.124937360621061</v>
      </c>
      <c r="P47" s="21">
        <v>0.2549040752317</v>
      </c>
      <c r="Q47" s="21">
        <f>F47*PS!$D$21/100</f>
        <v>0.20108129289767288</v>
      </c>
      <c r="R47" s="21">
        <f t="shared" si="8"/>
        <v>5.3822782334027125E-2</v>
      </c>
      <c r="S47" s="21">
        <f t="shared" si="9"/>
        <v>18.499478946585906</v>
      </c>
      <c r="T47" s="21">
        <f t="shared" si="10"/>
        <v>79.997963488922807</v>
      </c>
      <c r="W47" s="21">
        <v>6.25</v>
      </c>
      <c r="X47" s="22">
        <v>79.997963488922807</v>
      </c>
    </row>
    <row r="48" spans="1:24" ht="14.4" customHeight="1" x14ac:dyDescent="0.3">
      <c r="A48" s="53"/>
      <c r="B48" s="21">
        <v>8.09</v>
      </c>
      <c r="C48" s="21">
        <v>208.3</v>
      </c>
      <c r="D48" s="21">
        <v>100</v>
      </c>
      <c r="E48" s="21">
        <v>0.31290000000000001</v>
      </c>
      <c r="F48" s="21">
        <v>51.38</v>
      </c>
      <c r="G48" s="21">
        <v>9800</v>
      </c>
      <c r="H48" s="21">
        <f t="shared" si="6"/>
        <v>30.664200000000001</v>
      </c>
      <c r="I48" s="21">
        <v>11.166073085765843</v>
      </c>
      <c r="J48" s="21">
        <f t="shared" si="7"/>
        <v>23.258930237650251</v>
      </c>
      <c r="M48" s="53"/>
      <c r="N48" s="21">
        <v>8.09</v>
      </c>
      <c r="O48" s="21">
        <v>23.258930237650251</v>
      </c>
      <c r="P48" s="21">
        <v>0.31189850610530001</v>
      </c>
      <c r="Q48" s="21">
        <f>F48*PS!$D$21/100</f>
        <v>0.20410029294908008</v>
      </c>
      <c r="R48" s="21">
        <f t="shared" si="8"/>
        <v>0.10779821315621993</v>
      </c>
      <c r="S48" s="21">
        <f t="shared" si="9"/>
        <v>20.00182870900985</v>
      </c>
      <c r="T48" s="21">
        <f t="shared" si="10"/>
        <v>85.996339920363198</v>
      </c>
      <c r="W48" s="21">
        <v>8.09</v>
      </c>
      <c r="X48" s="22">
        <v>85.996339920363198</v>
      </c>
    </row>
    <row r="49" spans="1:24" x14ac:dyDescent="0.3">
      <c r="V49" s="21" t="s">
        <v>20</v>
      </c>
      <c r="W49" s="21">
        <v>3.42</v>
      </c>
      <c r="X49" s="22">
        <v>79.706144106939021</v>
      </c>
    </row>
    <row r="50" spans="1:24" x14ac:dyDescent="0.3">
      <c r="A50" s="53" t="s">
        <v>20</v>
      </c>
      <c r="B50" s="21">
        <v>3.42</v>
      </c>
      <c r="C50" s="21">
        <v>219.3</v>
      </c>
      <c r="D50" s="21">
        <v>100</v>
      </c>
      <c r="E50" s="21">
        <v>0.172879</v>
      </c>
      <c r="F50" s="21">
        <v>50.79</v>
      </c>
      <c r="G50" s="21">
        <v>9200</v>
      </c>
      <c r="H50" s="21">
        <f t="shared" si="6"/>
        <v>15.904868</v>
      </c>
      <c r="I50" s="21">
        <v>10.619037062650792</v>
      </c>
      <c r="J50" s="21">
        <f t="shared" si="7"/>
        <v>23.287548278393189</v>
      </c>
      <c r="M50" s="53" t="s">
        <v>20</v>
      </c>
      <c r="N50" s="21">
        <v>3.42</v>
      </c>
      <c r="O50" s="21">
        <v>23.287548278393189</v>
      </c>
      <c r="P50" s="21">
        <v>0.16603280000000001</v>
      </c>
      <c r="Q50" s="21">
        <f>F50*PS!$D$21/100</f>
        <v>0.20175659554075079</v>
      </c>
      <c r="R50" s="21">
        <f>(-1)*(P50-Q50)</f>
        <v>3.572379554075078E-2</v>
      </c>
      <c r="S50" s="21">
        <f t="shared" si="9"/>
        <v>18.561606789749074</v>
      </c>
      <c r="T50" s="21">
        <f t="shared" si="10"/>
        <v>79.706144106939021</v>
      </c>
      <c r="W50" s="21">
        <v>4.3499999999999996</v>
      </c>
      <c r="X50" s="22">
        <v>14.856146890932697</v>
      </c>
    </row>
    <row r="51" spans="1:24" x14ac:dyDescent="0.3">
      <c r="A51" s="53"/>
      <c r="B51" s="21">
        <v>4.3499999999999996</v>
      </c>
      <c r="C51" s="21">
        <v>209.8</v>
      </c>
      <c r="D51" s="21">
        <v>100</v>
      </c>
      <c r="E51" s="21">
        <v>0.168986</v>
      </c>
      <c r="F51" s="21">
        <v>50.59</v>
      </c>
      <c r="G51" s="21">
        <v>8600</v>
      </c>
      <c r="H51" s="21">
        <f t="shared" si="6"/>
        <v>14.532796000000001</v>
      </c>
      <c r="I51" s="21">
        <v>10.619037062650792</v>
      </c>
      <c r="J51" s="21">
        <f t="shared" si="7"/>
        <v>22.278739757441361</v>
      </c>
      <c r="M51" s="53"/>
      <c r="N51" s="21">
        <v>4.3499999999999996</v>
      </c>
      <c r="O51" s="21">
        <v>22.278739757441361</v>
      </c>
      <c r="P51" s="21">
        <v>0.17</v>
      </c>
      <c r="Q51" s="21">
        <f>F51*PS!$E$9/100</f>
        <v>3.8485608183885016E-2</v>
      </c>
      <c r="R51" s="21">
        <f t="shared" si="8"/>
        <v>0.13151439181611499</v>
      </c>
      <c r="S51" s="21">
        <f t="shared" si="9"/>
        <v>3.3097623038141113</v>
      </c>
      <c r="T51" s="21">
        <f t="shared" si="10"/>
        <v>14.856146890932697</v>
      </c>
      <c r="W51" s="21">
        <v>6.92</v>
      </c>
      <c r="X51" s="22">
        <v>77.470317715650879</v>
      </c>
    </row>
    <row r="52" spans="1:24" x14ac:dyDescent="0.3">
      <c r="A52" s="53"/>
      <c r="B52" s="21">
        <v>6.92</v>
      </c>
      <c r="C52" s="21">
        <v>203.9</v>
      </c>
      <c r="D52" s="21">
        <v>100</v>
      </c>
      <c r="E52" s="21">
        <v>0.23319999999999999</v>
      </c>
      <c r="F52" s="21">
        <v>50.27</v>
      </c>
      <c r="G52" s="21">
        <v>8400</v>
      </c>
      <c r="H52" s="21">
        <f t="shared" si="6"/>
        <v>19.588799999999999</v>
      </c>
      <c r="I52" s="21">
        <v>10.619037062650792</v>
      </c>
      <c r="J52" s="21">
        <f t="shared" si="7"/>
        <v>21.652216570744962</v>
      </c>
      <c r="M52" s="53"/>
      <c r="N52" s="21">
        <v>6.92</v>
      </c>
      <c r="O52" s="21">
        <v>21.652216570744962</v>
      </c>
      <c r="P52" s="21">
        <v>0.2236624090506</v>
      </c>
      <c r="Q52" s="21">
        <f>F52*PS!$D$21/100</f>
        <v>0.19969096392663011</v>
      </c>
      <c r="R52" s="21">
        <f t="shared" si="8"/>
        <v>2.3971445123969898E-2</v>
      </c>
      <c r="S52" s="21">
        <f t="shared" si="9"/>
        <v>16.774040969836928</v>
      </c>
      <c r="T52" s="21">
        <f t="shared" si="10"/>
        <v>77.470317715650879</v>
      </c>
      <c r="W52" s="21">
        <v>7.96</v>
      </c>
      <c r="X52" s="22">
        <v>78.975723862848525</v>
      </c>
    </row>
    <row r="53" spans="1:24" x14ac:dyDescent="0.3">
      <c r="A53" s="53"/>
      <c r="B53" s="21">
        <v>7.96</v>
      </c>
      <c r="C53" s="21">
        <v>214.3</v>
      </c>
      <c r="D53" s="21">
        <v>100</v>
      </c>
      <c r="E53" s="21">
        <v>0.252</v>
      </c>
      <c r="F53" s="21">
        <v>50.27</v>
      </c>
      <c r="G53" s="21">
        <v>9000</v>
      </c>
      <c r="H53" s="21">
        <f t="shared" si="6"/>
        <v>22.68</v>
      </c>
      <c r="I53" s="21">
        <v>10.619037062650792</v>
      </c>
      <c r="J53" s="21">
        <f t="shared" si="7"/>
        <v>22.75659642526065</v>
      </c>
      <c r="M53" s="53"/>
      <c r="N53" s="21">
        <v>7.96</v>
      </c>
      <c r="O53" s="21">
        <v>22.75659642526065</v>
      </c>
      <c r="P53" s="21">
        <v>0.24660092248000001</v>
      </c>
      <c r="Q53" s="21">
        <f>F53*PS!$D$21/100</f>
        <v>0.19969096392663011</v>
      </c>
      <c r="R53" s="21">
        <f t="shared" si="8"/>
        <v>4.6909958553369907E-2</v>
      </c>
      <c r="S53" s="21">
        <f t="shared" si="9"/>
        <v>17.972186753396709</v>
      </c>
      <c r="T53" s="21">
        <f t="shared" si="10"/>
        <v>78.975723862848525</v>
      </c>
      <c r="V53" s="21" t="s">
        <v>18</v>
      </c>
      <c r="W53" s="21">
        <v>3.39</v>
      </c>
      <c r="X53" s="22">
        <v>97.988022087484808</v>
      </c>
    </row>
    <row r="54" spans="1:24" x14ac:dyDescent="0.3">
      <c r="W54" s="21">
        <v>4.28</v>
      </c>
      <c r="X54" s="22">
        <v>34.807149933006997</v>
      </c>
    </row>
    <row r="55" spans="1:24" x14ac:dyDescent="0.3">
      <c r="A55" s="53" t="s">
        <v>18</v>
      </c>
      <c r="B55" s="21">
        <v>3.39</v>
      </c>
      <c r="C55" s="21">
        <v>202.4</v>
      </c>
      <c r="D55" s="21">
        <v>100</v>
      </c>
      <c r="E55" s="21">
        <v>0.18970000000000001</v>
      </c>
      <c r="F55" s="21">
        <v>50.72</v>
      </c>
      <c r="G55" s="21">
        <v>8200</v>
      </c>
      <c r="H55" s="21">
        <f t="shared" si="6"/>
        <v>15.555400000000001</v>
      </c>
      <c r="I55" s="21">
        <v>8.33027091804653</v>
      </c>
      <c r="J55" s="21">
        <f t="shared" si="7"/>
        <v>16.860468338126179</v>
      </c>
      <c r="M55" s="53" t="s">
        <v>18</v>
      </c>
      <c r="N55" s="21">
        <v>3.39</v>
      </c>
      <c r="O55" s="21">
        <v>16.860468338126179</v>
      </c>
      <c r="P55" s="21">
        <v>0.1836895991071</v>
      </c>
      <c r="Q55" s="21">
        <f>F55*PS!$D$21/100</f>
        <v>0.20147852974654223</v>
      </c>
      <c r="R55" s="21">
        <f>P55-(-Q55)</f>
        <v>0.38516812885364227</v>
      </c>
      <c r="S55" s="21">
        <f t="shared" si="9"/>
        <v>16.521239439216462</v>
      </c>
      <c r="T55" s="21">
        <f t="shared" si="10"/>
        <v>97.988022087484808</v>
      </c>
      <c r="W55" s="21">
        <v>7.24</v>
      </c>
      <c r="X55" s="22">
        <v>99.693487336013973</v>
      </c>
    </row>
    <row r="56" spans="1:24" x14ac:dyDescent="0.3">
      <c r="A56" s="53"/>
      <c r="B56" s="21">
        <v>4.28</v>
      </c>
      <c r="C56" s="21">
        <v>201.8</v>
      </c>
      <c r="D56" s="21">
        <v>100</v>
      </c>
      <c r="E56" s="21">
        <v>9.8400000000000001E-2</v>
      </c>
      <c r="F56" s="21">
        <v>50.81</v>
      </c>
      <c r="G56" s="21">
        <v>9400</v>
      </c>
      <c r="H56" s="21">
        <f t="shared" si="6"/>
        <v>9.2496000000000009</v>
      </c>
      <c r="I56" s="21">
        <v>8.33027091804653</v>
      </c>
      <c r="J56" s="21">
        <f t="shared" si="7"/>
        <v>16.810486712617898</v>
      </c>
      <c r="M56" s="53"/>
      <c r="N56" s="21">
        <v>4.28</v>
      </c>
      <c r="O56" s="21">
        <v>16.810486712617898</v>
      </c>
      <c r="P56" s="21">
        <v>9.5563423913699999E-2</v>
      </c>
      <c r="Q56" s="21">
        <f>F56*PS!$D$17/100</f>
        <v>6.224735440988436E-2</v>
      </c>
      <c r="R56" s="21">
        <f t="shared" si="8"/>
        <v>3.3316069503815639E-2</v>
      </c>
      <c r="S56" s="21">
        <f t="shared" si="9"/>
        <v>5.8512513145291303</v>
      </c>
      <c r="T56" s="21">
        <f t="shared" si="10"/>
        <v>34.807149933006997</v>
      </c>
      <c r="W56" s="21">
        <v>7.87</v>
      </c>
      <c r="X56" s="22">
        <v>97.240665487497381</v>
      </c>
    </row>
    <row r="57" spans="1:24" x14ac:dyDescent="0.3">
      <c r="A57" s="53"/>
      <c r="B57" s="21">
        <v>7.24</v>
      </c>
      <c r="C57" s="21">
        <v>210.8</v>
      </c>
      <c r="D57" s="21">
        <v>100</v>
      </c>
      <c r="E57" s="21">
        <v>0.1229</v>
      </c>
      <c r="F57" s="21">
        <v>50.08</v>
      </c>
      <c r="G57" s="21">
        <v>7600</v>
      </c>
      <c r="H57" s="21">
        <f t="shared" si="6"/>
        <v>9.3404000000000007</v>
      </c>
      <c r="I57" s="21">
        <v>8.33027091804653</v>
      </c>
      <c r="J57" s="21">
        <f t="shared" si="7"/>
        <v>17.560211095242085</v>
      </c>
      <c r="M57" s="53"/>
      <c r="N57" s="21">
        <v>7.24</v>
      </c>
      <c r="O57" s="21">
        <v>17.560211095242085</v>
      </c>
      <c r="P57" s="21">
        <v>0.1199299781934</v>
      </c>
      <c r="Q57" s="21">
        <f>F57*PS!$D$21/100</f>
        <v>0.19893621391377828</v>
      </c>
      <c r="R57" s="21">
        <f>(-1)*(P57-Q57)</f>
        <v>7.9006235720378279E-2</v>
      </c>
      <c r="S57" s="21">
        <f t="shared" si="9"/>
        <v>15.11915225744715</v>
      </c>
      <c r="T57" s="21">
        <f t="shared" si="10"/>
        <v>86.09892088110297</v>
      </c>
      <c r="V57" s="21" t="s">
        <v>21</v>
      </c>
      <c r="W57" s="21">
        <v>3.2</v>
      </c>
      <c r="X57" s="22">
        <v>98.329664771332361</v>
      </c>
    </row>
    <row r="58" spans="1:24" x14ac:dyDescent="0.3">
      <c r="A58" s="53"/>
      <c r="B58" s="21">
        <v>7.87</v>
      </c>
      <c r="C58" s="21">
        <v>207.2</v>
      </c>
      <c r="D58" s="21">
        <v>100</v>
      </c>
      <c r="E58" s="21">
        <v>0.18779999999999999</v>
      </c>
      <c r="F58" s="21">
        <v>50.3</v>
      </c>
      <c r="G58" s="21">
        <v>8400</v>
      </c>
      <c r="H58" s="21">
        <f t="shared" si="6"/>
        <v>15.7752</v>
      </c>
      <c r="I58" s="21">
        <v>8.33027091804653</v>
      </c>
      <c r="J58" s="21">
        <f t="shared" si="7"/>
        <v>17.260321342192409</v>
      </c>
      <c r="M58" s="53"/>
      <c r="N58" s="21">
        <v>7.87</v>
      </c>
      <c r="O58" s="21">
        <v>17.260321342192409</v>
      </c>
      <c r="P58" s="21">
        <v>0.1808656943827</v>
      </c>
      <c r="Q58" s="21">
        <f>F58*PS!$D$21/100</f>
        <v>0.19981013498129091</v>
      </c>
      <c r="R58" s="21">
        <f>(-1)*(P58-Q58)</f>
        <v>1.8944440598590906E-2</v>
      </c>
      <c r="S58" s="21">
        <f t="shared" si="9"/>
        <v>16.784051338428437</v>
      </c>
      <c r="T58" s="21">
        <f t="shared" si="10"/>
        <v>97.240665487497381</v>
      </c>
      <c r="W58" s="21">
        <v>4.1399999999999997</v>
      </c>
      <c r="X58" s="22">
        <v>30.230136598146874</v>
      </c>
    </row>
    <row r="59" spans="1:24" x14ac:dyDescent="0.3">
      <c r="W59" s="21">
        <v>6.99</v>
      </c>
      <c r="X59" s="22">
        <v>98.702055990494657</v>
      </c>
    </row>
    <row r="60" spans="1:24" x14ac:dyDescent="0.3">
      <c r="A60" s="53" t="s">
        <v>21</v>
      </c>
      <c r="B60" s="21">
        <v>3.2</v>
      </c>
      <c r="C60" s="21">
        <v>217.2</v>
      </c>
      <c r="D60" s="21">
        <v>100</v>
      </c>
      <c r="E60" s="21">
        <v>0.2273</v>
      </c>
      <c r="F60" s="21">
        <v>50.31</v>
      </c>
      <c r="G60" s="21">
        <v>10000</v>
      </c>
      <c r="H60" s="21">
        <f t="shared" si="6"/>
        <v>22.729999999999997</v>
      </c>
      <c r="I60" s="21">
        <v>9.357492032259545</v>
      </c>
      <c r="J60" s="21">
        <f t="shared" si="7"/>
        <v>20.32447269406773</v>
      </c>
      <c r="M60" s="53" t="s">
        <v>21</v>
      </c>
      <c r="N60" s="21">
        <v>3.2</v>
      </c>
      <c r="O60" s="21">
        <v>20.32447269406773</v>
      </c>
      <c r="P60" s="21">
        <v>0.22225603674610001</v>
      </c>
      <c r="Q60" s="21">
        <f>F60*PS!$D$21/100</f>
        <v>0.19984985866617783</v>
      </c>
      <c r="R60" s="21">
        <f t="shared" si="8"/>
        <v>2.2406178079922179E-2</v>
      </c>
      <c r="S60" s="21">
        <f t="shared" si="9"/>
        <v>19.984985866617784</v>
      </c>
      <c r="T60" s="21">
        <f t="shared" si="10"/>
        <v>98.329664771332361</v>
      </c>
      <c r="W60" s="21">
        <v>8.31</v>
      </c>
      <c r="X60" s="22">
        <v>99.638854164166901</v>
      </c>
    </row>
    <row r="61" spans="1:24" x14ac:dyDescent="0.3">
      <c r="A61" s="53"/>
      <c r="B61" s="21">
        <v>4.1399999999999997</v>
      </c>
      <c r="C61" s="21">
        <v>205.3</v>
      </c>
      <c r="D61" s="21">
        <v>100</v>
      </c>
      <c r="E61" s="21">
        <v>0.16969999999999999</v>
      </c>
      <c r="F61" s="21">
        <v>50.43</v>
      </c>
      <c r="G61" s="21">
        <v>9400</v>
      </c>
      <c r="H61" s="21">
        <f t="shared" si="6"/>
        <v>15.951799999999999</v>
      </c>
      <c r="I61" s="21">
        <v>9.357492032259545</v>
      </c>
      <c r="J61" s="21">
        <f t="shared" si="7"/>
        <v>19.210931142228848</v>
      </c>
      <c r="M61" s="53"/>
      <c r="N61" s="21">
        <v>4.1399999999999997</v>
      </c>
      <c r="O61" s="21">
        <v>19.210931142228848</v>
      </c>
      <c r="P61" s="21">
        <v>0.16499687713050001</v>
      </c>
      <c r="Q61" s="21">
        <f>F61*PS!$D$17/100</f>
        <v>6.1781816234805512E-2</v>
      </c>
      <c r="R61" s="21">
        <f t="shared" si="8"/>
        <v>0.1032150608956945</v>
      </c>
      <c r="S61" s="21">
        <f t="shared" si="9"/>
        <v>5.8074907260717179</v>
      </c>
      <c r="T61" s="21">
        <f t="shared" si="10"/>
        <v>30.230136598146874</v>
      </c>
      <c r="V61" s="21" t="s">
        <v>22</v>
      </c>
      <c r="W61" s="21">
        <v>3.47</v>
      </c>
      <c r="X61" s="22">
        <v>78.516127768276249</v>
      </c>
    </row>
    <row r="62" spans="1:24" x14ac:dyDescent="0.3">
      <c r="A62" s="53"/>
      <c r="B62" s="21">
        <v>6.99</v>
      </c>
      <c r="C62" s="21">
        <v>205.5</v>
      </c>
      <c r="D62" s="21">
        <v>100</v>
      </c>
      <c r="E62" s="21">
        <v>0.12089999999999999</v>
      </c>
      <c r="F62" s="21">
        <v>50.83</v>
      </c>
      <c r="G62" s="21">
        <v>9400</v>
      </c>
      <c r="H62" s="21">
        <f t="shared" si="6"/>
        <v>11.364599999999999</v>
      </c>
      <c r="I62" s="21">
        <v>9.357492032259545</v>
      </c>
      <c r="J62" s="21">
        <f t="shared" si="7"/>
        <v>19.229646126293364</v>
      </c>
      <c r="M62" s="53"/>
      <c r="N62" s="21">
        <v>6.99</v>
      </c>
      <c r="O62" s="21">
        <v>19.229646126293364</v>
      </c>
      <c r="P62" s="21">
        <v>0.1117340240494</v>
      </c>
      <c r="Q62" s="21">
        <f>F62*PS!$D$21/100</f>
        <v>0.20191549028029854</v>
      </c>
      <c r="R62" s="21">
        <f>(-1)*(P62-Q62)</f>
        <v>9.0181466230898538E-2</v>
      </c>
      <c r="S62" s="21">
        <f t="shared" si="9"/>
        <v>18.980056086348064</v>
      </c>
      <c r="T62" s="21">
        <f t="shared" si="10"/>
        <v>98.702055990494657</v>
      </c>
      <c r="W62" s="21">
        <v>4.57</v>
      </c>
      <c r="X62" s="22">
        <v>23.00992036686095</v>
      </c>
    </row>
    <row r="63" spans="1:24" x14ac:dyDescent="0.3">
      <c r="A63" s="53"/>
      <c r="B63" s="21">
        <v>8.31</v>
      </c>
      <c r="C63" s="21">
        <v>214.9</v>
      </c>
      <c r="D63" s="21">
        <v>100</v>
      </c>
      <c r="E63" s="21">
        <v>0.22439999999999999</v>
      </c>
      <c r="F63" s="21">
        <v>50.44</v>
      </c>
      <c r="G63" s="21">
        <v>10000</v>
      </c>
      <c r="H63" s="21">
        <f t="shared" si="6"/>
        <v>22.439999999999998</v>
      </c>
      <c r="I63" s="21">
        <v>9.357492032259545</v>
      </c>
      <c r="J63" s="21">
        <f t="shared" si="7"/>
        <v>20.109250377325765</v>
      </c>
      <c r="M63" s="53"/>
      <c r="N63" s="21">
        <v>8.31</v>
      </c>
      <c r="O63" s="21">
        <v>20.109250377325765</v>
      </c>
      <c r="P63" s="21">
        <v>0.21737123117580001</v>
      </c>
      <c r="Q63" s="21">
        <f>F63*PS!$D$21/100</f>
        <v>0.20036626656970799</v>
      </c>
      <c r="R63" s="21">
        <f t="shared" si="8"/>
        <v>1.7004964606092021E-2</v>
      </c>
      <c r="S63" s="21">
        <f t="shared" si="9"/>
        <v>20.0366266569708</v>
      </c>
      <c r="T63" s="21">
        <f t="shared" si="10"/>
        <v>99.638854164166901</v>
      </c>
      <c r="W63" s="21">
        <v>7.07</v>
      </c>
      <c r="X63" s="22">
        <v>76.69348259883806</v>
      </c>
    </row>
    <row r="64" spans="1:24" x14ac:dyDescent="0.3">
      <c r="W64" s="21">
        <v>8.0299999999999994</v>
      </c>
      <c r="X64" s="22">
        <v>80.374020655887279</v>
      </c>
    </row>
    <row r="65" spans="1:24" x14ac:dyDescent="0.3">
      <c r="A65" s="53" t="s">
        <v>22</v>
      </c>
      <c r="B65" s="21">
        <v>3.47</v>
      </c>
      <c r="C65" s="21">
        <v>213.9</v>
      </c>
      <c r="D65" s="21">
        <v>100</v>
      </c>
      <c r="E65" s="21">
        <v>0.23599999999999999</v>
      </c>
      <c r="F65" s="21">
        <v>50.15</v>
      </c>
      <c r="G65" s="21">
        <v>9400</v>
      </c>
      <c r="H65" s="21">
        <f t="shared" si="6"/>
        <v>22.183999999999997</v>
      </c>
      <c r="I65" s="21">
        <v>11.150097408697535</v>
      </c>
      <c r="J65" s="21">
        <f t="shared" si="7"/>
        <v>23.850058357204031</v>
      </c>
      <c r="M65" s="53" t="s">
        <v>22</v>
      </c>
      <c r="N65" s="21">
        <v>3.47</v>
      </c>
      <c r="O65" s="21">
        <v>23.850058357204031</v>
      </c>
      <c r="P65" s="21">
        <v>0.23326104638020001</v>
      </c>
      <c r="Q65" s="21">
        <f>F65*PS!$D$21/100</f>
        <v>0.19921427970798686</v>
      </c>
      <c r="R65" s="21">
        <f t="shared" si="8"/>
        <v>3.4046766672213152E-2</v>
      </c>
      <c r="S65" s="21">
        <f t="shared" si="9"/>
        <v>18.726142292550765</v>
      </c>
      <c r="T65" s="21">
        <f t="shared" si="10"/>
        <v>78.516127768276249</v>
      </c>
      <c r="V65" s="21" t="s">
        <v>24</v>
      </c>
      <c r="W65" s="21">
        <v>3.4</v>
      </c>
      <c r="X65" s="22">
        <v>71.656156224402594</v>
      </c>
    </row>
    <row r="66" spans="1:24" x14ac:dyDescent="0.3">
      <c r="A66" s="53"/>
      <c r="B66" s="21">
        <v>4.57</v>
      </c>
      <c r="C66" s="21">
        <v>213.8</v>
      </c>
      <c r="D66" s="21">
        <v>100</v>
      </c>
      <c r="E66" s="21">
        <v>0.11169999999999999</v>
      </c>
      <c r="F66" s="21">
        <v>50.88</v>
      </c>
      <c r="G66" s="21">
        <v>8800</v>
      </c>
      <c r="H66" s="21">
        <f t="shared" si="6"/>
        <v>9.8295999999999992</v>
      </c>
      <c r="I66" s="21">
        <v>11.150097408697535</v>
      </c>
      <c r="J66" s="21">
        <f t="shared" si="7"/>
        <v>23.838908259795332</v>
      </c>
      <c r="M66" s="53"/>
      <c r="N66" s="21">
        <v>4.57</v>
      </c>
      <c r="O66" s="21">
        <v>23.838908259795332</v>
      </c>
      <c r="P66" s="21">
        <v>0.11186367947920001</v>
      </c>
      <c r="Q66" s="21">
        <f>F66*PS!$D$17/100</f>
        <v>6.233311144213572E-2</v>
      </c>
      <c r="R66" s="21">
        <f t="shared" si="8"/>
        <v>4.9530568037064286E-2</v>
      </c>
      <c r="S66" s="21">
        <f t="shared" si="9"/>
        <v>5.4853138069079428</v>
      </c>
      <c r="T66" s="21">
        <f t="shared" si="10"/>
        <v>23.00992036686095</v>
      </c>
      <c r="W66" s="21">
        <v>4.09</v>
      </c>
      <c r="X66" s="22">
        <v>14.9455035821241</v>
      </c>
    </row>
    <row r="67" spans="1:24" x14ac:dyDescent="0.3">
      <c r="A67" s="53"/>
      <c r="B67" s="21">
        <v>7.07</v>
      </c>
      <c r="C67" s="21">
        <v>206.6</v>
      </c>
      <c r="D67" s="21">
        <v>100</v>
      </c>
      <c r="E67" s="21">
        <v>0.17760000000000001</v>
      </c>
      <c r="F67" s="21">
        <v>50.54</v>
      </c>
      <c r="G67" s="21">
        <v>8800</v>
      </c>
      <c r="H67" s="21">
        <f t="shared" si="6"/>
        <v>15.6288</v>
      </c>
      <c r="I67" s="21">
        <v>11.150097408697535</v>
      </c>
      <c r="J67" s="21">
        <f t="shared" si="7"/>
        <v>23.036101246369107</v>
      </c>
      <c r="M67" s="53"/>
      <c r="N67" s="21">
        <v>7.07</v>
      </c>
      <c r="O67" s="21">
        <v>23.036101246369107</v>
      </c>
      <c r="P67" s="21">
        <v>0.17327735168239999</v>
      </c>
      <c r="Q67" s="21">
        <f>F67*PS!$D$21/100</f>
        <v>0.20076350341857738</v>
      </c>
      <c r="R67" s="21">
        <f>(-1)*(P67-Q67)</f>
        <v>2.7486151736177383E-2</v>
      </c>
      <c r="S67" s="21">
        <f t="shared" si="9"/>
        <v>17.667188300834809</v>
      </c>
      <c r="T67" s="21">
        <f t="shared" si="10"/>
        <v>76.69348259883806</v>
      </c>
      <c r="W67" s="21">
        <v>4.1399999999999997</v>
      </c>
      <c r="X67" s="22">
        <v>72.622615488267868</v>
      </c>
    </row>
    <row r="68" spans="1:24" x14ac:dyDescent="0.3">
      <c r="A68" s="53"/>
      <c r="B68" s="21">
        <v>8.0299999999999994</v>
      </c>
      <c r="C68" s="21">
        <v>201.5</v>
      </c>
      <c r="D68" s="21">
        <v>100</v>
      </c>
      <c r="E68" s="21">
        <v>0.27810000000000001</v>
      </c>
      <c r="F68" s="21">
        <v>50.51</v>
      </c>
      <c r="G68" s="21">
        <v>9000</v>
      </c>
      <c r="H68" s="21">
        <f t="shared" si="6"/>
        <v>25.029</v>
      </c>
      <c r="I68" s="21">
        <v>11.150097408697535</v>
      </c>
      <c r="J68" s="21">
        <f t="shared" si="7"/>
        <v>22.467446278525532</v>
      </c>
      <c r="M68" s="53"/>
      <c r="N68" s="21">
        <v>8.0299999999999994</v>
      </c>
      <c r="O68" s="21">
        <v>22.467446278525532</v>
      </c>
      <c r="P68" s="21">
        <v>0.27452544775109999</v>
      </c>
      <c r="Q68" s="21">
        <f>F68*PS!$D$21/100</f>
        <v>0.20064433236391657</v>
      </c>
      <c r="R68" s="21">
        <f t="shared" si="8"/>
        <v>7.3881115387183421E-2</v>
      </c>
      <c r="S68" s="21">
        <f t="shared" si="9"/>
        <v>18.05798991275249</v>
      </c>
      <c r="T68" s="21">
        <f t="shared" si="10"/>
        <v>80.374020655887279</v>
      </c>
      <c r="W68" s="21">
        <v>8</v>
      </c>
      <c r="X68" s="22">
        <v>89.658720745707953</v>
      </c>
    </row>
    <row r="70" spans="1:24" x14ac:dyDescent="0.3">
      <c r="A70" s="53" t="s">
        <v>24</v>
      </c>
      <c r="B70" s="21">
        <v>3.4</v>
      </c>
      <c r="C70" s="21">
        <v>204.9</v>
      </c>
      <c r="D70" s="21">
        <v>100</v>
      </c>
      <c r="E70" s="21">
        <v>7.7600000000000002E-2</v>
      </c>
      <c r="F70" s="21">
        <v>50.24</v>
      </c>
      <c r="G70" s="21">
        <v>9000</v>
      </c>
      <c r="H70" s="21">
        <f t="shared" si="6"/>
        <v>6.984</v>
      </c>
      <c r="I70" s="21">
        <v>10.931283836507596</v>
      </c>
      <c r="J70" s="21">
        <f t="shared" si="7"/>
        <v>22.398200581004065</v>
      </c>
      <c r="M70" s="53" t="s">
        <v>24</v>
      </c>
      <c r="N70" s="21">
        <v>3.4</v>
      </c>
      <c r="O70" s="21">
        <v>22.398200581004065</v>
      </c>
      <c r="P70" s="21">
        <v>7.5435089990799994E-2</v>
      </c>
      <c r="Q70" s="21">
        <f>F70*PS!$D$19/100</f>
        <v>0.17832988444199255</v>
      </c>
      <c r="R70" s="21">
        <f>(-1)*(P70-Q70)</f>
        <v>0.10289479445119255</v>
      </c>
      <c r="S70" s="21">
        <f t="shared" si="9"/>
        <v>16.049689599779327</v>
      </c>
      <c r="T70" s="21">
        <f t="shared" si="10"/>
        <v>71.656156224402608</v>
      </c>
      <c r="V70" s="37" t="s">
        <v>146</v>
      </c>
    </row>
    <row r="71" spans="1:24" x14ac:dyDescent="0.3">
      <c r="A71" s="53"/>
      <c r="B71" s="21">
        <v>4.09</v>
      </c>
      <c r="C71" s="21">
        <v>207.3</v>
      </c>
      <c r="D71" s="21">
        <v>100</v>
      </c>
      <c r="E71" s="21">
        <v>6.0026000000000003E-2</v>
      </c>
      <c r="F71" s="21">
        <v>50.59</v>
      </c>
      <c r="G71" s="21">
        <v>8800</v>
      </c>
      <c r="H71" s="21">
        <f t="shared" si="6"/>
        <v>5.2822880000000003</v>
      </c>
      <c r="I71" s="21">
        <v>10.931283836507596</v>
      </c>
      <c r="J71" s="21">
        <f t="shared" si="7"/>
        <v>22.660551393080251</v>
      </c>
      <c r="M71" s="53"/>
      <c r="N71" s="21">
        <v>4.09</v>
      </c>
      <c r="O71" s="21">
        <v>22.660551393080251</v>
      </c>
      <c r="P71" s="21">
        <v>5.8999999999999997E-2</v>
      </c>
      <c r="Q71" s="21">
        <f>F71*PS!$E$9/100</f>
        <v>3.8485608183885016E-2</v>
      </c>
      <c r="R71" s="21">
        <f t="shared" si="8"/>
        <v>2.0514391816114981E-2</v>
      </c>
      <c r="S71" s="21">
        <f t="shared" si="9"/>
        <v>3.3867335201818816</v>
      </c>
      <c r="T71" s="21">
        <f t="shared" si="10"/>
        <v>14.9455035821241</v>
      </c>
      <c r="V71" s="38">
        <v>3</v>
      </c>
    </row>
    <row r="72" spans="1:24" x14ac:dyDescent="0.3">
      <c r="A72" s="53"/>
      <c r="B72" s="21">
        <v>4.1399999999999997</v>
      </c>
      <c r="C72" s="21">
        <v>206.6</v>
      </c>
      <c r="D72" s="21">
        <v>100</v>
      </c>
      <c r="E72" s="21">
        <v>0.16039999999999999</v>
      </c>
      <c r="F72" s="21">
        <v>51.61</v>
      </c>
      <c r="G72" s="21">
        <v>8000</v>
      </c>
      <c r="H72" s="21">
        <f t="shared" si="6"/>
        <v>12.831999999999999</v>
      </c>
      <c r="I72" s="21">
        <v>10.931283836507596</v>
      </c>
      <c r="J72" s="21">
        <f t="shared" si="7"/>
        <v>22.584032406224694</v>
      </c>
      <c r="M72" s="53"/>
      <c r="N72" s="21">
        <v>4.1399999999999997</v>
      </c>
      <c r="O72" s="21">
        <v>22.584032406224694</v>
      </c>
      <c r="P72" s="21">
        <v>0.15804016229689999</v>
      </c>
      <c r="Q72" s="21">
        <f>F72*PS!$D$21/100</f>
        <v>0.2050139377014796</v>
      </c>
      <c r="R72" s="21">
        <f>(-1)*(P72-Q72)</f>
        <v>4.6973775404579615E-2</v>
      </c>
      <c r="S72" s="21">
        <f t="shared" si="9"/>
        <v>16.401115016118368</v>
      </c>
      <c r="T72" s="21">
        <f t="shared" si="10"/>
        <v>72.622615488267868</v>
      </c>
      <c r="V72" s="38">
        <v>4</v>
      </c>
    </row>
    <row r="73" spans="1:24" x14ac:dyDescent="0.3">
      <c r="A73" s="53"/>
      <c r="B73" s="21">
        <v>8</v>
      </c>
      <c r="C73" s="21">
        <v>215</v>
      </c>
      <c r="D73" s="21">
        <v>100</v>
      </c>
      <c r="E73" s="21">
        <v>5.8189999999999999E-2</v>
      </c>
      <c r="F73" s="21">
        <v>50.52</v>
      </c>
      <c r="G73" s="21">
        <v>10500</v>
      </c>
      <c r="H73" s="21">
        <f t="shared" si="6"/>
        <v>6.1099499999999995</v>
      </c>
      <c r="I73" s="21">
        <v>10.931283836507596</v>
      </c>
      <c r="J73" s="21">
        <f t="shared" si="7"/>
        <v>23.502260248491329</v>
      </c>
      <c r="M73" s="53"/>
      <c r="N73" s="21">
        <v>8</v>
      </c>
      <c r="O73" s="21">
        <v>23.502260248491329</v>
      </c>
      <c r="P73" s="21">
        <v>5.7000000000000002E-2</v>
      </c>
      <c r="Q73" s="21">
        <f>F73*PS!$D$21/100</f>
        <v>0.20068405604880352</v>
      </c>
      <c r="R73" s="21">
        <f>(-1)*(P73-Q73)</f>
        <v>0.14368405604880352</v>
      </c>
      <c r="S73" s="21">
        <f t="shared" si="9"/>
        <v>21.071825885124369</v>
      </c>
      <c r="T73" s="21">
        <f t="shared" si="10"/>
        <v>89.658720745707953</v>
      </c>
      <c r="V73" s="38">
        <v>7</v>
      </c>
    </row>
    <row r="74" spans="1:24" x14ac:dyDescent="0.3">
      <c r="V74" s="39">
        <v>8</v>
      </c>
    </row>
  </sheetData>
  <mergeCells count="58">
    <mergeCell ref="D2:D4"/>
    <mergeCell ref="E2:E4"/>
    <mergeCell ref="F2:F4"/>
    <mergeCell ref="J42:J44"/>
    <mergeCell ref="E42:E44"/>
    <mergeCell ref="F42:F44"/>
    <mergeCell ref="G42:G44"/>
    <mergeCell ref="H42:H44"/>
    <mergeCell ref="I42:I44"/>
    <mergeCell ref="M45:M48"/>
    <mergeCell ref="A42:A44"/>
    <mergeCell ref="B42:B44"/>
    <mergeCell ref="C42:C44"/>
    <mergeCell ref="D42:D44"/>
    <mergeCell ref="A45:A48"/>
    <mergeCell ref="Q42:Q44"/>
    <mergeCell ref="R42:R44"/>
    <mergeCell ref="S42:S44"/>
    <mergeCell ref="T42:T44"/>
    <mergeCell ref="M43:M44"/>
    <mergeCell ref="N43:N44"/>
    <mergeCell ref="P42:P44"/>
    <mergeCell ref="M3:M4"/>
    <mergeCell ref="N3:N4"/>
    <mergeCell ref="A1:W1"/>
    <mergeCell ref="A40:T40"/>
    <mergeCell ref="M30:M33"/>
    <mergeCell ref="M25:M28"/>
    <mergeCell ref="M20:M23"/>
    <mergeCell ref="M15:M18"/>
    <mergeCell ref="M5:M8"/>
    <mergeCell ref="G2:G4"/>
    <mergeCell ref="H2:H4"/>
    <mergeCell ref="I2:I4"/>
    <mergeCell ref="J2:J4"/>
    <mergeCell ref="A2:A4"/>
    <mergeCell ref="B2:B4"/>
    <mergeCell ref="C2:C4"/>
    <mergeCell ref="P2:P4"/>
    <mergeCell ref="Q2:Q4"/>
    <mergeCell ref="R2:R4"/>
    <mergeCell ref="S2:S4"/>
    <mergeCell ref="T2:T4"/>
    <mergeCell ref="A30:A33"/>
    <mergeCell ref="A25:A28"/>
    <mergeCell ref="A20:A23"/>
    <mergeCell ref="A15:A18"/>
    <mergeCell ref="A5:A8"/>
    <mergeCell ref="M70:M73"/>
    <mergeCell ref="M65:M68"/>
    <mergeCell ref="M60:M63"/>
    <mergeCell ref="M55:M58"/>
    <mergeCell ref="M50:M53"/>
    <mergeCell ref="A70:A73"/>
    <mergeCell ref="A65:A68"/>
    <mergeCell ref="A60:A63"/>
    <mergeCell ref="A55:A58"/>
    <mergeCell ref="A50:A53"/>
  </mergeCells>
  <pageMargins left="0.7" right="0.7" top="0.75" bottom="0.75" header="0.3" footer="0.3"/>
  <ignoredErrors>
    <ignoredError sqref="Q46 Q16" formula="1"/>
  </ignoredError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80BF-DFCD-4BF6-A0A8-806898FA6DF3}">
  <dimension ref="A2:J21"/>
  <sheetViews>
    <sheetView tabSelected="1" zoomScale="80" zoomScaleNormal="80" workbookViewId="0">
      <selection activeCell="D17" sqref="D17"/>
    </sheetView>
  </sheetViews>
  <sheetFormatPr defaultRowHeight="14.4" x14ac:dyDescent="0.3"/>
  <cols>
    <col min="1" max="1" width="11.6640625" bestFit="1" customWidth="1"/>
    <col min="2" max="2" width="15.88671875" customWidth="1"/>
    <col min="4" max="4" width="10.5546875" customWidth="1"/>
    <col min="5" max="5" width="9.6640625" customWidth="1"/>
    <col min="7" max="7" width="11.5546875" customWidth="1"/>
    <col min="8" max="8" width="11.33203125" customWidth="1"/>
    <col min="9" max="9" width="11.6640625" customWidth="1"/>
  </cols>
  <sheetData>
    <row r="2" spans="1:8" ht="25.2" customHeight="1" x14ac:dyDescent="0.3">
      <c r="A2" s="1"/>
      <c r="B2" s="2" t="s">
        <v>7</v>
      </c>
      <c r="C2" s="3" t="s">
        <v>8</v>
      </c>
    </row>
    <row r="3" spans="1:8" x14ac:dyDescent="0.3">
      <c r="A3" s="4">
        <v>1</v>
      </c>
      <c r="B3">
        <v>5.3699999999999998E-2</v>
      </c>
      <c r="C3" s="5">
        <v>51.52</v>
      </c>
      <c r="D3">
        <f>AVERAGE(C3:C4)</f>
        <v>51.234999999999999</v>
      </c>
    </row>
    <row r="4" spans="1:8" x14ac:dyDescent="0.3">
      <c r="A4" s="6">
        <v>2</v>
      </c>
      <c r="B4" s="7">
        <v>6.7299999999999999E-2</v>
      </c>
      <c r="C4" s="8">
        <v>50.95</v>
      </c>
    </row>
    <row r="5" spans="1:8" x14ac:dyDescent="0.3">
      <c r="B5">
        <v>6.4000000000000001E-2</v>
      </c>
      <c r="D5">
        <f>AVERAGE(B4:B5)</f>
        <v>6.565E-2</v>
      </c>
    </row>
    <row r="8" spans="1:8" x14ac:dyDescent="0.3">
      <c r="B8" t="s">
        <v>12</v>
      </c>
      <c r="C8" t="s">
        <v>13</v>
      </c>
      <c r="D8" t="s">
        <v>14</v>
      </c>
    </row>
    <row r="9" spans="1:8" x14ac:dyDescent="0.3">
      <c r="A9">
        <v>1</v>
      </c>
      <c r="B9" s="11">
        <v>3.2000000000000001E-2</v>
      </c>
      <c r="C9" s="11">
        <v>50.26</v>
      </c>
      <c r="D9" s="11">
        <f t="shared" ref="D9:D10" si="0">B9*100/C9</f>
        <v>6.3668921607640275E-2</v>
      </c>
      <c r="E9" s="10">
        <f>AVERAGE(D9,D10)</f>
        <v>7.607354849552285E-2</v>
      </c>
      <c r="F9" t="s">
        <v>28</v>
      </c>
      <c r="G9" s="61">
        <v>44490</v>
      </c>
      <c r="H9" s="61"/>
    </row>
    <row r="10" spans="1:8" x14ac:dyDescent="0.3">
      <c r="A10">
        <v>2</v>
      </c>
      <c r="B10" s="11">
        <v>4.4999999999999998E-2</v>
      </c>
      <c r="C10" s="11">
        <v>50.86</v>
      </c>
      <c r="D10" s="11">
        <f t="shared" si="0"/>
        <v>8.8478175383405425E-2</v>
      </c>
      <c r="G10" s="61">
        <v>44490</v>
      </c>
      <c r="H10" s="61"/>
    </row>
    <row r="14" spans="1:8" x14ac:dyDescent="0.3">
      <c r="B14" t="s">
        <v>25</v>
      </c>
      <c r="C14" t="s">
        <v>26</v>
      </c>
      <c r="D14" s="62" t="s">
        <v>27</v>
      </c>
      <c r="E14" s="62"/>
      <c r="F14" s="62"/>
    </row>
    <row r="15" spans="1:8" x14ac:dyDescent="0.3">
      <c r="A15">
        <v>1</v>
      </c>
      <c r="B15">
        <v>51.52</v>
      </c>
      <c r="C15">
        <v>5.8526172688199998E-2</v>
      </c>
      <c r="D15">
        <f>C15/B15*100</f>
        <v>0.11359893767119564</v>
      </c>
      <c r="F15" s="61">
        <v>44488</v>
      </c>
      <c r="G15" s="61"/>
    </row>
    <row r="16" spans="1:8" x14ac:dyDescent="0.3">
      <c r="A16">
        <v>2</v>
      </c>
      <c r="B16">
        <v>50.95</v>
      </c>
      <c r="C16">
        <v>6.6959078205300004E-2</v>
      </c>
      <c r="D16">
        <f>C16/B16*100</f>
        <v>0.13142115447556427</v>
      </c>
      <c r="F16" s="61">
        <v>44488</v>
      </c>
      <c r="G16" s="61"/>
    </row>
    <row r="17" spans="1:10" x14ac:dyDescent="0.3">
      <c r="D17" s="12">
        <f>AVERAGE(D15:D16)</f>
        <v>0.12251004607337995</v>
      </c>
      <c r="E17" s="12" t="s">
        <v>28</v>
      </c>
      <c r="F17" s="61">
        <v>44488</v>
      </c>
      <c r="G17" s="61"/>
    </row>
    <row r="18" spans="1:10" x14ac:dyDescent="0.3">
      <c r="A18" t="s">
        <v>32</v>
      </c>
      <c r="D18" s="13"/>
      <c r="E18" s="13"/>
      <c r="F18" s="17"/>
      <c r="G18" s="17"/>
      <c r="H18" s="17"/>
      <c r="I18" s="17"/>
      <c r="J18" s="14"/>
    </row>
    <row r="19" spans="1:10" x14ac:dyDescent="0.3">
      <c r="A19">
        <v>1</v>
      </c>
      <c r="B19">
        <v>50.3</v>
      </c>
      <c r="C19">
        <v>0.1785428580301</v>
      </c>
      <c r="D19" s="15">
        <f>C19/B19*100</f>
        <v>0.35495598017912527</v>
      </c>
      <c r="E19" s="16"/>
      <c r="F19" s="61">
        <v>44502</v>
      </c>
      <c r="G19" s="61"/>
      <c r="H19" s="16"/>
      <c r="I19" s="16"/>
      <c r="J19" s="16"/>
    </row>
    <row r="20" spans="1:10" x14ac:dyDescent="0.3">
      <c r="A20">
        <v>2</v>
      </c>
      <c r="B20">
        <v>50.75</v>
      </c>
      <c r="C20">
        <v>0.22305524166150001</v>
      </c>
      <c r="D20" s="15">
        <f>C20/B20*100</f>
        <v>0.43951771755960595</v>
      </c>
      <c r="E20" s="13"/>
      <c r="F20" s="61">
        <v>44502</v>
      </c>
      <c r="G20" s="61"/>
      <c r="H20" s="13"/>
      <c r="I20" s="13"/>
      <c r="J20" s="13"/>
    </row>
    <row r="21" spans="1:10" x14ac:dyDescent="0.3">
      <c r="D21" s="12">
        <f>AVERAGE(D19:D20)</f>
        <v>0.39723684886936561</v>
      </c>
      <c r="E21" s="12" t="s">
        <v>28</v>
      </c>
      <c r="F21" s="61">
        <v>44502</v>
      </c>
      <c r="G21" s="61"/>
    </row>
  </sheetData>
  <mergeCells count="9">
    <mergeCell ref="G9:H9"/>
    <mergeCell ref="G10:H10"/>
    <mergeCell ref="F19:G19"/>
    <mergeCell ref="F20:G20"/>
    <mergeCell ref="F21:G21"/>
    <mergeCell ref="F15:G15"/>
    <mergeCell ref="F16:G16"/>
    <mergeCell ref="F17:G17"/>
    <mergeCell ref="D14:F1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B32D7-B982-4716-AAD7-4442E2E0EC74}">
  <sheetPr>
    <tabColor rgb="FFFF0000"/>
  </sheetPr>
  <dimension ref="A1:E67"/>
  <sheetViews>
    <sheetView workbookViewId="0">
      <selection activeCell="C7" sqref="C7"/>
    </sheetView>
  </sheetViews>
  <sheetFormatPr defaultRowHeight="14.4" x14ac:dyDescent="0.3"/>
  <cols>
    <col min="2" max="2" width="12" bestFit="1" customWidth="1"/>
    <col min="3" max="3" width="19.5546875" bestFit="1" customWidth="1"/>
  </cols>
  <sheetData>
    <row r="1" spans="1:5" x14ac:dyDescent="0.3">
      <c r="A1" t="s">
        <v>19</v>
      </c>
      <c r="E1" t="s">
        <v>154</v>
      </c>
    </row>
    <row r="2" spans="1:5" x14ac:dyDescent="0.3">
      <c r="A2" t="s">
        <v>0</v>
      </c>
      <c r="B2" t="s">
        <v>1</v>
      </c>
      <c r="C2" t="s">
        <v>147</v>
      </c>
    </row>
    <row r="5" spans="1:5" x14ac:dyDescent="0.3">
      <c r="A5" t="s">
        <v>4</v>
      </c>
      <c r="B5">
        <v>3.18</v>
      </c>
      <c r="C5">
        <v>13.372097621266475</v>
      </c>
    </row>
    <row r="6" spans="1:5" x14ac:dyDescent="0.3">
      <c r="B6">
        <v>4.3499999999999996</v>
      </c>
      <c r="C6">
        <v>13.372097621266475</v>
      </c>
    </row>
    <row r="7" spans="1:5" x14ac:dyDescent="0.3">
      <c r="B7">
        <v>7.1</v>
      </c>
      <c r="C7">
        <v>13.372097621266475</v>
      </c>
    </row>
    <row r="8" spans="1:5" x14ac:dyDescent="0.3">
      <c r="B8">
        <v>8.2799999999999994</v>
      </c>
      <c r="C8">
        <v>13.372097621266475</v>
      </c>
    </row>
    <row r="10" spans="1:5" x14ac:dyDescent="0.3">
      <c r="A10" t="s">
        <v>20</v>
      </c>
      <c r="B10">
        <v>2.98</v>
      </c>
      <c r="C10">
        <v>12.370467424570597</v>
      </c>
    </row>
    <row r="11" spans="1:5" x14ac:dyDescent="0.3">
      <c r="B11">
        <v>4.3600000000000003</v>
      </c>
      <c r="C11">
        <v>12.370467424570597</v>
      </c>
    </row>
    <row r="12" spans="1:5" x14ac:dyDescent="0.3">
      <c r="B12">
        <v>6.83</v>
      </c>
      <c r="C12">
        <v>12.370467424570597</v>
      </c>
    </row>
    <row r="13" spans="1:5" x14ac:dyDescent="0.3">
      <c r="B13">
        <v>8.26</v>
      </c>
      <c r="C13">
        <v>12.370467424570597</v>
      </c>
    </row>
    <row r="15" spans="1:5" x14ac:dyDescent="0.3">
      <c r="A15" t="s">
        <v>18</v>
      </c>
      <c r="B15">
        <v>3.44</v>
      </c>
      <c r="C15">
        <v>11.2758095651688</v>
      </c>
    </row>
    <row r="16" spans="1:5" x14ac:dyDescent="0.3">
      <c r="B16">
        <v>4.25</v>
      </c>
      <c r="C16">
        <v>11.2758095651688</v>
      </c>
    </row>
    <row r="17" spans="1:3" x14ac:dyDescent="0.3">
      <c r="B17">
        <v>7.46</v>
      </c>
      <c r="C17">
        <v>11.2758095651688</v>
      </c>
    </row>
    <row r="18" spans="1:3" x14ac:dyDescent="0.3">
      <c r="B18">
        <v>8.02</v>
      </c>
      <c r="C18">
        <v>11.2758095651688</v>
      </c>
    </row>
    <row r="20" spans="1:3" x14ac:dyDescent="0.3">
      <c r="A20" t="s">
        <v>21</v>
      </c>
      <c r="B20">
        <v>3.19</v>
      </c>
      <c r="C20">
        <v>10.457375299559795</v>
      </c>
    </row>
    <row r="21" spans="1:3" x14ac:dyDescent="0.3">
      <c r="B21">
        <v>4.63</v>
      </c>
      <c r="C21">
        <v>10.457375299559795</v>
      </c>
    </row>
    <row r="22" spans="1:3" x14ac:dyDescent="0.3">
      <c r="B22">
        <v>7.37</v>
      </c>
      <c r="C22">
        <v>10.457375299559795</v>
      </c>
    </row>
    <row r="23" spans="1:3" x14ac:dyDescent="0.3">
      <c r="B23">
        <v>8.31</v>
      </c>
      <c r="C23">
        <v>10.457375299559795</v>
      </c>
    </row>
    <row r="25" spans="1:3" x14ac:dyDescent="0.3">
      <c r="A25" t="s">
        <v>22</v>
      </c>
      <c r="B25">
        <v>3.14</v>
      </c>
      <c r="C25">
        <v>11.31349664298237</v>
      </c>
    </row>
    <row r="26" spans="1:3" x14ac:dyDescent="0.3">
      <c r="B26">
        <v>4.41</v>
      </c>
      <c r="C26">
        <v>11.31349664298237</v>
      </c>
    </row>
    <row r="27" spans="1:3" x14ac:dyDescent="0.3">
      <c r="B27">
        <v>7.64</v>
      </c>
      <c r="C27">
        <v>11.31349664298237</v>
      </c>
    </row>
    <row r="28" spans="1:3" x14ac:dyDescent="0.3">
      <c r="B28">
        <v>8</v>
      </c>
      <c r="C28">
        <v>11.31349664298237</v>
      </c>
    </row>
    <row r="34" spans="1:3" x14ac:dyDescent="0.3">
      <c r="A34" t="s">
        <v>31</v>
      </c>
    </row>
    <row r="36" spans="1:3" x14ac:dyDescent="0.3">
      <c r="A36" t="s">
        <v>0</v>
      </c>
      <c r="B36" t="s">
        <v>1</v>
      </c>
    </row>
    <row r="37" spans="1:3" x14ac:dyDescent="0.3">
      <c r="C37" t="s">
        <v>147</v>
      </c>
    </row>
    <row r="39" spans="1:3" x14ac:dyDescent="0.3">
      <c r="A39" t="s">
        <v>23</v>
      </c>
      <c r="B39">
        <v>3.2</v>
      </c>
      <c r="C39">
        <v>11.166073085765843</v>
      </c>
    </row>
    <row r="40" spans="1:3" x14ac:dyDescent="0.3">
      <c r="B40">
        <v>4.13</v>
      </c>
      <c r="C40">
        <v>11.166073085765843</v>
      </c>
    </row>
    <row r="41" spans="1:3" x14ac:dyDescent="0.3">
      <c r="B41">
        <v>6.49</v>
      </c>
      <c r="C41">
        <v>11.166073085765843</v>
      </c>
    </row>
    <row r="42" spans="1:3" x14ac:dyDescent="0.3">
      <c r="B42">
        <v>8.09</v>
      </c>
      <c r="C42">
        <v>11.166073085765843</v>
      </c>
    </row>
    <row r="44" spans="1:3" x14ac:dyDescent="0.3">
      <c r="A44" t="s">
        <v>20</v>
      </c>
      <c r="B44">
        <v>3.43</v>
      </c>
      <c r="C44">
        <v>10.619037062650792</v>
      </c>
    </row>
    <row r="45" spans="1:3" x14ac:dyDescent="0.3">
      <c r="B45">
        <v>4.17</v>
      </c>
      <c r="C45">
        <v>10.619037062650792</v>
      </c>
    </row>
    <row r="46" spans="1:3" x14ac:dyDescent="0.3">
      <c r="B46" t="s">
        <v>148</v>
      </c>
      <c r="C46">
        <v>10.619037062650792</v>
      </c>
    </row>
    <row r="47" spans="1:3" x14ac:dyDescent="0.3">
      <c r="B47" t="s">
        <v>149</v>
      </c>
      <c r="C47">
        <v>10.619037062650792</v>
      </c>
    </row>
    <row r="49" spans="1:3" x14ac:dyDescent="0.3">
      <c r="A49" t="s">
        <v>18</v>
      </c>
      <c r="B49">
        <v>3.27</v>
      </c>
      <c r="C49">
        <v>8.33027091804653</v>
      </c>
    </row>
    <row r="50" spans="1:3" x14ac:dyDescent="0.3">
      <c r="B50">
        <v>4.2300000000000004</v>
      </c>
      <c r="C50">
        <v>8.33027091804653</v>
      </c>
    </row>
    <row r="51" spans="1:3" x14ac:dyDescent="0.3">
      <c r="B51">
        <v>7.32</v>
      </c>
      <c r="C51">
        <v>8.33027091804653</v>
      </c>
    </row>
    <row r="52" spans="1:3" x14ac:dyDescent="0.3">
      <c r="B52" t="s">
        <v>150</v>
      </c>
      <c r="C52">
        <v>8.33027091804653</v>
      </c>
    </row>
    <row r="54" spans="1:3" x14ac:dyDescent="0.3">
      <c r="A54" t="s">
        <v>21</v>
      </c>
      <c r="B54">
        <v>3.16</v>
      </c>
      <c r="C54">
        <v>9.357492032259545</v>
      </c>
    </row>
    <row r="55" spans="1:3" x14ac:dyDescent="0.3">
      <c r="B55">
        <v>4.13</v>
      </c>
      <c r="C55">
        <v>9.357492032259545</v>
      </c>
    </row>
    <row r="56" spans="1:3" x14ac:dyDescent="0.3">
      <c r="B56">
        <v>7.43</v>
      </c>
      <c r="C56">
        <v>9.357492032259545</v>
      </c>
    </row>
    <row r="57" spans="1:3" x14ac:dyDescent="0.3">
      <c r="B57">
        <v>8.17</v>
      </c>
      <c r="C57">
        <v>9.357492032259545</v>
      </c>
    </row>
    <row r="59" spans="1:3" x14ac:dyDescent="0.3">
      <c r="A59" t="s">
        <v>22</v>
      </c>
      <c r="B59">
        <v>3.44</v>
      </c>
      <c r="C59">
        <v>11.150097408697535</v>
      </c>
    </row>
    <row r="60" spans="1:3" x14ac:dyDescent="0.3">
      <c r="B60">
        <v>4.57</v>
      </c>
      <c r="C60">
        <v>11.150097408697535</v>
      </c>
    </row>
    <row r="61" spans="1:3" x14ac:dyDescent="0.3">
      <c r="B61">
        <v>7.13</v>
      </c>
      <c r="C61">
        <v>11.150097408697535</v>
      </c>
    </row>
    <row r="62" spans="1:3" x14ac:dyDescent="0.3">
      <c r="B62" t="s">
        <v>151</v>
      </c>
      <c r="C62">
        <v>11.150097408697535</v>
      </c>
    </row>
    <row r="64" spans="1:3" x14ac:dyDescent="0.3">
      <c r="A64" t="s">
        <v>24</v>
      </c>
      <c r="B64">
        <v>3.34</v>
      </c>
      <c r="C64">
        <v>10.931283836507596</v>
      </c>
    </row>
    <row r="65" spans="2:3" x14ac:dyDescent="0.3">
      <c r="B65" t="s">
        <v>152</v>
      </c>
      <c r="C65">
        <v>10.931283836507596</v>
      </c>
    </row>
    <row r="66" spans="2:3" x14ac:dyDescent="0.3">
      <c r="B66">
        <v>4.05</v>
      </c>
      <c r="C66">
        <v>10.931283836507596</v>
      </c>
    </row>
    <row r="67" spans="2:3" x14ac:dyDescent="0.3">
      <c r="B67" t="s">
        <v>153</v>
      </c>
      <c r="C67">
        <v>10.931283836507596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4F7BB-B14B-4CC0-B875-332717A6ED32}">
  <sheetPr>
    <tabColor rgb="FFFFFF00"/>
  </sheetPr>
  <dimension ref="A1:AB48"/>
  <sheetViews>
    <sheetView zoomScale="70" zoomScaleNormal="70" workbookViewId="0">
      <selection activeCell="K3" sqref="K3"/>
    </sheetView>
  </sheetViews>
  <sheetFormatPr defaultRowHeight="14.4" x14ac:dyDescent="0.3"/>
  <cols>
    <col min="1" max="2" width="23.21875" bestFit="1" customWidth="1"/>
    <col min="3" max="3" width="10.33203125" style="25" customWidth="1"/>
    <col min="4" max="6" width="8.88671875" style="25"/>
    <col min="9" max="9" width="11.6640625" bestFit="1" customWidth="1"/>
    <col min="10" max="10" width="25" bestFit="1" customWidth="1"/>
    <col min="11" max="11" width="10.6640625" bestFit="1" customWidth="1"/>
    <col min="15" max="15" width="23.21875" bestFit="1" customWidth="1"/>
    <col min="16" max="16" width="10.6640625" bestFit="1" customWidth="1"/>
    <col min="20" max="20" width="23.21875" bestFit="1" customWidth="1"/>
    <col min="21" max="21" width="10.6640625" bestFit="1" customWidth="1"/>
    <col min="25" max="25" width="23.21875" bestFit="1" customWidth="1"/>
    <col min="26" max="26" width="10.6640625" bestFit="1" customWidth="1"/>
  </cols>
  <sheetData>
    <row r="1" spans="1:28" x14ac:dyDescent="0.3">
      <c r="A1" s="24" t="s">
        <v>19</v>
      </c>
      <c r="C1" s="64" t="s">
        <v>165</v>
      </c>
      <c r="D1" s="64"/>
      <c r="E1" s="64"/>
      <c r="F1" s="64"/>
      <c r="J1" s="63" t="s">
        <v>170</v>
      </c>
      <c r="K1" s="63"/>
      <c r="L1" s="63"/>
      <c r="O1" s="63" t="s">
        <v>171</v>
      </c>
      <c r="P1" s="63"/>
      <c r="Q1" s="63"/>
      <c r="T1" s="63" t="s">
        <v>172</v>
      </c>
      <c r="U1" s="63"/>
      <c r="V1" s="63"/>
      <c r="Y1" s="63" t="s">
        <v>173</v>
      </c>
      <c r="Z1" s="63"/>
      <c r="AA1" s="63"/>
    </row>
    <row r="2" spans="1:28" x14ac:dyDescent="0.3">
      <c r="C2" s="28">
        <v>3</v>
      </c>
      <c r="D2" s="28">
        <v>4</v>
      </c>
      <c r="E2" s="28">
        <v>7</v>
      </c>
      <c r="F2" s="28">
        <v>8</v>
      </c>
      <c r="J2" s="24" t="s">
        <v>19</v>
      </c>
      <c r="K2" s="24" t="s">
        <v>168</v>
      </c>
      <c r="L2" s="24" t="s">
        <v>169</v>
      </c>
      <c r="M2" s="24"/>
      <c r="O2" s="24" t="s">
        <v>19</v>
      </c>
      <c r="P2" s="24" t="s">
        <v>168</v>
      </c>
      <c r="Q2" s="24" t="s">
        <v>169</v>
      </c>
      <c r="R2" s="24"/>
      <c r="T2" s="24" t="s">
        <v>19</v>
      </c>
      <c r="U2" s="24" t="s">
        <v>168</v>
      </c>
      <c r="V2" s="24" t="s">
        <v>169</v>
      </c>
      <c r="W2" s="24"/>
      <c r="Y2" s="24" t="s">
        <v>19</v>
      </c>
      <c r="Z2" s="24" t="s">
        <v>168</v>
      </c>
      <c r="AA2" s="24" t="s">
        <v>169</v>
      </c>
      <c r="AB2" s="24"/>
    </row>
    <row r="3" spans="1:28" x14ac:dyDescent="0.3">
      <c r="A3" t="s">
        <v>158</v>
      </c>
      <c r="B3" t="s">
        <v>166</v>
      </c>
      <c r="C3" s="25">
        <v>67.381709578092497</v>
      </c>
      <c r="D3" s="25">
        <v>30.108128499495955</v>
      </c>
      <c r="E3" s="25">
        <v>47.360606935164299</v>
      </c>
      <c r="F3" s="25">
        <v>44.953649629177178</v>
      </c>
      <c r="J3" t="s">
        <v>158</v>
      </c>
      <c r="K3">
        <v>66.92</v>
      </c>
      <c r="L3">
        <v>0.65</v>
      </c>
      <c r="O3" t="s">
        <v>158</v>
      </c>
      <c r="P3">
        <v>30.79</v>
      </c>
      <c r="Q3">
        <v>0.96</v>
      </c>
      <c r="T3" t="s">
        <v>158</v>
      </c>
      <c r="U3">
        <v>47.4</v>
      </c>
      <c r="V3">
        <v>0.06</v>
      </c>
      <c r="Y3" t="s">
        <v>158</v>
      </c>
      <c r="Z3">
        <v>44.67</v>
      </c>
      <c r="AA3">
        <v>0.4</v>
      </c>
    </row>
    <row r="4" spans="1:28" ht="15" thickBot="1" x14ac:dyDescent="0.35">
      <c r="B4" t="s">
        <v>167</v>
      </c>
      <c r="C4" s="26">
        <v>66.464910506937429</v>
      </c>
      <c r="D4" s="25">
        <v>31.462408708773435</v>
      </c>
      <c r="E4" s="25">
        <v>47.44644144657763</v>
      </c>
      <c r="F4" s="25">
        <v>44.387922833175217</v>
      </c>
      <c r="J4" t="s">
        <v>159</v>
      </c>
      <c r="K4">
        <v>73.7</v>
      </c>
      <c r="L4">
        <v>0.15</v>
      </c>
      <c r="O4" t="s">
        <v>159</v>
      </c>
      <c r="P4">
        <v>37.619999999999997</v>
      </c>
      <c r="Q4">
        <v>0.18</v>
      </c>
      <c r="T4" t="s">
        <v>159</v>
      </c>
      <c r="U4">
        <v>78.349999999999994</v>
      </c>
      <c r="V4">
        <v>0.13</v>
      </c>
      <c r="Y4" t="s">
        <v>159</v>
      </c>
      <c r="Z4">
        <v>75.319999999999993</v>
      </c>
      <c r="AA4">
        <v>0.23</v>
      </c>
    </row>
    <row r="5" spans="1:28" x14ac:dyDescent="0.3">
      <c r="A5" t="s">
        <v>159</v>
      </c>
      <c r="B5" t="s">
        <v>166</v>
      </c>
      <c r="C5" s="25">
        <v>73.59</v>
      </c>
      <c r="D5" s="27">
        <v>37.49</v>
      </c>
      <c r="E5" s="27">
        <v>78.25</v>
      </c>
      <c r="F5" s="27">
        <v>75.16</v>
      </c>
      <c r="J5" t="s">
        <v>160</v>
      </c>
      <c r="K5">
        <v>75.31</v>
      </c>
      <c r="L5">
        <v>0.35</v>
      </c>
      <c r="O5" t="s">
        <v>160</v>
      </c>
      <c r="P5">
        <v>18.399999999999999</v>
      </c>
      <c r="Q5">
        <v>0.51</v>
      </c>
      <c r="T5" t="s">
        <v>160</v>
      </c>
      <c r="U5">
        <v>69.86</v>
      </c>
      <c r="V5">
        <v>0.37</v>
      </c>
      <c r="Y5" t="s">
        <v>160</v>
      </c>
      <c r="Z5">
        <v>79.23</v>
      </c>
      <c r="AA5">
        <v>0.63</v>
      </c>
    </row>
    <row r="6" spans="1:28" ht="15" thickBot="1" x14ac:dyDescent="0.35">
      <c r="B6" t="s">
        <v>167</v>
      </c>
      <c r="C6" s="26">
        <v>73.8</v>
      </c>
      <c r="D6" s="25">
        <v>37.75</v>
      </c>
      <c r="E6" s="26">
        <v>78.44</v>
      </c>
      <c r="F6" s="26">
        <v>75.48</v>
      </c>
      <c r="J6" t="s">
        <v>161</v>
      </c>
      <c r="K6">
        <v>98.57</v>
      </c>
      <c r="L6">
        <v>1.37</v>
      </c>
      <c r="O6" t="s">
        <v>161</v>
      </c>
      <c r="P6">
        <v>16.670000000000002</v>
      </c>
      <c r="Q6">
        <v>0.36</v>
      </c>
      <c r="T6" t="s">
        <v>161</v>
      </c>
      <c r="U6">
        <v>74.319999999999993</v>
      </c>
      <c r="V6">
        <v>0.8</v>
      </c>
      <c r="Y6" t="s">
        <v>161</v>
      </c>
      <c r="Z6">
        <v>82.37</v>
      </c>
      <c r="AA6">
        <v>0.09</v>
      </c>
    </row>
    <row r="7" spans="1:28" x14ac:dyDescent="0.3">
      <c r="A7" t="s">
        <v>160</v>
      </c>
      <c r="B7" t="s">
        <v>166</v>
      </c>
      <c r="C7" s="25">
        <v>75.063814839852327</v>
      </c>
      <c r="D7" s="27">
        <v>18.756609646927696</v>
      </c>
      <c r="E7" s="25">
        <v>70.12610991141031</v>
      </c>
      <c r="F7" s="25">
        <v>78.787487860113941</v>
      </c>
      <c r="J7" t="s">
        <v>21</v>
      </c>
      <c r="K7">
        <v>92.43</v>
      </c>
      <c r="L7">
        <v>1.1000000000000001</v>
      </c>
      <c r="O7" t="s">
        <v>21</v>
      </c>
      <c r="P7">
        <v>8.76</v>
      </c>
      <c r="Q7">
        <v>0.09</v>
      </c>
      <c r="T7" t="s">
        <v>21</v>
      </c>
      <c r="U7">
        <v>80.349999999999994</v>
      </c>
      <c r="V7">
        <v>0.37</v>
      </c>
      <c r="Y7" t="s">
        <v>21</v>
      </c>
      <c r="Z7">
        <v>82.63</v>
      </c>
      <c r="AA7">
        <v>0.72</v>
      </c>
    </row>
    <row r="8" spans="1:28" ht="15" thickBot="1" x14ac:dyDescent="0.35">
      <c r="B8" t="s">
        <v>167</v>
      </c>
      <c r="C8" s="26">
        <v>75.565590531332873</v>
      </c>
      <c r="D8" s="25">
        <v>18.037101549317747</v>
      </c>
      <c r="E8" s="25">
        <v>69.601733571908071</v>
      </c>
      <c r="F8" s="25">
        <v>79.673992017628166</v>
      </c>
      <c r="J8" t="s">
        <v>164</v>
      </c>
      <c r="K8">
        <v>90.64</v>
      </c>
      <c r="L8">
        <v>0.5</v>
      </c>
      <c r="O8" t="s">
        <v>164</v>
      </c>
      <c r="P8">
        <v>14.25</v>
      </c>
      <c r="Q8">
        <v>0.32</v>
      </c>
      <c r="T8" t="s">
        <v>164</v>
      </c>
      <c r="U8">
        <v>72.88</v>
      </c>
      <c r="V8">
        <v>0.53</v>
      </c>
      <c r="Y8" t="s">
        <v>164</v>
      </c>
      <c r="Z8">
        <v>70</v>
      </c>
      <c r="AA8">
        <v>0.13</v>
      </c>
    </row>
    <row r="9" spans="1:28" x14ac:dyDescent="0.3">
      <c r="A9" t="s">
        <v>161</v>
      </c>
      <c r="B9" t="s">
        <v>166</v>
      </c>
      <c r="C9" s="25">
        <v>99.537711606955881</v>
      </c>
      <c r="D9" s="27">
        <v>16.91868453626487</v>
      </c>
      <c r="E9" s="27">
        <v>73.756463894167098</v>
      </c>
      <c r="F9" s="27">
        <v>82.333253864771464</v>
      </c>
    </row>
    <row r="10" spans="1:28" ht="15" thickBot="1" x14ac:dyDescent="0.35">
      <c r="B10" t="s">
        <v>167</v>
      </c>
      <c r="C10" s="25">
        <v>97.595463928761291</v>
      </c>
      <c r="D10" s="26">
        <v>16.415993554543579</v>
      </c>
      <c r="E10" s="26">
        <v>74.884761568164521</v>
      </c>
      <c r="F10" s="26">
        <v>82.206253115303326</v>
      </c>
      <c r="J10" s="24" t="s">
        <v>162</v>
      </c>
      <c r="K10" s="24" t="s">
        <v>168</v>
      </c>
      <c r="L10" s="24" t="s">
        <v>169</v>
      </c>
      <c r="M10" s="24"/>
      <c r="O10" s="24" t="s">
        <v>162</v>
      </c>
      <c r="P10" s="24" t="s">
        <v>168</v>
      </c>
      <c r="Q10" s="24" t="s">
        <v>169</v>
      </c>
      <c r="R10" s="24"/>
      <c r="T10" s="24" t="s">
        <v>162</v>
      </c>
      <c r="U10" s="24" t="s">
        <v>168</v>
      </c>
      <c r="V10" s="24" t="s">
        <v>169</v>
      </c>
      <c r="W10" s="24"/>
      <c r="Y10" s="24" t="s">
        <v>162</v>
      </c>
      <c r="Z10" s="24" t="s">
        <v>168</v>
      </c>
      <c r="AA10" s="24" t="s">
        <v>169</v>
      </c>
      <c r="AB10" s="24"/>
    </row>
    <row r="11" spans="1:28" x14ac:dyDescent="0.3">
      <c r="A11" t="s">
        <v>21</v>
      </c>
      <c r="B11" t="s">
        <v>166</v>
      </c>
      <c r="C11" s="27">
        <v>91.650703293959921</v>
      </c>
      <c r="D11" s="25">
        <v>8.6939532604086587</v>
      </c>
      <c r="E11" s="25">
        <v>80.613119556959163</v>
      </c>
      <c r="F11" s="25">
        <v>82.12569079102839</v>
      </c>
      <c r="J11" t="s">
        <v>163</v>
      </c>
      <c r="K11">
        <v>88.7</v>
      </c>
      <c r="L11">
        <v>0.7</v>
      </c>
      <c r="O11" t="s">
        <v>163</v>
      </c>
      <c r="P11">
        <v>26.1</v>
      </c>
      <c r="Q11">
        <v>1.18</v>
      </c>
      <c r="T11" t="s">
        <v>163</v>
      </c>
      <c r="U11">
        <v>79.709999999999994</v>
      </c>
      <c r="V11">
        <v>0.41</v>
      </c>
      <c r="Y11" t="s">
        <v>163</v>
      </c>
      <c r="Z11">
        <v>84.66</v>
      </c>
      <c r="AA11">
        <v>1.89</v>
      </c>
    </row>
    <row r="12" spans="1:28" ht="15" thickBot="1" x14ac:dyDescent="0.35">
      <c r="B12" t="s">
        <v>167</v>
      </c>
      <c r="C12" s="26">
        <v>93.212904266166703</v>
      </c>
      <c r="D12" s="25">
        <v>8.8182441640062663</v>
      </c>
      <c r="E12" s="25">
        <v>80.08775296941235</v>
      </c>
      <c r="F12" s="26">
        <v>83.148396427660188</v>
      </c>
      <c r="J12" t="s">
        <v>160</v>
      </c>
      <c r="K12">
        <v>80.31</v>
      </c>
      <c r="L12">
        <v>0.86</v>
      </c>
      <c r="O12" t="s">
        <v>160</v>
      </c>
      <c r="P12">
        <v>14.72</v>
      </c>
      <c r="Q12">
        <v>0.19</v>
      </c>
      <c r="T12" t="s">
        <v>160</v>
      </c>
      <c r="U12">
        <v>77.08</v>
      </c>
      <c r="V12">
        <v>0.55000000000000004</v>
      </c>
      <c r="Y12" t="s">
        <v>160</v>
      </c>
      <c r="Z12">
        <v>78.599999999999994</v>
      </c>
      <c r="AA12">
        <v>0.53</v>
      </c>
    </row>
    <row r="13" spans="1:28" x14ac:dyDescent="0.3">
      <c r="A13" t="s">
        <v>164</v>
      </c>
      <c r="B13" t="s">
        <v>166</v>
      </c>
      <c r="C13" s="25">
        <v>90.992473934022613</v>
      </c>
      <c r="D13" s="27">
        <v>14.474681910870723</v>
      </c>
      <c r="E13" s="27">
        <v>73.254654123128532</v>
      </c>
      <c r="F13" s="25">
        <v>70.095886292908247</v>
      </c>
      <c r="J13" t="s">
        <v>161</v>
      </c>
      <c r="K13">
        <v>97.81</v>
      </c>
      <c r="L13">
        <v>0.25</v>
      </c>
      <c r="O13" t="s">
        <v>161</v>
      </c>
      <c r="P13">
        <v>34.799999999999997</v>
      </c>
      <c r="Q13">
        <v>0</v>
      </c>
      <c r="T13" t="s">
        <v>161</v>
      </c>
      <c r="U13">
        <v>85.6</v>
      </c>
      <c r="V13">
        <v>0.71</v>
      </c>
      <c r="Y13" t="s">
        <v>161</v>
      </c>
      <c r="Z13">
        <v>97.56</v>
      </c>
      <c r="AA13">
        <v>0.46</v>
      </c>
    </row>
    <row r="14" spans="1:28" ht="15" thickBot="1" x14ac:dyDescent="0.35">
      <c r="B14" t="s">
        <v>167</v>
      </c>
      <c r="C14" s="26">
        <v>90.286473307742739</v>
      </c>
      <c r="D14" s="26">
        <v>14.015400829052847</v>
      </c>
      <c r="E14" s="26">
        <v>72.508905857019585</v>
      </c>
      <c r="F14" s="26">
        <v>69.916163162738286</v>
      </c>
      <c r="J14" t="s">
        <v>21</v>
      </c>
      <c r="K14">
        <v>98.56</v>
      </c>
      <c r="L14">
        <v>0.32</v>
      </c>
      <c r="O14" t="s">
        <v>21</v>
      </c>
      <c r="P14">
        <v>30.24</v>
      </c>
      <c r="Q14">
        <v>0.01</v>
      </c>
      <c r="T14" t="s">
        <v>21</v>
      </c>
      <c r="U14">
        <v>97.86</v>
      </c>
      <c r="V14">
        <v>1.18</v>
      </c>
      <c r="Y14" t="s">
        <v>21</v>
      </c>
      <c r="Z14">
        <v>99.76</v>
      </c>
      <c r="AA14">
        <v>0.17</v>
      </c>
    </row>
    <row r="15" spans="1:28" x14ac:dyDescent="0.3">
      <c r="A15" s="24" t="s">
        <v>162</v>
      </c>
      <c r="J15" t="s">
        <v>164</v>
      </c>
      <c r="K15">
        <v>79.16</v>
      </c>
      <c r="L15">
        <v>0.91</v>
      </c>
      <c r="O15" t="s">
        <v>164</v>
      </c>
      <c r="P15">
        <v>23.44</v>
      </c>
      <c r="Q15">
        <v>0.61</v>
      </c>
      <c r="T15" t="s">
        <v>164</v>
      </c>
      <c r="U15">
        <v>76.62</v>
      </c>
      <c r="V15">
        <v>0.11</v>
      </c>
      <c r="Y15" t="s">
        <v>164</v>
      </c>
      <c r="Z15">
        <v>79.900000000000006</v>
      </c>
      <c r="AA15">
        <v>0.67</v>
      </c>
    </row>
    <row r="16" spans="1:28" x14ac:dyDescent="0.3">
      <c r="A16" t="s">
        <v>163</v>
      </c>
      <c r="B16" t="s">
        <v>166</v>
      </c>
      <c r="C16" s="25">
        <v>89.194044687120865</v>
      </c>
      <c r="D16" s="25">
        <v>26.93425985726947</v>
      </c>
      <c r="E16" s="25">
        <v>79.415116493908414</v>
      </c>
      <c r="F16" s="25">
        <v>83.322066482021697</v>
      </c>
      <c r="J16" t="s">
        <v>24</v>
      </c>
      <c r="K16">
        <v>70.38</v>
      </c>
      <c r="L16">
        <v>1.81</v>
      </c>
      <c r="O16" t="s">
        <v>24</v>
      </c>
      <c r="P16">
        <v>14.93</v>
      </c>
      <c r="Q16">
        <v>0.02</v>
      </c>
      <c r="T16" t="s">
        <v>24</v>
      </c>
      <c r="U16">
        <v>72.83</v>
      </c>
      <c r="V16">
        <v>0.28999999999999998</v>
      </c>
      <c r="Y16" t="s">
        <v>24</v>
      </c>
      <c r="Z16">
        <v>89.61</v>
      </c>
      <c r="AA16">
        <v>0.06</v>
      </c>
    </row>
    <row r="17" spans="1:18" ht="15" thickBot="1" x14ac:dyDescent="0.35">
      <c r="B17" t="s">
        <v>167</v>
      </c>
      <c r="C17" s="26">
        <v>88.206878854202017</v>
      </c>
      <c r="D17" s="26">
        <v>25.270184209683666</v>
      </c>
      <c r="E17" s="26">
        <v>79.997963488922807</v>
      </c>
      <c r="F17" s="25">
        <v>85.996339920363198</v>
      </c>
    </row>
    <row r="18" spans="1:18" x14ac:dyDescent="0.3">
      <c r="A18" t="s">
        <v>160</v>
      </c>
      <c r="B18" t="s">
        <v>166</v>
      </c>
      <c r="C18" s="25">
        <v>80.92037920607423</v>
      </c>
      <c r="D18" s="25">
        <v>14.584471130480475</v>
      </c>
      <c r="E18" s="25">
        <v>76.690644677719192</v>
      </c>
      <c r="F18" s="27">
        <v>78.231898067360632</v>
      </c>
      <c r="K18" s="63" t="s">
        <v>190</v>
      </c>
      <c r="L18" s="63"/>
      <c r="M18" s="63"/>
      <c r="N18" s="63"/>
      <c r="O18" s="63" t="s">
        <v>196</v>
      </c>
      <c r="P18" s="63"/>
      <c r="Q18" s="63"/>
      <c r="R18" s="63"/>
    </row>
    <row r="19" spans="1:18" ht="15" thickBot="1" x14ac:dyDescent="0.35">
      <c r="B19" t="s">
        <v>167</v>
      </c>
      <c r="C19" s="26">
        <v>79.706144106939021</v>
      </c>
      <c r="D19" s="26">
        <v>14.856146890932697</v>
      </c>
      <c r="E19" s="25">
        <v>77.470317715650879</v>
      </c>
      <c r="F19" s="25">
        <v>78.975723862848525</v>
      </c>
      <c r="J19" t="s">
        <v>189</v>
      </c>
      <c r="K19">
        <v>3</v>
      </c>
      <c r="L19">
        <v>4</v>
      </c>
      <c r="M19">
        <v>7</v>
      </c>
      <c r="N19">
        <v>8</v>
      </c>
      <c r="O19">
        <v>3</v>
      </c>
      <c r="P19">
        <v>4</v>
      </c>
      <c r="Q19">
        <v>7</v>
      </c>
      <c r="R19">
        <v>8</v>
      </c>
    </row>
    <row r="20" spans="1:18" x14ac:dyDescent="0.3">
      <c r="A20" t="s">
        <v>161</v>
      </c>
      <c r="B20" t="s">
        <v>166</v>
      </c>
      <c r="C20" s="25">
        <v>97.640231881319735</v>
      </c>
      <c r="D20" s="25">
        <v>34.797075098848353</v>
      </c>
      <c r="E20" s="27">
        <v>85.094212645928806</v>
      </c>
      <c r="F20" s="27">
        <v>97.888729248621104</v>
      </c>
      <c r="I20" t="s">
        <v>191</v>
      </c>
      <c r="J20" t="s">
        <v>158</v>
      </c>
      <c r="K20">
        <v>66.92</v>
      </c>
      <c r="L20">
        <v>30.79</v>
      </c>
      <c r="M20">
        <v>47.4</v>
      </c>
      <c r="N20">
        <v>44.67</v>
      </c>
      <c r="O20">
        <v>0.65</v>
      </c>
      <c r="P20">
        <v>0.96</v>
      </c>
      <c r="Q20">
        <v>0.06</v>
      </c>
      <c r="R20">
        <v>0.4</v>
      </c>
    </row>
    <row r="21" spans="1:18" ht="15" thickBot="1" x14ac:dyDescent="0.35">
      <c r="B21" t="s">
        <v>167</v>
      </c>
      <c r="C21" s="25">
        <v>97.988022087484808</v>
      </c>
      <c r="D21" s="25">
        <v>34.807149933006997</v>
      </c>
      <c r="E21" s="26">
        <v>86.09892088110297</v>
      </c>
      <c r="F21" s="25">
        <v>97.240665487497381</v>
      </c>
      <c r="J21" t="s">
        <v>194</v>
      </c>
      <c r="K21">
        <v>73.7</v>
      </c>
      <c r="L21">
        <v>37.619999999999997</v>
      </c>
      <c r="M21">
        <v>78.349999999999994</v>
      </c>
      <c r="N21">
        <v>75.319999999999993</v>
      </c>
      <c r="O21">
        <v>0.15</v>
      </c>
      <c r="P21">
        <v>0.18</v>
      </c>
      <c r="Q21">
        <v>0.13</v>
      </c>
      <c r="R21">
        <v>0.23</v>
      </c>
    </row>
    <row r="22" spans="1:18" x14ac:dyDescent="0.3">
      <c r="A22" t="s">
        <v>21</v>
      </c>
      <c r="B22" t="s">
        <v>166</v>
      </c>
      <c r="C22" s="27">
        <v>98.787447772821906</v>
      </c>
      <c r="D22" s="27">
        <v>30.247849140714344</v>
      </c>
      <c r="E22" s="25">
        <v>97.028855309522044</v>
      </c>
      <c r="F22" s="27">
        <v>99.880820773909818</v>
      </c>
      <c r="J22" t="s">
        <v>193</v>
      </c>
      <c r="K22">
        <v>75.31</v>
      </c>
      <c r="L22">
        <v>18.399999999999999</v>
      </c>
      <c r="M22">
        <v>69.86</v>
      </c>
      <c r="N22">
        <v>79.23</v>
      </c>
      <c r="O22">
        <v>0.35</v>
      </c>
      <c r="P22">
        <v>0.51</v>
      </c>
      <c r="Q22">
        <v>0.37</v>
      </c>
      <c r="R22">
        <v>0.63</v>
      </c>
    </row>
    <row r="23" spans="1:18" ht="15" thickBot="1" x14ac:dyDescent="0.35">
      <c r="B23" t="s">
        <v>167</v>
      </c>
      <c r="C23" s="26">
        <v>98.329664771332361</v>
      </c>
      <c r="D23" s="25">
        <v>30.230136598146874</v>
      </c>
      <c r="E23" s="25">
        <v>98.702055990494657</v>
      </c>
      <c r="F23" s="25">
        <v>99.638854164166901</v>
      </c>
      <c r="J23" t="s">
        <v>192</v>
      </c>
      <c r="K23">
        <v>98.57</v>
      </c>
      <c r="L23">
        <v>16.670000000000002</v>
      </c>
      <c r="M23">
        <v>74.319999999999993</v>
      </c>
      <c r="N23">
        <v>82.37</v>
      </c>
      <c r="O23">
        <v>1.37</v>
      </c>
      <c r="P23">
        <v>0.36</v>
      </c>
      <c r="Q23">
        <v>0.8</v>
      </c>
      <c r="R23">
        <v>0.09</v>
      </c>
    </row>
    <row r="24" spans="1:18" x14ac:dyDescent="0.3">
      <c r="A24" t="s">
        <v>164</v>
      </c>
      <c r="B24" t="s">
        <v>166</v>
      </c>
      <c r="C24" s="25">
        <v>79.798341295913744</v>
      </c>
      <c r="D24" s="27">
        <v>23.867559031958447</v>
      </c>
      <c r="E24" s="27">
        <v>76.537650917957478</v>
      </c>
      <c r="F24" s="27">
        <v>79.430558452110589</v>
      </c>
      <c r="J24" t="s">
        <v>21</v>
      </c>
      <c r="K24">
        <v>92.43</v>
      </c>
      <c r="L24">
        <v>8.76</v>
      </c>
      <c r="M24">
        <v>80.349999999999994</v>
      </c>
      <c r="N24">
        <v>82.63</v>
      </c>
      <c r="O24">
        <v>1.1000000000000001</v>
      </c>
      <c r="P24">
        <v>0.09</v>
      </c>
      <c r="Q24">
        <v>0.37</v>
      </c>
      <c r="R24">
        <v>0.72</v>
      </c>
    </row>
    <row r="25" spans="1:18" ht="15" thickBot="1" x14ac:dyDescent="0.35">
      <c r="B25" t="s">
        <v>167</v>
      </c>
      <c r="C25" s="26">
        <v>78.516127768276249</v>
      </c>
      <c r="D25" s="25">
        <v>23.00992036686095</v>
      </c>
      <c r="E25" s="25">
        <v>76.69348259883806</v>
      </c>
      <c r="F25" s="26">
        <v>80.374020655887279</v>
      </c>
      <c r="J25" t="s">
        <v>22</v>
      </c>
      <c r="K25">
        <v>90.64</v>
      </c>
      <c r="L25">
        <v>14.25</v>
      </c>
      <c r="M25">
        <v>72.88</v>
      </c>
      <c r="N25">
        <v>70</v>
      </c>
      <c r="O25">
        <v>0.5</v>
      </c>
      <c r="P25">
        <v>0.32</v>
      </c>
      <c r="Q25">
        <v>0.53</v>
      </c>
      <c r="R25">
        <v>0.13</v>
      </c>
    </row>
    <row r="26" spans="1:18" x14ac:dyDescent="0.3">
      <c r="A26" t="s">
        <v>24</v>
      </c>
      <c r="B26" t="s">
        <v>166</v>
      </c>
      <c r="C26" s="25">
        <v>69.095896853547771</v>
      </c>
      <c r="D26" s="27">
        <v>14.918488725781501</v>
      </c>
      <c r="E26" s="27">
        <v>73.036128922631079</v>
      </c>
      <c r="F26" s="25">
        <v>89.569666415995201</v>
      </c>
    </row>
    <row r="27" spans="1:18" ht="15" thickBot="1" x14ac:dyDescent="0.35">
      <c r="B27" t="s">
        <v>167</v>
      </c>
      <c r="C27" s="26">
        <v>71.656156224402608</v>
      </c>
      <c r="D27" s="26">
        <v>14.9455035821241</v>
      </c>
      <c r="E27" s="26">
        <v>72.622615488267868</v>
      </c>
      <c r="F27" s="26">
        <v>89.658720745707953</v>
      </c>
      <c r="I27" t="s">
        <v>195</v>
      </c>
      <c r="J27" t="s">
        <v>194</v>
      </c>
      <c r="K27">
        <v>88.7</v>
      </c>
      <c r="L27">
        <v>26.1</v>
      </c>
      <c r="M27">
        <v>79.709999999999994</v>
      </c>
      <c r="N27">
        <v>84.66</v>
      </c>
      <c r="O27">
        <v>0.7</v>
      </c>
      <c r="P27">
        <v>1.18</v>
      </c>
      <c r="Q27">
        <v>0.41</v>
      </c>
      <c r="R27">
        <v>1.89</v>
      </c>
    </row>
    <row r="28" spans="1:18" x14ac:dyDescent="0.3">
      <c r="J28" t="s">
        <v>193</v>
      </c>
      <c r="K28">
        <v>80.31</v>
      </c>
      <c r="L28">
        <v>14.72</v>
      </c>
      <c r="M28">
        <v>77.08</v>
      </c>
      <c r="N28">
        <v>78.599999999999994</v>
      </c>
      <c r="O28">
        <v>0.86</v>
      </c>
      <c r="P28">
        <v>0.19</v>
      </c>
      <c r="Q28">
        <v>0.55000000000000004</v>
      </c>
      <c r="R28">
        <v>0.53</v>
      </c>
    </row>
    <row r="29" spans="1:18" x14ac:dyDescent="0.3">
      <c r="J29" t="s">
        <v>192</v>
      </c>
      <c r="K29">
        <v>97.81</v>
      </c>
      <c r="L29">
        <v>34.799999999999997</v>
      </c>
      <c r="M29">
        <v>85.6</v>
      </c>
      <c r="N29">
        <v>97.56</v>
      </c>
      <c r="O29">
        <v>0.25</v>
      </c>
      <c r="P29">
        <v>0</v>
      </c>
      <c r="Q29">
        <v>0.71</v>
      </c>
      <c r="R29">
        <v>0.46</v>
      </c>
    </row>
    <row r="30" spans="1:18" x14ac:dyDescent="0.3">
      <c r="J30" t="s">
        <v>21</v>
      </c>
      <c r="K30">
        <v>98.56</v>
      </c>
      <c r="L30">
        <v>30.24</v>
      </c>
      <c r="M30">
        <v>97.86</v>
      </c>
      <c r="N30">
        <v>99.76</v>
      </c>
      <c r="O30">
        <v>0.32</v>
      </c>
      <c r="P30">
        <v>0.01</v>
      </c>
      <c r="Q30">
        <v>1.18</v>
      </c>
      <c r="R30">
        <v>0.17</v>
      </c>
    </row>
    <row r="31" spans="1:18" x14ac:dyDescent="0.3">
      <c r="J31" t="s">
        <v>22</v>
      </c>
      <c r="K31">
        <v>79.16</v>
      </c>
      <c r="L31">
        <v>23.44</v>
      </c>
      <c r="M31">
        <v>76.62</v>
      </c>
      <c r="N31">
        <v>79.900000000000006</v>
      </c>
      <c r="O31">
        <v>0.91</v>
      </c>
      <c r="P31">
        <v>0.61</v>
      </c>
      <c r="Q31">
        <v>0.11</v>
      </c>
      <c r="R31">
        <v>0.67</v>
      </c>
    </row>
    <row r="32" spans="1:18" x14ac:dyDescent="0.3">
      <c r="J32" t="s">
        <v>24</v>
      </c>
      <c r="K32">
        <v>70.38</v>
      </c>
      <c r="L32">
        <v>14.93</v>
      </c>
      <c r="M32">
        <v>72.83</v>
      </c>
      <c r="N32">
        <v>89.61</v>
      </c>
      <c r="O32">
        <v>1.81</v>
      </c>
      <c r="P32">
        <v>0.02</v>
      </c>
      <c r="Q32">
        <v>0.28999999999999998</v>
      </c>
      <c r="R32">
        <v>0.06</v>
      </c>
    </row>
    <row r="41" spans="1:2" x14ac:dyDescent="0.3">
      <c r="A41" t="s">
        <v>197</v>
      </c>
      <c r="B41" s="40" t="s">
        <v>199</v>
      </c>
    </row>
    <row r="42" spans="1:2" x14ac:dyDescent="0.3">
      <c r="A42" t="s">
        <v>158</v>
      </c>
      <c r="B42" s="46" t="s">
        <v>206</v>
      </c>
    </row>
    <row r="43" spans="1:2" x14ac:dyDescent="0.3">
      <c r="A43" t="s">
        <v>204</v>
      </c>
      <c r="B43" s="45" t="s">
        <v>205</v>
      </c>
    </row>
    <row r="44" spans="1:2" x14ac:dyDescent="0.3">
      <c r="A44" t="s">
        <v>198</v>
      </c>
      <c r="B44" s="41" t="s">
        <v>201</v>
      </c>
    </row>
    <row r="45" spans="1:2" x14ac:dyDescent="0.3">
      <c r="A45" t="s">
        <v>18</v>
      </c>
      <c r="B45" s="42" t="s">
        <v>200</v>
      </c>
    </row>
    <row r="46" spans="1:2" x14ac:dyDescent="0.3">
      <c r="A46" t="s">
        <v>21</v>
      </c>
      <c r="B46" s="43" t="s">
        <v>202</v>
      </c>
    </row>
    <row r="47" spans="1:2" x14ac:dyDescent="0.3">
      <c r="A47" t="s">
        <v>164</v>
      </c>
      <c r="B47" s="44" t="s">
        <v>203</v>
      </c>
    </row>
    <row r="48" spans="1:2" x14ac:dyDescent="0.3">
      <c r="A48" t="s">
        <v>24</v>
      </c>
      <c r="B48" s="47" t="s">
        <v>207</v>
      </c>
    </row>
  </sheetData>
  <mergeCells count="7">
    <mergeCell ref="T1:V1"/>
    <mergeCell ref="Y1:AA1"/>
    <mergeCell ref="K18:N18"/>
    <mergeCell ref="O18:R18"/>
    <mergeCell ref="C1:F1"/>
    <mergeCell ref="J1:L1"/>
    <mergeCell ref="O1:Q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C0D56-DCF1-454A-84DF-E2C29358B74B}">
  <sheetPr>
    <tabColor rgb="FFFFFF00"/>
  </sheetPr>
  <dimension ref="A1:AA52"/>
  <sheetViews>
    <sheetView topLeftCell="G1" zoomScale="40" zoomScaleNormal="40" workbookViewId="0">
      <selection activeCell="J38" sqref="J38"/>
    </sheetView>
  </sheetViews>
  <sheetFormatPr defaultRowHeight="14.4" x14ac:dyDescent="0.3"/>
  <cols>
    <col min="1" max="2" width="23.21875" bestFit="1" customWidth="1"/>
    <col min="3" max="3" width="10.33203125" style="25" customWidth="1"/>
    <col min="4" max="5" width="8.88671875" style="25"/>
    <col min="8" max="8" width="11.6640625" bestFit="1" customWidth="1"/>
    <col min="9" max="9" width="25" bestFit="1" customWidth="1"/>
    <col min="10" max="10" width="10.6640625" bestFit="1" customWidth="1"/>
    <col min="14" max="14" width="24.44140625" customWidth="1"/>
    <col min="15" max="15" width="10.6640625" bestFit="1" customWidth="1"/>
    <col min="19" max="19" width="25" bestFit="1" customWidth="1"/>
    <col min="20" max="20" width="10.6640625" bestFit="1" customWidth="1"/>
    <col min="24" max="24" width="23.21875" bestFit="1" customWidth="1"/>
    <col min="25" max="25" width="10.6640625" bestFit="1" customWidth="1"/>
    <col min="30" max="30" width="24" bestFit="1" customWidth="1"/>
    <col min="31" max="31" width="11.21875" bestFit="1" customWidth="1"/>
  </cols>
  <sheetData>
    <row r="1" spans="1:27" x14ac:dyDescent="0.3">
      <c r="A1" s="24" t="s">
        <v>19</v>
      </c>
      <c r="C1" s="64" t="s">
        <v>165</v>
      </c>
      <c r="D1" s="64"/>
      <c r="E1" s="64"/>
      <c r="I1" s="63" t="s">
        <v>170</v>
      </c>
      <c r="J1" s="63"/>
      <c r="K1" s="63"/>
      <c r="N1" s="63" t="s">
        <v>171</v>
      </c>
      <c r="O1" s="63"/>
      <c r="P1" s="63"/>
      <c r="S1" s="63" t="s">
        <v>172</v>
      </c>
      <c r="T1" s="63"/>
      <c r="U1" s="63"/>
      <c r="X1" s="63" t="s">
        <v>173</v>
      </c>
      <c r="Y1" s="63"/>
      <c r="Z1" s="63"/>
    </row>
    <row r="2" spans="1:27" x14ac:dyDescent="0.3">
      <c r="C2" s="28">
        <v>3</v>
      </c>
      <c r="D2" s="28">
        <v>4</v>
      </c>
      <c r="E2" s="28">
        <v>8</v>
      </c>
      <c r="I2" s="24" t="s">
        <v>19</v>
      </c>
      <c r="J2" s="24" t="s">
        <v>168</v>
      </c>
      <c r="K2" s="24" t="s">
        <v>169</v>
      </c>
      <c r="L2" s="24"/>
      <c r="N2" s="24" t="s">
        <v>19</v>
      </c>
      <c r="O2" s="24" t="s">
        <v>168</v>
      </c>
      <c r="P2" s="24" t="s">
        <v>169</v>
      </c>
      <c r="Q2" s="24"/>
      <c r="S2" s="24" t="s">
        <v>19</v>
      </c>
      <c r="T2" s="24" t="s">
        <v>168</v>
      </c>
      <c r="U2" s="24" t="s">
        <v>169</v>
      </c>
      <c r="V2" s="24"/>
      <c r="X2" s="24" t="s">
        <v>19</v>
      </c>
      <c r="Y2" s="24" t="s">
        <v>168</v>
      </c>
      <c r="Z2" s="24" t="s">
        <v>169</v>
      </c>
      <c r="AA2" s="24"/>
    </row>
    <row r="3" spans="1:27" x14ac:dyDescent="0.3">
      <c r="A3" t="s">
        <v>158</v>
      </c>
      <c r="B3" t="s">
        <v>166</v>
      </c>
      <c r="C3" s="48">
        <v>67.381709578092526</v>
      </c>
      <c r="D3" s="48">
        <v>30.108128499495955</v>
      </c>
      <c r="E3" s="48">
        <v>44.953649629177178</v>
      </c>
      <c r="F3" t="s">
        <v>208</v>
      </c>
      <c r="I3" t="s">
        <v>158</v>
      </c>
      <c r="J3">
        <v>66.92</v>
      </c>
      <c r="K3">
        <v>0.65</v>
      </c>
      <c r="N3" t="s">
        <v>158</v>
      </c>
      <c r="O3">
        <v>30.79</v>
      </c>
      <c r="P3">
        <v>0.95</v>
      </c>
      <c r="S3" t="s">
        <v>158</v>
      </c>
      <c r="T3">
        <v>76.239999999999995</v>
      </c>
      <c r="U3">
        <v>0.6</v>
      </c>
      <c r="X3" t="s">
        <v>158</v>
      </c>
      <c r="Y3">
        <v>88.11</v>
      </c>
      <c r="Z3">
        <v>0.01</v>
      </c>
    </row>
    <row r="4" spans="1:27" ht="15" thickBot="1" x14ac:dyDescent="0.35">
      <c r="B4" t="s">
        <v>167</v>
      </c>
      <c r="C4" s="49">
        <v>66.464910506937429</v>
      </c>
      <c r="D4" s="48">
        <v>31.462408708773435</v>
      </c>
      <c r="E4" s="48">
        <v>44.387922833175217</v>
      </c>
      <c r="I4" t="s">
        <v>159</v>
      </c>
      <c r="J4">
        <v>73.7</v>
      </c>
      <c r="K4">
        <v>0.15</v>
      </c>
      <c r="N4" t="s">
        <v>159</v>
      </c>
      <c r="O4">
        <v>37.619999999999997</v>
      </c>
      <c r="P4">
        <v>0.18</v>
      </c>
      <c r="S4" t="s">
        <v>159</v>
      </c>
      <c r="T4">
        <v>67.95</v>
      </c>
      <c r="U4">
        <v>0.6</v>
      </c>
      <c r="X4" t="s">
        <v>159</v>
      </c>
      <c r="Y4">
        <v>75.319999999999993</v>
      </c>
      <c r="Z4">
        <v>0.23</v>
      </c>
    </row>
    <row r="5" spans="1:27" x14ac:dyDescent="0.3">
      <c r="A5" t="s">
        <v>159</v>
      </c>
      <c r="B5" t="s">
        <v>166</v>
      </c>
      <c r="C5" s="48">
        <v>73.59</v>
      </c>
      <c r="D5" s="50">
        <v>37.49</v>
      </c>
      <c r="E5" s="50">
        <v>75.16</v>
      </c>
      <c r="I5" t="s">
        <v>160</v>
      </c>
      <c r="J5">
        <v>75.319999999999993</v>
      </c>
      <c r="K5">
        <v>0.86</v>
      </c>
      <c r="N5" t="s">
        <v>160</v>
      </c>
      <c r="O5">
        <v>18.399999999999999</v>
      </c>
      <c r="P5">
        <v>0.51</v>
      </c>
      <c r="S5" t="s">
        <v>160</v>
      </c>
      <c r="T5">
        <v>70.510000000000005</v>
      </c>
      <c r="U5">
        <v>1.58</v>
      </c>
      <c r="X5" t="s">
        <v>160</v>
      </c>
      <c r="Y5">
        <v>79.23</v>
      </c>
      <c r="Z5">
        <v>0.62</v>
      </c>
    </row>
    <row r="6" spans="1:27" ht="15" thickBot="1" x14ac:dyDescent="0.35">
      <c r="B6" t="s">
        <v>167</v>
      </c>
      <c r="C6" s="49">
        <v>73.8</v>
      </c>
      <c r="D6" s="48">
        <v>37.75</v>
      </c>
      <c r="E6" s="49">
        <v>75.48</v>
      </c>
      <c r="I6" t="s">
        <v>161</v>
      </c>
      <c r="J6">
        <v>98.57</v>
      </c>
      <c r="K6">
        <v>1.37</v>
      </c>
      <c r="N6" t="s">
        <v>161</v>
      </c>
      <c r="O6">
        <v>16.670000000000002</v>
      </c>
      <c r="P6">
        <v>0.35</v>
      </c>
      <c r="S6" t="s">
        <v>161</v>
      </c>
      <c r="T6">
        <v>64.27</v>
      </c>
      <c r="U6">
        <v>1.06</v>
      </c>
      <c r="X6" t="s">
        <v>161</v>
      </c>
      <c r="Y6">
        <v>82.27</v>
      </c>
      <c r="Z6">
        <v>0.08</v>
      </c>
    </row>
    <row r="7" spans="1:27" x14ac:dyDescent="0.3">
      <c r="A7" t="s">
        <v>160</v>
      </c>
      <c r="B7" t="s">
        <v>166</v>
      </c>
      <c r="C7" s="48">
        <v>75.063814839852327</v>
      </c>
      <c r="D7" s="50">
        <v>18.756609646927696</v>
      </c>
      <c r="E7" s="48">
        <v>78.787487860113941</v>
      </c>
      <c r="I7" t="s">
        <v>21</v>
      </c>
      <c r="J7">
        <v>92.43</v>
      </c>
      <c r="K7">
        <v>1.1000000000000001</v>
      </c>
      <c r="N7" t="s">
        <v>21</v>
      </c>
      <c r="O7">
        <v>8.76</v>
      </c>
      <c r="P7">
        <v>0.09</v>
      </c>
      <c r="S7" t="s">
        <v>21</v>
      </c>
      <c r="T7">
        <v>59.4</v>
      </c>
      <c r="U7">
        <v>1.61</v>
      </c>
      <c r="X7" t="s">
        <v>21</v>
      </c>
      <c r="Y7">
        <v>82.64</v>
      </c>
      <c r="Z7">
        <v>0.72</v>
      </c>
    </row>
    <row r="8" spans="1:27" ht="15" thickBot="1" x14ac:dyDescent="0.35">
      <c r="B8" t="s">
        <v>167</v>
      </c>
      <c r="C8" s="49">
        <v>75.565590531332873</v>
      </c>
      <c r="D8" s="48">
        <v>18.037101549317747</v>
      </c>
      <c r="E8" s="48">
        <v>79.673992017628166</v>
      </c>
      <c r="I8" t="s">
        <v>164</v>
      </c>
      <c r="J8">
        <v>90.64</v>
      </c>
      <c r="K8">
        <v>0.49</v>
      </c>
      <c r="N8" t="s">
        <v>164</v>
      </c>
      <c r="O8">
        <v>14.25</v>
      </c>
      <c r="P8">
        <v>0.31</v>
      </c>
      <c r="S8" t="s">
        <v>164</v>
      </c>
      <c r="T8">
        <v>64.260000000000005</v>
      </c>
      <c r="U8">
        <v>0.45</v>
      </c>
      <c r="X8" t="s">
        <v>164</v>
      </c>
      <c r="Y8">
        <v>70.010000000000005</v>
      </c>
      <c r="Z8">
        <v>0.13</v>
      </c>
    </row>
    <row r="9" spans="1:27" x14ac:dyDescent="0.3">
      <c r="A9" t="s">
        <v>161</v>
      </c>
      <c r="B9" t="s">
        <v>166</v>
      </c>
      <c r="C9" s="48">
        <v>99.537711606955881</v>
      </c>
      <c r="D9" s="50">
        <v>16.91868453626487</v>
      </c>
      <c r="E9" s="50">
        <v>82.333253864771464</v>
      </c>
    </row>
    <row r="10" spans="1:27" ht="15" thickBot="1" x14ac:dyDescent="0.35">
      <c r="B10" t="s">
        <v>167</v>
      </c>
      <c r="C10" s="48">
        <v>97.595463928761291</v>
      </c>
      <c r="D10" s="49">
        <v>16.415993554543579</v>
      </c>
      <c r="E10" s="49">
        <v>82.206253115303326</v>
      </c>
      <c r="I10" s="24" t="s">
        <v>162</v>
      </c>
      <c r="J10" s="24" t="s">
        <v>168</v>
      </c>
      <c r="K10" s="24" t="s">
        <v>169</v>
      </c>
      <c r="L10" s="24"/>
      <c r="N10" s="24" t="s">
        <v>162</v>
      </c>
      <c r="O10" s="24" t="s">
        <v>168</v>
      </c>
      <c r="P10" s="24" t="s">
        <v>169</v>
      </c>
      <c r="Q10" s="24"/>
      <c r="S10" s="24" t="s">
        <v>162</v>
      </c>
      <c r="T10" s="24" t="s">
        <v>168</v>
      </c>
      <c r="U10" s="24" t="s">
        <v>169</v>
      </c>
      <c r="V10" s="24"/>
      <c r="X10" s="24" t="s">
        <v>162</v>
      </c>
      <c r="Y10" s="24" t="s">
        <v>168</v>
      </c>
      <c r="Z10" s="24" t="s">
        <v>169</v>
      </c>
      <c r="AA10" s="24"/>
    </row>
    <row r="11" spans="1:27" x14ac:dyDescent="0.3">
      <c r="A11" t="s">
        <v>21</v>
      </c>
      <c r="B11" t="s">
        <v>166</v>
      </c>
      <c r="C11" s="50">
        <v>91.650703293959921</v>
      </c>
      <c r="D11" s="48">
        <v>8.6939532604086587</v>
      </c>
      <c r="E11" s="48">
        <v>82.12569079102839</v>
      </c>
      <c r="I11" t="s">
        <v>163</v>
      </c>
      <c r="J11">
        <v>88.7</v>
      </c>
      <c r="K11">
        <v>0.69</v>
      </c>
      <c r="N11" t="s">
        <v>163</v>
      </c>
      <c r="O11">
        <v>26.1</v>
      </c>
      <c r="P11">
        <v>1.17</v>
      </c>
      <c r="S11" t="s">
        <v>163</v>
      </c>
      <c r="T11">
        <v>63.76</v>
      </c>
      <c r="U11">
        <v>0.23</v>
      </c>
      <c r="X11" t="s">
        <v>163</v>
      </c>
      <c r="Y11">
        <v>84.66</v>
      </c>
      <c r="Z11">
        <v>1.9</v>
      </c>
    </row>
    <row r="12" spans="1:27" ht="15" thickBot="1" x14ac:dyDescent="0.35">
      <c r="B12" t="s">
        <v>167</v>
      </c>
      <c r="C12" s="49">
        <v>93.212904266166703</v>
      </c>
      <c r="D12" s="48">
        <v>8.8182441640062663</v>
      </c>
      <c r="E12" s="49">
        <v>83.148396427660188</v>
      </c>
      <c r="I12" t="s">
        <v>160</v>
      </c>
      <c r="J12">
        <v>80.319999999999993</v>
      </c>
      <c r="K12">
        <v>0.86</v>
      </c>
      <c r="N12" t="s">
        <v>160</v>
      </c>
      <c r="O12">
        <v>14.72</v>
      </c>
      <c r="P12">
        <v>0.2</v>
      </c>
      <c r="S12" t="s">
        <v>160</v>
      </c>
      <c r="T12">
        <v>60.53</v>
      </c>
      <c r="U12">
        <v>2.4500000000000002</v>
      </c>
      <c r="X12" t="s">
        <v>160</v>
      </c>
      <c r="Y12">
        <v>78.61</v>
      </c>
      <c r="Z12">
        <v>0.53</v>
      </c>
    </row>
    <row r="13" spans="1:27" x14ac:dyDescent="0.3">
      <c r="A13" t="s">
        <v>164</v>
      </c>
      <c r="B13" t="s">
        <v>166</v>
      </c>
      <c r="C13" s="48">
        <v>90.992473934022613</v>
      </c>
      <c r="D13" s="50">
        <v>14.474681910870723</v>
      </c>
      <c r="E13" s="48">
        <v>70.095886292908247</v>
      </c>
      <c r="I13" t="s">
        <v>161</v>
      </c>
      <c r="J13">
        <v>97.82</v>
      </c>
      <c r="K13">
        <v>0.25</v>
      </c>
      <c r="N13" t="s">
        <v>161</v>
      </c>
      <c r="O13">
        <v>34.81</v>
      </c>
      <c r="P13">
        <v>0.01</v>
      </c>
      <c r="S13" t="s">
        <v>161</v>
      </c>
      <c r="T13">
        <v>47.48</v>
      </c>
      <c r="U13">
        <v>3.23</v>
      </c>
      <c r="X13" t="s">
        <v>161</v>
      </c>
      <c r="Y13">
        <v>97.67</v>
      </c>
      <c r="Z13">
        <v>0.46</v>
      </c>
    </row>
    <row r="14" spans="1:27" ht="15" thickBot="1" x14ac:dyDescent="0.35">
      <c r="B14" t="s">
        <v>167</v>
      </c>
      <c r="C14" s="49">
        <v>90.286473307742739</v>
      </c>
      <c r="D14" s="49">
        <v>14.015400829052847</v>
      </c>
      <c r="E14" s="49">
        <v>69.916163162738286</v>
      </c>
      <c r="I14" t="s">
        <v>21</v>
      </c>
      <c r="J14">
        <v>98.56</v>
      </c>
      <c r="K14">
        <v>0.36</v>
      </c>
      <c r="N14" t="s">
        <v>21</v>
      </c>
      <c r="O14">
        <v>30.24</v>
      </c>
      <c r="P14">
        <v>0.01</v>
      </c>
      <c r="S14" t="s">
        <v>21</v>
      </c>
      <c r="T14">
        <v>53.15</v>
      </c>
      <c r="U14">
        <v>0.61</v>
      </c>
      <c r="X14" t="s">
        <v>21</v>
      </c>
      <c r="Y14">
        <v>99.76</v>
      </c>
      <c r="Z14">
        <v>0.17</v>
      </c>
    </row>
    <row r="15" spans="1:27" x14ac:dyDescent="0.3">
      <c r="A15" s="24" t="s">
        <v>162</v>
      </c>
      <c r="C15" s="48"/>
      <c r="D15" s="48"/>
      <c r="E15" s="48"/>
      <c r="I15" t="s">
        <v>164</v>
      </c>
      <c r="J15">
        <v>79.16</v>
      </c>
      <c r="K15">
        <v>0.91</v>
      </c>
      <c r="N15" t="s">
        <v>164</v>
      </c>
      <c r="O15">
        <v>23.44</v>
      </c>
      <c r="P15">
        <v>0.61</v>
      </c>
      <c r="S15" t="s">
        <v>164</v>
      </c>
      <c r="T15">
        <v>63.34</v>
      </c>
      <c r="U15">
        <v>1.45</v>
      </c>
      <c r="X15" t="s">
        <v>164</v>
      </c>
      <c r="Y15">
        <v>79.900000000000006</v>
      </c>
      <c r="Z15">
        <v>0.66</v>
      </c>
    </row>
    <row r="16" spans="1:27" x14ac:dyDescent="0.3">
      <c r="A16" t="s">
        <v>163</v>
      </c>
      <c r="B16" t="s">
        <v>166</v>
      </c>
      <c r="C16" s="48">
        <v>89.194044687120865</v>
      </c>
      <c r="D16" s="48">
        <v>26.93425985726947</v>
      </c>
      <c r="E16" s="48">
        <v>83.322066482021697</v>
      </c>
    </row>
    <row r="17" spans="1:27" ht="15" thickBot="1" x14ac:dyDescent="0.35">
      <c r="B17" t="s">
        <v>167</v>
      </c>
      <c r="C17" s="49">
        <v>88.206878854202017</v>
      </c>
      <c r="D17" s="49">
        <v>25.270184209683666</v>
      </c>
      <c r="E17" s="48">
        <v>85.996339920363198</v>
      </c>
      <c r="I17" s="24" t="s">
        <v>209</v>
      </c>
      <c r="J17" s="24" t="s">
        <v>168</v>
      </c>
      <c r="K17" s="24" t="s">
        <v>169</v>
      </c>
      <c r="L17" s="24"/>
      <c r="N17" s="24" t="s">
        <v>209</v>
      </c>
      <c r="O17" s="24" t="s">
        <v>168</v>
      </c>
      <c r="P17" s="24" t="s">
        <v>169</v>
      </c>
      <c r="Q17" s="24"/>
      <c r="S17" s="24" t="s">
        <v>209</v>
      </c>
      <c r="T17" s="24" t="s">
        <v>168</v>
      </c>
      <c r="U17" s="24" t="s">
        <v>169</v>
      </c>
      <c r="V17" s="24"/>
      <c r="X17" s="24" t="s">
        <v>209</v>
      </c>
      <c r="Y17" s="24" t="s">
        <v>168</v>
      </c>
      <c r="Z17" s="24" t="s">
        <v>169</v>
      </c>
      <c r="AA17" s="24"/>
    </row>
    <row r="18" spans="1:27" x14ac:dyDescent="0.3">
      <c r="A18" t="s">
        <v>160</v>
      </c>
      <c r="B18" t="s">
        <v>166</v>
      </c>
      <c r="C18" s="48">
        <v>80.92037920607423</v>
      </c>
      <c r="D18" s="48">
        <v>14.584471130480475</v>
      </c>
      <c r="E18" s="50">
        <v>78.231898067360632</v>
      </c>
      <c r="I18" t="s">
        <v>163</v>
      </c>
      <c r="J18">
        <v>12.37</v>
      </c>
      <c r="K18">
        <v>0.47</v>
      </c>
      <c r="N18" t="s">
        <v>163</v>
      </c>
      <c r="O18">
        <v>12.35</v>
      </c>
      <c r="P18">
        <v>0.3</v>
      </c>
      <c r="S18" t="s">
        <v>163</v>
      </c>
      <c r="T18">
        <v>38.46</v>
      </c>
      <c r="U18">
        <v>0.37</v>
      </c>
      <c r="X18" t="s">
        <v>163</v>
      </c>
      <c r="Y18">
        <v>38.979999999999997</v>
      </c>
      <c r="Z18">
        <v>0.23</v>
      </c>
    </row>
    <row r="19" spans="1:27" ht="15" thickBot="1" x14ac:dyDescent="0.35">
      <c r="B19" t="s">
        <v>167</v>
      </c>
      <c r="C19" s="49">
        <v>79.706144106939021</v>
      </c>
      <c r="D19" s="49">
        <v>14.856146890932697</v>
      </c>
      <c r="E19" s="48">
        <v>78.975723862848525</v>
      </c>
      <c r="I19" t="s">
        <v>160</v>
      </c>
      <c r="J19">
        <v>39.17</v>
      </c>
      <c r="K19">
        <v>0.3</v>
      </c>
      <c r="N19" t="s">
        <v>160</v>
      </c>
      <c r="O19">
        <v>21.2</v>
      </c>
      <c r="P19">
        <v>0.17</v>
      </c>
      <c r="S19" t="s">
        <v>160</v>
      </c>
      <c r="T19">
        <v>41.34</v>
      </c>
      <c r="U19">
        <v>0.86</v>
      </c>
      <c r="X19" t="s">
        <v>160</v>
      </c>
      <c r="Y19">
        <v>43.92</v>
      </c>
      <c r="Z19">
        <v>0.94</v>
      </c>
    </row>
    <row r="20" spans="1:27" x14ac:dyDescent="0.3">
      <c r="A20" t="s">
        <v>161</v>
      </c>
      <c r="B20" t="s">
        <v>166</v>
      </c>
      <c r="C20" s="48">
        <v>97.640231881319735</v>
      </c>
      <c r="D20" s="48">
        <v>34.797075098848353</v>
      </c>
      <c r="E20" s="50">
        <v>97.888729248621104</v>
      </c>
      <c r="I20" t="s">
        <v>161</v>
      </c>
      <c r="J20">
        <v>29.35</v>
      </c>
      <c r="K20">
        <v>0.69</v>
      </c>
      <c r="N20" t="s">
        <v>161</v>
      </c>
      <c r="O20">
        <v>0</v>
      </c>
      <c r="P20">
        <v>0</v>
      </c>
      <c r="S20" t="s">
        <v>161</v>
      </c>
      <c r="T20">
        <v>44.34</v>
      </c>
      <c r="U20">
        <v>0.71</v>
      </c>
      <c r="X20" t="s">
        <v>161</v>
      </c>
      <c r="Y20">
        <v>44.75</v>
      </c>
      <c r="Z20">
        <v>0.27</v>
      </c>
    </row>
    <row r="21" spans="1:27" ht="15" thickBot="1" x14ac:dyDescent="0.35">
      <c r="B21" t="s">
        <v>167</v>
      </c>
      <c r="C21" s="48">
        <v>97.988022087484808</v>
      </c>
      <c r="D21" s="48">
        <v>34.807149933006997</v>
      </c>
      <c r="E21" s="48">
        <v>97.240665487497381</v>
      </c>
      <c r="I21" t="s">
        <v>21</v>
      </c>
      <c r="J21">
        <v>15.87</v>
      </c>
      <c r="K21">
        <v>0.32</v>
      </c>
      <c r="N21" t="s">
        <v>21</v>
      </c>
      <c r="O21">
        <v>0</v>
      </c>
      <c r="P21">
        <v>0</v>
      </c>
      <c r="S21" t="s">
        <v>21</v>
      </c>
      <c r="T21">
        <v>46.13</v>
      </c>
      <c r="U21">
        <v>0.41</v>
      </c>
      <c r="X21" t="s">
        <v>21</v>
      </c>
      <c r="Y21">
        <v>42.84</v>
      </c>
      <c r="Z21">
        <v>0.66</v>
      </c>
    </row>
    <row r="22" spans="1:27" x14ac:dyDescent="0.3">
      <c r="A22" t="s">
        <v>21</v>
      </c>
      <c r="B22" t="s">
        <v>166</v>
      </c>
      <c r="C22" s="50">
        <v>98.787447772821906</v>
      </c>
      <c r="D22" s="50">
        <v>30.247849140714344</v>
      </c>
      <c r="E22" s="50">
        <v>99.880820773909818</v>
      </c>
      <c r="I22" t="s">
        <v>164</v>
      </c>
      <c r="J22">
        <v>22.77</v>
      </c>
      <c r="K22">
        <v>0.18</v>
      </c>
      <c r="N22" t="s">
        <v>164</v>
      </c>
      <c r="O22">
        <v>0</v>
      </c>
      <c r="P22">
        <v>0</v>
      </c>
      <c r="S22" t="s">
        <v>164</v>
      </c>
      <c r="T22">
        <v>48.62</v>
      </c>
      <c r="U22">
        <v>0.62</v>
      </c>
      <c r="X22" t="s">
        <v>164</v>
      </c>
      <c r="Y22">
        <v>47.43</v>
      </c>
      <c r="Z22">
        <v>0.54</v>
      </c>
    </row>
    <row r="23" spans="1:27" ht="15" thickBot="1" x14ac:dyDescent="0.35">
      <c r="B23" t="s">
        <v>167</v>
      </c>
      <c r="C23" s="49">
        <v>98.329664771332361</v>
      </c>
      <c r="D23" s="48">
        <v>30.230136598146874</v>
      </c>
      <c r="E23" s="48">
        <v>99.638854164166901</v>
      </c>
    </row>
    <row r="24" spans="1:27" x14ac:dyDescent="0.3">
      <c r="A24" t="s">
        <v>164</v>
      </c>
      <c r="B24" t="s">
        <v>166</v>
      </c>
      <c r="C24" s="48">
        <v>79.798341295913744</v>
      </c>
      <c r="D24" s="50">
        <v>23.867559031958447</v>
      </c>
      <c r="E24" s="50">
        <v>79.430558452110589</v>
      </c>
    </row>
    <row r="25" spans="1:27" ht="15" thickBot="1" x14ac:dyDescent="0.35">
      <c r="B25" t="s">
        <v>167</v>
      </c>
      <c r="C25" s="49">
        <v>78.516127768276249</v>
      </c>
      <c r="D25" s="48">
        <v>23.00992036686095</v>
      </c>
      <c r="E25" s="49">
        <v>80.374020655887279</v>
      </c>
    </row>
    <row r="26" spans="1:27" x14ac:dyDescent="0.3">
      <c r="D26" s="27"/>
    </row>
    <row r="27" spans="1:27" ht="15" thickBot="1" x14ac:dyDescent="0.35">
      <c r="C27" s="26"/>
      <c r="D27" s="26"/>
      <c r="E27" s="26"/>
    </row>
    <row r="33" spans="1:17" x14ac:dyDescent="0.3">
      <c r="J33" s="63" t="s">
        <v>190</v>
      </c>
      <c r="K33" s="63"/>
      <c r="L33" s="63"/>
      <c r="M33" s="63"/>
      <c r="N33" s="63" t="s">
        <v>196</v>
      </c>
      <c r="O33" s="63"/>
      <c r="P33" s="63"/>
      <c r="Q33" s="63"/>
    </row>
    <row r="34" spans="1:17" x14ac:dyDescent="0.3">
      <c r="I34" t="s">
        <v>189</v>
      </c>
      <c r="J34">
        <v>3</v>
      </c>
      <c r="K34">
        <v>4</v>
      </c>
      <c r="L34">
        <v>7</v>
      </c>
      <c r="M34">
        <v>8</v>
      </c>
      <c r="N34">
        <v>3</v>
      </c>
      <c r="O34">
        <v>4</v>
      </c>
      <c r="P34">
        <v>7</v>
      </c>
      <c r="Q34">
        <v>8</v>
      </c>
    </row>
    <row r="35" spans="1:17" x14ac:dyDescent="0.3">
      <c r="H35" t="s">
        <v>191</v>
      </c>
      <c r="I35" s="51" t="s">
        <v>211</v>
      </c>
      <c r="J35">
        <v>66.92</v>
      </c>
      <c r="K35">
        <v>30.79</v>
      </c>
      <c r="L35" s="51">
        <v>76.239999999999995</v>
      </c>
      <c r="M35">
        <v>88.11</v>
      </c>
      <c r="N35">
        <v>0.65</v>
      </c>
      <c r="O35">
        <v>0.95</v>
      </c>
      <c r="P35">
        <v>0.6</v>
      </c>
      <c r="Q35">
        <v>0.01</v>
      </c>
    </row>
    <row r="36" spans="1:17" x14ac:dyDescent="0.3">
      <c r="I36" s="51" t="s">
        <v>212</v>
      </c>
      <c r="J36">
        <v>73.7</v>
      </c>
      <c r="K36">
        <v>37.619999999999997</v>
      </c>
      <c r="L36" s="51">
        <v>67.95</v>
      </c>
      <c r="M36">
        <v>75.319999999999993</v>
      </c>
      <c r="N36">
        <v>0.15</v>
      </c>
      <c r="O36">
        <v>0.18</v>
      </c>
      <c r="P36">
        <v>0.6</v>
      </c>
      <c r="Q36">
        <v>0.23</v>
      </c>
    </row>
    <row r="37" spans="1:17" x14ac:dyDescent="0.3">
      <c r="I37" s="51" t="s">
        <v>193</v>
      </c>
      <c r="J37">
        <v>75.319999999999993</v>
      </c>
      <c r="K37">
        <v>18.399999999999999</v>
      </c>
      <c r="L37" s="51">
        <v>70.510000000000005</v>
      </c>
      <c r="M37">
        <v>79.23</v>
      </c>
      <c r="N37">
        <v>0.86</v>
      </c>
      <c r="O37">
        <v>0.51</v>
      </c>
      <c r="P37">
        <v>1.58</v>
      </c>
      <c r="Q37">
        <v>0.62</v>
      </c>
    </row>
    <row r="38" spans="1:17" x14ac:dyDescent="0.3">
      <c r="I38" s="51" t="s">
        <v>192</v>
      </c>
      <c r="J38">
        <v>98.57</v>
      </c>
      <c r="K38">
        <v>16.670000000000002</v>
      </c>
      <c r="L38" s="51">
        <v>64.27</v>
      </c>
      <c r="M38">
        <v>82.27</v>
      </c>
      <c r="N38">
        <v>1.37</v>
      </c>
      <c r="O38">
        <v>0.35</v>
      </c>
      <c r="P38">
        <v>1.06</v>
      </c>
      <c r="Q38">
        <v>0.08</v>
      </c>
    </row>
    <row r="39" spans="1:17" x14ac:dyDescent="0.3">
      <c r="I39" s="51" t="s">
        <v>21</v>
      </c>
      <c r="J39">
        <v>92.43</v>
      </c>
      <c r="K39">
        <v>8.76</v>
      </c>
      <c r="L39" s="51">
        <v>59.4</v>
      </c>
      <c r="M39">
        <v>82.64</v>
      </c>
      <c r="N39">
        <v>1.1000000000000001</v>
      </c>
      <c r="O39">
        <v>0.09</v>
      </c>
      <c r="P39">
        <v>1.61</v>
      </c>
      <c r="Q39">
        <v>0.72</v>
      </c>
    </row>
    <row r="40" spans="1:17" x14ac:dyDescent="0.3">
      <c r="I40" s="51" t="s">
        <v>22</v>
      </c>
      <c r="J40">
        <v>90.64</v>
      </c>
      <c r="K40">
        <v>14.25</v>
      </c>
      <c r="L40" s="51">
        <v>64.260000000000005</v>
      </c>
      <c r="M40">
        <v>70.010000000000005</v>
      </c>
      <c r="N40">
        <v>0.49</v>
      </c>
      <c r="O40">
        <v>0.31</v>
      </c>
      <c r="P40">
        <v>0.45</v>
      </c>
      <c r="Q40">
        <v>0.13</v>
      </c>
    </row>
    <row r="41" spans="1:17" x14ac:dyDescent="0.3">
      <c r="A41" t="s">
        <v>197</v>
      </c>
      <c r="B41" s="40" t="s">
        <v>199</v>
      </c>
    </row>
    <row r="42" spans="1:17" x14ac:dyDescent="0.3">
      <c r="A42" t="s">
        <v>158</v>
      </c>
      <c r="B42" s="46" t="s">
        <v>206</v>
      </c>
      <c r="H42" t="s">
        <v>195</v>
      </c>
      <c r="I42" t="s">
        <v>194</v>
      </c>
      <c r="J42">
        <v>88.7</v>
      </c>
      <c r="K42">
        <v>26.1</v>
      </c>
      <c r="L42">
        <v>63.76</v>
      </c>
      <c r="M42">
        <v>84.66</v>
      </c>
      <c r="N42">
        <v>0.69</v>
      </c>
      <c r="O42">
        <v>1.17</v>
      </c>
      <c r="P42">
        <v>0.23</v>
      </c>
      <c r="Q42">
        <v>1.9</v>
      </c>
    </row>
    <row r="43" spans="1:17" x14ac:dyDescent="0.3">
      <c r="A43" t="s">
        <v>204</v>
      </c>
      <c r="B43" s="45" t="s">
        <v>205</v>
      </c>
      <c r="I43" t="s">
        <v>193</v>
      </c>
      <c r="J43">
        <v>80.319999999999993</v>
      </c>
      <c r="K43">
        <v>14.72</v>
      </c>
      <c r="L43">
        <v>60.53</v>
      </c>
      <c r="M43">
        <v>78.61</v>
      </c>
      <c r="N43">
        <v>0.86</v>
      </c>
      <c r="O43">
        <v>0.2</v>
      </c>
      <c r="P43">
        <v>2.4500000000000002</v>
      </c>
      <c r="Q43">
        <v>0.53</v>
      </c>
    </row>
    <row r="44" spans="1:17" x14ac:dyDescent="0.3">
      <c r="A44" t="s">
        <v>198</v>
      </c>
      <c r="B44" s="41" t="s">
        <v>201</v>
      </c>
      <c r="I44" t="s">
        <v>192</v>
      </c>
      <c r="J44">
        <v>97.82</v>
      </c>
      <c r="K44">
        <v>34.81</v>
      </c>
      <c r="L44">
        <v>47.48</v>
      </c>
      <c r="M44">
        <v>97.67</v>
      </c>
      <c r="N44">
        <v>0.25</v>
      </c>
      <c r="O44">
        <v>0.01</v>
      </c>
      <c r="P44">
        <v>3.23</v>
      </c>
      <c r="Q44">
        <v>0.46</v>
      </c>
    </row>
    <row r="45" spans="1:17" x14ac:dyDescent="0.3">
      <c r="A45" t="s">
        <v>18</v>
      </c>
      <c r="B45" s="42" t="s">
        <v>200</v>
      </c>
      <c r="I45" t="s">
        <v>21</v>
      </c>
      <c r="J45">
        <v>98.56</v>
      </c>
      <c r="K45">
        <v>30.24</v>
      </c>
      <c r="L45">
        <v>53.15</v>
      </c>
      <c r="M45">
        <v>99.76</v>
      </c>
      <c r="N45">
        <v>0.36</v>
      </c>
      <c r="O45">
        <v>0.01</v>
      </c>
      <c r="P45">
        <v>0.61</v>
      </c>
      <c r="Q45">
        <v>0.17</v>
      </c>
    </row>
    <row r="46" spans="1:17" x14ac:dyDescent="0.3">
      <c r="A46" t="s">
        <v>21</v>
      </c>
      <c r="B46" s="43" t="s">
        <v>202</v>
      </c>
      <c r="I46" t="s">
        <v>22</v>
      </c>
      <c r="J46">
        <v>79.16</v>
      </c>
      <c r="K46">
        <v>23.44</v>
      </c>
      <c r="L46">
        <v>63.34</v>
      </c>
      <c r="M46">
        <v>79.900000000000006</v>
      </c>
      <c r="N46">
        <v>0.91</v>
      </c>
      <c r="O46">
        <v>0.61</v>
      </c>
      <c r="P46">
        <v>1.45</v>
      </c>
      <c r="Q46">
        <v>0.66</v>
      </c>
    </row>
    <row r="47" spans="1:17" x14ac:dyDescent="0.3">
      <c r="A47" t="s">
        <v>164</v>
      </c>
      <c r="B47" s="44" t="s">
        <v>203</v>
      </c>
    </row>
    <row r="48" spans="1:17" x14ac:dyDescent="0.3">
      <c r="A48" t="s">
        <v>24</v>
      </c>
      <c r="B48" s="47" t="s">
        <v>207</v>
      </c>
      <c r="H48" t="s">
        <v>210</v>
      </c>
      <c r="I48" t="s">
        <v>194</v>
      </c>
      <c r="J48">
        <v>12.37</v>
      </c>
      <c r="K48">
        <v>12.35</v>
      </c>
      <c r="L48">
        <v>38.46</v>
      </c>
      <c r="M48">
        <v>38.979999999999997</v>
      </c>
      <c r="N48">
        <v>0.47</v>
      </c>
      <c r="O48">
        <v>0.3</v>
      </c>
      <c r="P48">
        <v>0.37</v>
      </c>
      <c r="Q48">
        <v>0.23</v>
      </c>
    </row>
    <row r="49" spans="9:17" x14ac:dyDescent="0.3">
      <c r="I49" t="s">
        <v>193</v>
      </c>
      <c r="J49">
        <v>39.17</v>
      </c>
      <c r="K49">
        <v>21.2</v>
      </c>
      <c r="L49">
        <v>41.34</v>
      </c>
      <c r="M49">
        <v>43.92</v>
      </c>
      <c r="N49">
        <v>0.3</v>
      </c>
      <c r="O49">
        <v>0.17</v>
      </c>
      <c r="P49">
        <v>0.86</v>
      </c>
      <c r="Q49">
        <v>0.94</v>
      </c>
    </row>
    <row r="50" spans="9:17" x14ac:dyDescent="0.3">
      <c r="I50" t="s">
        <v>192</v>
      </c>
      <c r="J50">
        <v>29.35</v>
      </c>
      <c r="K50">
        <v>0</v>
      </c>
      <c r="L50">
        <v>44.34</v>
      </c>
      <c r="M50">
        <v>44.75</v>
      </c>
      <c r="N50">
        <v>0.69</v>
      </c>
      <c r="O50">
        <v>0</v>
      </c>
      <c r="P50">
        <v>0.71</v>
      </c>
      <c r="Q50">
        <v>0.27</v>
      </c>
    </row>
    <row r="51" spans="9:17" x14ac:dyDescent="0.3">
      <c r="I51" t="s">
        <v>21</v>
      </c>
      <c r="J51">
        <v>15.87</v>
      </c>
      <c r="K51">
        <v>0</v>
      </c>
      <c r="L51">
        <v>46.13</v>
      </c>
      <c r="M51">
        <v>42.84</v>
      </c>
      <c r="N51">
        <v>0.32</v>
      </c>
      <c r="O51">
        <v>0</v>
      </c>
      <c r="P51">
        <v>0.41</v>
      </c>
      <c r="Q51">
        <v>0.66</v>
      </c>
    </row>
    <row r="52" spans="9:17" x14ac:dyDescent="0.3">
      <c r="I52" t="s">
        <v>22</v>
      </c>
      <c r="J52">
        <v>22.77</v>
      </c>
      <c r="K52">
        <v>0</v>
      </c>
      <c r="L52">
        <v>48.62</v>
      </c>
      <c r="M52">
        <v>47.43</v>
      </c>
      <c r="N52">
        <v>0.18</v>
      </c>
      <c r="O52">
        <v>0</v>
      </c>
      <c r="P52">
        <v>0.62</v>
      </c>
      <c r="Q52">
        <v>0.54</v>
      </c>
    </row>
  </sheetData>
  <mergeCells count="7">
    <mergeCell ref="N33:Q33"/>
    <mergeCell ref="X1:Z1"/>
    <mergeCell ref="J33:M33"/>
    <mergeCell ref="C1:E1"/>
    <mergeCell ref="I1:K1"/>
    <mergeCell ref="N1:P1"/>
    <mergeCell ref="S1:U1"/>
  </mergeCells>
  <phoneticPr fontId="7" type="noConversion"/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3D7E-188B-435B-803C-D32DE8C80674}">
  <dimension ref="A1:Z116"/>
  <sheetViews>
    <sheetView zoomScaleNormal="100" workbookViewId="0">
      <selection activeCell="J16" sqref="J16"/>
    </sheetView>
  </sheetViews>
  <sheetFormatPr defaultRowHeight="14.4" x14ac:dyDescent="0.3"/>
  <cols>
    <col min="1" max="1" width="26.6640625" customWidth="1"/>
    <col min="2" max="2" width="16.88671875" bestFit="1" customWidth="1"/>
    <col min="3" max="3" width="17.33203125" bestFit="1" customWidth="1"/>
    <col min="4" max="4" width="27.77734375" bestFit="1" customWidth="1"/>
    <col min="5" max="5" width="12" bestFit="1" customWidth="1"/>
    <col min="6" max="6" width="12.33203125" customWidth="1"/>
    <col min="7" max="7" width="20.5546875" bestFit="1" customWidth="1"/>
    <col min="8" max="9" width="20.5546875" customWidth="1"/>
    <col min="10" max="10" width="12.6640625" bestFit="1" customWidth="1"/>
    <col min="11" max="13" width="12.6640625" customWidth="1"/>
  </cols>
  <sheetData>
    <row r="1" spans="1:26" x14ac:dyDescent="0.3">
      <c r="A1" s="66" t="s">
        <v>33</v>
      </c>
      <c r="B1" s="66" t="s">
        <v>34</v>
      </c>
      <c r="C1" s="66" t="s">
        <v>35</v>
      </c>
      <c r="D1" s="66" t="s">
        <v>36</v>
      </c>
      <c r="F1" s="68" t="s">
        <v>142</v>
      </c>
      <c r="G1" s="66" t="s">
        <v>141</v>
      </c>
      <c r="H1" s="66" t="s">
        <v>145</v>
      </c>
      <c r="I1" s="66" t="s">
        <v>143</v>
      </c>
      <c r="J1" s="66" t="s">
        <v>140</v>
      </c>
      <c r="K1" s="66" t="s">
        <v>144</v>
      </c>
      <c r="L1" s="20"/>
      <c r="M1" s="20"/>
      <c r="V1" s="63" t="s">
        <v>138</v>
      </c>
      <c r="W1" s="63"/>
      <c r="X1" s="63"/>
      <c r="Y1" s="63"/>
      <c r="Z1" s="63"/>
    </row>
    <row r="2" spans="1:26" x14ac:dyDescent="0.3">
      <c r="A2" s="66"/>
      <c r="B2" s="66"/>
      <c r="C2" s="66"/>
      <c r="D2" s="66"/>
      <c r="F2" s="68"/>
      <c r="G2" s="66"/>
      <c r="H2" s="66"/>
      <c r="I2" s="66"/>
      <c r="J2" s="66"/>
      <c r="K2" s="66"/>
      <c r="L2" s="20"/>
      <c r="M2" s="20"/>
    </row>
    <row r="3" spans="1:26" x14ac:dyDescent="0.3">
      <c r="A3" s="69" t="s">
        <v>29</v>
      </c>
      <c r="B3" s="69"/>
      <c r="C3" s="69"/>
      <c r="D3" s="69"/>
      <c r="E3" t="s">
        <v>139</v>
      </c>
      <c r="F3" s="68"/>
      <c r="G3" s="66"/>
      <c r="H3" s="66"/>
      <c r="I3" s="66"/>
      <c r="J3" s="66"/>
      <c r="K3" s="66"/>
      <c r="L3" s="20"/>
      <c r="M3" s="20"/>
    </row>
    <row r="4" spans="1:26" x14ac:dyDescent="0.3">
      <c r="A4" s="65" t="s">
        <v>37</v>
      </c>
      <c r="B4" s="65"/>
      <c r="C4" s="65"/>
      <c r="D4" s="65"/>
    </row>
    <row r="5" spans="1:26" x14ac:dyDescent="0.3">
      <c r="A5" t="s">
        <v>38</v>
      </c>
      <c r="B5">
        <v>2.9045999999999998</v>
      </c>
      <c r="C5">
        <v>7.7906000000000004</v>
      </c>
      <c r="D5">
        <v>2.9197000000000002</v>
      </c>
      <c r="E5">
        <f>((D5-B5)/C5)*100</f>
        <v>0.19382332554617532</v>
      </c>
      <c r="F5">
        <f>E5*C5</f>
        <v>1.5100000000000335</v>
      </c>
      <c r="G5">
        <v>109.03</v>
      </c>
      <c r="I5">
        <f>G5*E5</f>
        <v>21.132557184299497</v>
      </c>
      <c r="J5" s="9">
        <v>9.8191981188199995E-2</v>
      </c>
    </row>
    <row r="6" spans="1:26" x14ac:dyDescent="0.3">
      <c r="A6" t="s">
        <v>39</v>
      </c>
      <c r="B6">
        <v>2.742</v>
      </c>
      <c r="C6">
        <v>8.3054000000000006</v>
      </c>
      <c r="D6">
        <v>2.7526000000000002</v>
      </c>
      <c r="E6">
        <f t="shared" ref="E6:E69" si="0">((D6-B6)/C6)*100</f>
        <v>0.12762780841380506</v>
      </c>
      <c r="F6">
        <f t="shared" ref="F6:F13" si="1">E6*C6</f>
        <v>1.0600000000000165</v>
      </c>
      <c r="G6">
        <v>99.53</v>
      </c>
      <c r="I6">
        <f>G6*E6</f>
        <v>12.702795771426016</v>
      </c>
      <c r="J6" s="9">
        <v>9.5980214759300006E-2</v>
      </c>
    </row>
    <row r="7" spans="1:26" x14ac:dyDescent="0.3">
      <c r="A7" t="s">
        <v>40</v>
      </c>
      <c r="B7">
        <v>3.0131999999999999</v>
      </c>
      <c r="C7">
        <v>6.39</v>
      </c>
      <c r="D7">
        <v>3.0476000000000001</v>
      </c>
      <c r="E7">
        <f t="shared" si="0"/>
        <v>0.53834115805947125</v>
      </c>
      <c r="F7">
        <f t="shared" si="1"/>
        <v>3.4400000000000213</v>
      </c>
      <c r="G7">
        <v>97.64</v>
      </c>
      <c r="I7">
        <f>G7*E7</f>
        <v>52.56363067292677</v>
      </c>
      <c r="J7" s="9">
        <v>0.18744052502319999</v>
      </c>
    </row>
    <row r="8" spans="1:26" x14ac:dyDescent="0.3">
      <c r="A8" t="s">
        <v>41</v>
      </c>
      <c r="B8">
        <v>2.9079000000000002</v>
      </c>
      <c r="C8">
        <v>6.3985000000000003</v>
      </c>
      <c r="D8">
        <v>2.9403999999999999</v>
      </c>
      <c r="E8">
        <f t="shared" si="0"/>
        <v>0.50793154645619676</v>
      </c>
      <c r="F8">
        <f t="shared" si="1"/>
        <v>3.2499999999999751</v>
      </c>
      <c r="G8">
        <v>98.42</v>
      </c>
      <c r="I8">
        <f>G8*E8</f>
        <v>49.990622802218887</v>
      </c>
      <c r="J8" s="9">
        <v>0.15322010426829999</v>
      </c>
    </row>
    <row r="9" spans="1:26" x14ac:dyDescent="0.3">
      <c r="A9" s="65" t="s">
        <v>42</v>
      </c>
      <c r="B9" s="65"/>
      <c r="C9" s="65"/>
      <c r="D9" s="65"/>
    </row>
    <row r="10" spans="1:26" x14ac:dyDescent="0.3">
      <c r="A10" t="s">
        <v>43</v>
      </c>
      <c r="B10">
        <v>2.7227000000000001</v>
      </c>
      <c r="C10">
        <v>7.7683999999999997</v>
      </c>
      <c r="D10">
        <v>2.7563</v>
      </c>
      <c r="E10">
        <f t="shared" si="0"/>
        <v>0.43252149734822937</v>
      </c>
      <c r="F10">
        <f t="shared" si="1"/>
        <v>3.3599999999999848</v>
      </c>
    </row>
    <row r="11" spans="1:26" x14ac:dyDescent="0.3">
      <c r="A11" t="s">
        <v>44</v>
      </c>
      <c r="B11">
        <v>2.7427000000000001</v>
      </c>
      <c r="C11">
        <v>3.5143</v>
      </c>
      <c r="D11">
        <v>2.7427000000000001</v>
      </c>
      <c r="E11">
        <f t="shared" si="0"/>
        <v>0</v>
      </c>
      <c r="F11">
        <f t="shared" si="1"/>
        <v>0</v>
      </c>
    </row>
    <row r="12" spans="1:26" x14ac:dyDescent="0.3">
      <c r="A12" t="s">
        <v>45</v>
      </c>
      <c r="B12">
        <v>2.7858000000000001</v>
      </c>
      <c r="C12">
        <v>6.6516999999999999</v>
      </c>
      <c r="D12">
        <v>2.8187000000000002</v>
      </c>
      <c r="E12">
        <f t="shared" si="0"/>
        <v>0.49461040034878528</v>
      </c>
      <c r="F12">
        <f t="shared" si="1"/>
        <v>3.2900000000000151</v>
      </c>
    </row>
    <row r="13" spans="1:26" x14ac:dyDescent="0.3">
      <c r="A13" t="s">
        <v>46</v>
      </c>
      <c r="B13">
        <v>2.8105000000000002</v>
      </c>
      <c r="C13">
        <v>5.7682000000000002</v>
      </c>
      <c r="D13">
        <v>2.8429000000000002</v>
      </c>
      <c r="E13">
        <f t="shared" si="0"/>
        <v>0.56170035713047373</v>
      </c>
      <c r="F13">
        <f t="shared" si="1"/>
        <v>3.2399999999999989</v>
      </c>
    </row>
    <row r="14" spans="1:26" x14ac:dyDescent="0.3">
      <c r="A14" s="65" t="s">
        <v>47</v>
      </c>
      <c r="B14" s="65"/>
      <c r="C14" s="65"/>
      <c r="D14" s="65"/>
    </row>
    <row r="15" spans="1:26" x14ac:dyDescent="0.3">
      <c r="A15" t="s">
        <v>49</v>
      </c>
      <c r="B15">
        <v>2.9062999999999999</v>
      </c>
      <c r="C15">
        <v>9.4478000000000009</v>
      </c>
      <c r="D15">
        <v>3.0505</v>
      </c>
      <c r="E15" s="18">
        <f t="shared" si="0"/>
        <v>1.5262812506615306</v>
      </c>
      <c r="F15">
        <f>E15*C15/100</f>
        <v>0.14420000000000011</v>
      </c>
      <c r="G15" s="19">
        <v>98.75</v>
      </c>
      <c r="H15" s="19">
        <v>50.54</v>
      </c>
      <c r="I15">
        <f>G15*E15</f>
        <v>150.72027350282616</v>
      </c>
      <c r="J15" s="9">
        <v>0.24142718577889999</v>
      </c>
      <c r="K15">
        <f>J15*100/I15</f>
        <v>0.16018229012460819</v>
      </c>
      <c r="L15">
        <f>K15-PS!$E$9</f>
        <v>8.410874162908534E-2</v>
      </c>
      <c r="M15">
        <f>L15*F15</f>
        <v>1.2128480542914115E-2</v>
      </c>
      <c r="N15" s="19">
        <v>202.6</v>
      </c>
    </row>
    <row r="16" spans="1:26" x14ac:dyDescent="0.3">
      <c r="A16" t="s">
        <v>50</v>
      </c>
      <c r="B16">
        <v>2.7488000000000001</v>
      </c>
      <c r="C16">
        <v>9.1580999999999992</v>
      </c>
      <c r="D16">
        <v>2.8064</v>
      </c>
      <c r="E16">
        <f t="shared" si="0"/>
        <v>0.62895142005437676</v>
      </c>
      <c r="F16">
        <f t="shared" ref="F16:F18" si="2">E16*C16/100</f>
        <v>5.7599999999999874E-2</v>
      </c>
      <c r="G16" s="19">
        <v>100.85</v>
      </c>
      <c r="H16" s="19">
        <v>50.45</v>
      </c>
      <c r="I16">
        <f>G16*E16</f>
        <v>63.429750712483894</v>
      </c>
      <c r="J16" s="9">
        <v>0.1308843770541</v>
      </c>
      <c r="K16">
        <f>J16*100/I16</f>
        <v>0.206345406664731</v>
      </c>
      <c r="L16">
        <f>K16-PS!$E$9</f>
        <v>0.13027185816920817</v>
      </c>
      <c r="M16">
        <f t="shared" ref="M16:M18" si="3">L16*F16</f>
        <v>7.5036590305463738E-3</v>
      </c>
      <c r="N16" s="19">
        <v>208.4</v>
      </c>
    </row>
    <row r="17" spans="1:14" x14ac:dyDescent="0.3">
      <c r="A17" t="s">
        <v>51</v>
      </c>
      <c r="B17">
        <v>2.7467999999999999</v>
      </c>
      <c r="C17">
        <v>8.5782000000000007</v>
      </c>
      <c r="D17">
        <v>2.8946000000000001</v>
      </c>
      <c r="E17">
        <f t="shared" si="0"/>
        <v>1.7229721853069424</v>
      </c>
      <c r="F17">
        <f t="shared" si="2"/>
        <v>0.14780000000000015</v>
      </c>
      <c r="G17" s="19">
        <v>98.78</v>
      </c>
      <c r="H17" s="19">
        <v>50.34</v>
      </c>
      <c r="I17">
        <f>G17*E17</f>
        <v>170.19519246461977</v>
      </c>
      <c r="J17" s="9">
        <v>0.30089936783959997</v>
      </c>
      <c r="K17">
        <f t="shared" ref="K17:K18" si="4">J17*100/I17</f>
        <v>0.17679663184502173</v>
      </c>
      <c r="L17">
        <f>K17-PS!$E$9</f>
        <v>0.10072308334949888</v>
      </c>
      <c r="M17">
        <f t="shared" si="3"/>
        <v>1.488687171905595E-2</v>
      </c>
      <c r="N17" s="19">
        <v>215.1</v>
      </c>
    </row>
    <row r="18" spans="1:14" x14ac:dyDescent="0.3">
      <c r="A18" t="s">
        <v>52</v>
      </c>
      <c r="B18">
        <v>2.7355999999999998</v>
      </c>
      <c r="C18">
        <v>8.6861999999999995</v>
      </c>
      <c r="D18">
        <v>2.883</v>
      </c>
      <c r="E18">
        <f t="shared" si="0"/>
        <v>1.6969445787571111</v>
      </c>
      <c r="F18">
        <f t="shared" si="2"/>
        <v>0.14740000000000017</v>
      </c>
      <c r="G18" s="19">
        <v>99.32</v>
      </c>
      <c r="H18" s="19">
        <v>50.99</v>
      </c>
      <c r="I18">
        <f>G18*E18</f>
        <v>168.54053556215626</v>
      </c>
      <c r="J18" s="9">
        <v>0.32271308754439998</v>
      </c>
      <c r="K18">
        <f t="shared" si="4"/>
        <v>0.19147505759846495</v>
      </c>
      <c r="L18">
        <f>K18-PS!$E$9</f>
        <v>0.1154015091029421</v>
      </c>
      <c r="M18">
        <f t="shared" si="3"/>
        <v>1.7010182441773686E-2</v>
      </c>
      <c r="N18" s="19">
        <v>213</v>
      </c>
    </row>
    <row r="19" spans="1:14" x14ac:dyDescent="0.3">
      <c r="A19" s="65" t="s">
        <v>48</v>
      </c>
      <c r="B19" s="65"/>
      <c r="C19" s="65"/>
      <c r="D19" s="65"/>
    </row>
    <row r="20" spans="1:14" x14ac:dyDescent="0.3">
      <c r="A20" t="s">
        <v>53</v>
      </c>
      <c r="B20">
        <v>2.7025999999999999</v>
      </c>
      <c r="C20">
        <v>9.1784999999999997</v>
      </c>
      <c r="D20">
        <v>2.8401000000000001</v>
      </c>
      <c r="E20">
        <f t="shared" si="0"/>
        <v>1.4980661328103742</v>
      </c>
    </row>
    <row r="21" spans="1:14" x14ac:dyDescent="0.3">
      <c r="A21" t="s">
        <v>54</v>
      </c>
      <c r="B21">
        <v>2.798</v>
      </c>
      <c r="C21">
        <v>8.41</v>
      </c>
      <c r="D21">
        <v>2.8765999999999998</v>
      </c>
      <c r="E21">
        <f t="shared" si="0"/>
        <v>0.93460166468489636</v>
      </c>
    </row>
    <row r="22" spans="1:14" x14ac:dyDescent="0.3">
      <c r="A22" t="s">
        <v>55</v>
      </c>
      <c r="B22">
        <v>2.7431999999999999</v>
      </c>
      <c r="C22">
        <v>8.0373000000000001</v>
      </c>
      <c r="D22">
        <v>2.8841000000000001</v>
      </c>
      <c r="E22">
        <f t="shared" si="0"/>
        <v>1.7530762818359431</v>
      </c>
    </row>
    <row r="23" spans="1:14" x14ac:dyDescent="0.3">
      <c r="A23" t="s">
        <v>56</v>
      </c>
      <c r="B23">
        <v>2.8978999999999999</v>
      </c>
      <c r="C23">
        <v>9.1332000000000004</v>
      </c>
      <c r="D23">
        <v>3.0583999999999998</v>
      </c>
      <c r="E23">
        <f t="shared" si="0"/>
        <v>1.7573249244514502</v>
      </c>
    </row>
    <row r="24" spans="1:14" x14ac:dyDescent="0.3">
      <c r="A24" s="65" t="s">
        <v>58</v>
      </c>
      <c r="B24" s="65"/>
      <c r="C24" s="65"/>
      <c r="D24" s="65"/>
    </row>
    <row r="25" spans="1:14" x14ac:dyDescent="0.3">
      <c r="A25" t="s">
        <v>59</v>
      </c>
      <c r="B25">
        <v>2.8157999999999999</v>
      </c>
      <c r="C25">
        <v>9.8081999999999994</v>
      </c>
      <c r="D25">
        <v>2.9456000000000002</v>
      </c>
      <c r="E25">
        <f t="shared" si="0"/>
        <v>1.3233824758875266</v>
      </c>
    </row>
    <row r="26" spans="1:14" x14ac:dyDescent="0.3">
      <c r="A26" t="s">
        <v>60</v>
      </c>
      <c r="B26">
        <v>2.7498999999999998</v>
      </c>
      <c r="C26">
        <v>9.1247000000000007</v>
      </c>
      <c r="D26">
        <v>2.7778</v>
      </c>
      <c r="E26">
        <f t="shared" si="0"/>
        <v>0.30576347715541613</v>
      </c>
    </row>
    <row r="27" spans="1:14" x14ac:dyDescent="0.3">
      <c r="A27" t="s">
        <v>61</v>
      </c>
      <c r="B27">
        <v>2.9114</v>
      </c>
      <c r="C27">
        <v>7.6612999999999998</v>
      </c>
      <c r="D27">
        <v>3.0453000000000001</v>
      </c>
      <c r="E27">
        <f t="shared" si="0"/>
        <v>1.7477451607429566</v>
      </c>
    </row>
    <row r="28" spans="1:14" x14ac:dyDescent="0.3">
      <c r="A28" t="s">
        <v>62</v>
      </c>
      <c r="B28">
        <v>2.9068999999999998</v>
      </c>
      <c r="C28">
        <v>8.2916000000000007</v>
      </c>
      <c r="D28">
        <v>3.0503999999999998</v>
      </c>
      <c r="E28">
        <f t="shared" si="0"/>
        <v>1.7306671812436676</v>
      </c>
    </row>
    <row r="29" spans="1:14" x14ac:dyDescent="0.3">
      <c r="A29" s="65" t="s">
        <v>57</v>
      </c>
      <c r="B29" s="65"/>
      <c r="C29" s="65"/>
      <c r="D29" s="65"/>
    </row>
    <row r="30" spans="1:14" x14ac:dyDescent="0.3">
      <c r="A30" t="s">
        <v>63</v>
      </c>
      <c r="B30">
        <v>2.7338</v>
      </c>
      <c r="C30">
        <v>10.401300000000001</v>
      </c>
      <c r="D30">
        <v>2.8719000000000001</v>
      </c>
      <c r="E30">
        <f t="shared" si="0"/>
        <v>1.3277186505532972</v>
      </c>
    </row>
    <row r="31" spans="1:14" x14ac:dyDescent="0.3">
      <c r="A31" t="s">
        <v>64</v>
      </c>
      <c r="B31">
        <v>2.7319</v>
      </c>
      <c r="C31">
        <v>8.9572000000000003</v>
      </c>
      <c r="D31">
        <v>2.7511000000000001</v>
      </c>
      <c r="E31">
        <f t="shared" si="0"/>
        <v>0.21435269950431055</v>
      </c>
    </row>
    <row r="32" spans="1:14" x14ac:dyDescent="0.3">
      <c r="A32" t="s">
        <v>65</v>
      </c>
      <c r="B32">
        <v>2.9125000000000001</v>
      </c>
      <c r="C32">
        <v>8.2665000000000006</v>
      </c>
      <c r="D32">
        <v>3.0514000000000001</v>
      </c>
      <c r="E32">
        <f t="shared" si="0"/>
        <v>1.6802758120123391</v>
      </c>
    </row>
    <row r="33" spans="1:5" x14ac:dyDescent="0.3">
      <c r="A33" t="s">
        <v>66</v>
      </c>
      <c r="B33">
        <v>2.8254999999999999</v>
      </c>
      <c r="C33">
        <v>8.6553000000000004</v>
      </c>
      <c r="D33">
        <v>2.972</v>
      </c>
      <c r="E33">
        <f t="shared" si="0"/>
        <v>1.6926045313276266</v>
      </c>
    </row>
    <row r="34" spans="1:5" x14ac:dyDescent="0.3">
      <c r="A34" s="65" t="s">
        <v>67</v>
      </c>
      <c r="B34" s="65"/>
      <c r="C34" s="65"/>
      <c r="D34" s="65"/>
    </row>
    <row r="35" spans="1:5" x14ac:dyDescent="0.3">
      <c r="A35" t="s">
        <v>69</v>
      </c>
      <c r="B35">
        <v>2.7509999999999999</v>
      </c>
      <c r="C35">
        <v>10.519299999999999</v>
      </c>
      <c r="D35">
        <v>2.8855</v>
      </c>
      <c r="E35">
        <f t="shared" si="0"/>
        <v>1.2786021883585417</v>
      </c>
    </row>
    <row r="36" spans="1:5" x14ac:dyDescent="0.3">
      <c r="A36" t="s">
        <v>70</v>
      </c>
      <c r="B36">
        <v>2.7492999999999999</v>
      </c>
      <c r="C36">
        <v>8.8523999999999994</v>
      </c>
      <c r="D36">
        <v>2.7745000000000002</v>
      </c>
      <c r="E36">
        <f t="shared" si="0"/>
        <v>0.28466856445710015</v>
      </c>
    </row>
    <row r="37" spans="1:5" x14ac:dyDescent="0.3">
      <c r="A37" t="s">
        <v>71</v>
      </c>
      <c r="B37">
        <v>2.9106999999999998</v>
      </c>
      <c r="C37">
        <v>8.2228999999999992</v>
      </c>
      <c r="D37">
        <v>3.0394000000000001</v>
      </c>
      <c r="E37">
        <f t="shared" si="0"/>
        <v>1.5651412518697818</v>
      </c>
    </row>
    <row r="38" spans="1:5" x14ac:dyDescent="0.3">
      <c r="A38" t="s">
        <v>72</v>
      </c>
      <c r="B38">
        <v>2.7334999999999998</v>
      </c>
      <c r="C38">
        <v>8.4794</v>
      </c>
      <c r="D38">
        <v>2.8729</v>
      </c>
      <c r="E38">
        <f t="shared" si="0"/>
        <v>1.6439842441682218</v>
      </c>
    </row>
    <row r="39" spans="1:5" x14ac:dyDescent="0.3">
      <c r="A39" s="65" t="s">
        <v>68</v>
      </c>
      <c r="B39" s="65"/>
      <c r="C39" s="65"/>
      <c r="D39" s="65"/>
    </row>
    <row r="40" spans="1:5" x14ac:dyDescent="0.3">
      <c r="A40" t="s">
        <v>73</v>
      </c>
      <c r="B40">
        <v>2.7486999999999999</v>
      </c>
      <c r="C40">
        <v>9.7693999999999992</v>
      </c>
      <c r="D40">
        <v>2.8721999999999999</v>
      </c>
      <c r="E40">
        <f t="shared" si="0"/>
        <v>1.2641513296620053</v>
      </c>
    </row>
    <row r="41" spans="1:5" x14ac:dyDescent="0.3">
      <c r="A41" t="s">
        <v>74</v>
      </c>
      <c r="B41">
        <v>2.9195000000000002</v>
      </c>
      <c r="C41">
        <v>9.3727999999999998</v>
      </c>
      <c r="D41">
        <v>2.9405999999999999</v>
      </c>
      <c r="E41">
        <f t="shared" si="0"/>
        <v>0.22511949470808806</v>
      </c>
    </row>
    <row r="42" spans="1:5" x14ac:dyDescent="0.3">
      <c r="A42" t="s">
        <v>75</v>
      </c>
      <c r="B42">
        <v>2.9937999999999998</v>
      </c>
      <c r="C42">
        <v>7.8970000000000002</v>
      </c>
      <c r="D42">
        <v>3.1143999999999998</v>
      </c>
      <c r="E42">
        <f t="shared" si="0"/>
        <v>1.5271622134987974</v>
      </c>
    </row>
    <row r="43" spans="1:5" x14ac:dyDescent="0.3">
      <c r="A43" t="s">
        <v>76</v>
      </c>
      <c r="B43">
        <v>2.7448999999999999</v>
      </c>
      <c r="C43">
        <v>7.7007000000000003</v>
      </c>
      <c r="D43">
        <v>2.8639999999999999</v>
      </c>
      <c r="E43">
        <f t="shared" si="0"/>
        <v>1.5466126456036462</v>
      </c>
    </row>
    <row r="44" spans="1:5" x14ac:dyDescent="0.3">
      <c r="A44" s="65" t="s">
        <v>77</v>
      </c>
      <c r="B44" s="65"/>
      <c r="C44" s="65"/>
      <c r="D44" s="65"/>
    </row>
    <row r="45" spans="1:5" x14ac:dyDescent="0.3">
      <c r="A45" t="s">
        <v>78</v>
      </c>
      <c r="B45">
        <v>2.7446999999999999</v>
      </c>
      <c r="C45">
        <v>9.3896999999999995</v>
      </c>
      <c r="D45">
        <v>2.8624999999999998</v>
      </c>
      <c r="E45">
        <f t="shared" si="0"/>
        <v>1.2545661735731697</v>
      </c>
    </row>
    <row r="46" spans="1:5" x14ac:dyDescent="0.3">
      <c r="A46" t="s">
        <v>79</v>
      </c>
      <c r="B46">
        <v>2.8115000000000001</v>
      </c>
      <c r="C46">
        <v>10.926299999999999</v>
      </c>
      <c r="D46">
        <v>2.8460000000000001</v>
      </c>
      <c r="E46">
        <f t="shared" si="0"/>
        <v>0.31575190137557985</v>
      </c>
    </row>
    <row r="47" spans="1:5" x14ac:dyDescent="0.3">
      <c r="A47" t="s">
        <v>80</v>
      </c>
      <c r="B47">
        <v>2.7444999999999999</v>
      </c>
      <c r="C47">
        <v>7.7050000000000001</v>
      </c>
      <c r="D47">
        <v>2.8797999999999999</v>
      </c>
      <c r="E47">
        <f t="shared" si="0"/>
        <v>1.7560025957170666</v>
      </c>
    </row>
    <row r="48" spans="1:5" x14ac:dyDescent="0.3">
      <c r="A48" t="s">
        <v>81</v>
      </c>
      <c r="B48">
        <v>2.7970999999999999</v>
      </c>
      <c r="C48">
        <v>8.6950000000000003</v>
      </c>
      <c r="D48">
        <v>2.9358</v>
      </c>
      <c r="E48">
        <f t="shared" si="0"/>
        <v>1.5951696377228299</v>
      </c>
    </row>
    <row r="49" spans="1:5" x14ac:dyDescent="0.3">
      <c r="A49" s="65" t="s">
        <v>82</v>
      </c>
      <c r="B49" s="65"/>
      <c r="C49" s="65"/>
      <c r="D49" s="65"/>
    </row>
    <row r="50" spans="1:5" x14ac:dyDescent="0.3">
      <c r="A50" t="s">
        <v>83</v>
      </c>
      <c r="B50">
        <v>2.7483</v>
      </c>
      <c r="C50">
        <v>10.2807</v>
      </c>
      <c r="D50">
        <v>2.8675000000000002</v>
      </c>
      <c r="E50">
        <f t="shared" si="0"/>
        <v>1.1594541227737432</v>
      </c>
    </row>
    <row r="51" spans="1:5" x14ac:dyDescent="0.3">
      <c r="A51" t="s">
        <v>84</v>
      </c>
      <c r="B51">
        <v>2.7437999999999998</v>
      </c>
      <c r="C51">
        <v>8.2691999999999997</v>
      </c>
      <c r="D51">
        <v>2.7702</v>
      </c>
      <c r="E51">
        <f t="shared" si="0"/>
        <v>0.31925700188652112</v>
      </c>
    </row>
    <row r="52" spans="1:5" x14ac:dyDescent="0.3">
      <c r="A52" t="s">
        <v>85</v>
      </c>
      <c r="B52">
        <v>2.9942000000000002</v>
      </c>
      <c r="C52">
        <v>8.1143000000000001</v>
      </c>
      <c r="D52">
        <v>3.1305000000000001</v>
      </c>
      <c r="E52">
        <f t="shared" si="0"/>
        <v>1.6797505638194283</v>
      </c>
    </row>
    <row r="53" spans="1:5" x14ac:dyDescent="0.3">
      <c r="A53" t="s">
        <v>86</v>
      </c>
      <c r="B53">
        <v>3.0209000000000001</v>
      </c>
      <c r="C53">
        <v>7.9314999999999998</v>
      </c>
      <c r="D53">
        <v>3.1621000000000001</v>
      </c>
      <c r="E53">
        <f t="shared" si="0"/>
        <v>1.7802433335434658</v>
      </c>
    </row>
    <row r="55" spans="1:5" x14ac:dyDescent="0.3">
      <c r="A55" s="67" t="s">
        <v>31</v>
      </c>
      <c r="B55" s="67"/>
      <c r="C55" s="67"/>
      <c r="D55" s="67"/>
    </row>
    <row r="56" spans="1:5" x14ac:dyDescent="0.3">
      <c r="A56" s="66" t="s">
        <v>33</v>
      </c>
      <c r="B56" s="66" t="s">
        <v>34</v>
      </c>
      <c r="C56" s="66" t="s">
        <v>35</v>
      </c>
      <c r="D56" s="66" t="s">
        <v>36</v>
      </c>
    </row>
    <row r="57" spans="1:5" x14ac:dyDescent="0.3">
      <c r="A57" s="66"/>
      <c r="B57" s="66"/>
      <c r="C57" s="66"/>
      <c r="D57" s="66"/>
    </row>
    <row r="58" spans="1:5" x14ac:dyDescent="0.3">
      <c r="A58" s="65" t="s">
        <v>87</v>
      </c>
      <c r="B58" s="65"/>
      <c r="C58" s="65"/>
      <c r="D58" s="65"/>
    </row>
    <row r="59" spans="1:5" x14ac:dyDescent="0.3">
      <c r="A59" t="s">
        <v>88</v>
      </c>
      <c r="B59">
        <v>2.7456999999999998</v>
      </c>
      <c r="C59">
        <v>11.3066</v>
      </c>
      <c r="D59">
        <v>2.7557</v>
      </c>
      <c r="E59">
        <f t="shared" si="0"/>
        <v>8.8443917711781006E-2</v>
      </c>
    </row>
    <row r="60" spans="1:5" x14ac:dyDescent="0.3">
      <c r="A60" t="s">
        <v>89</v>
      </c>
      <c r="B60">
        <v>2.7970000000000002</v>
      </c>
      <c r="C60">
        <v>8.0647000000000002</v>
      </c>
      <c r="D60">
        <v>2.8041</v>
      </c>
      <c r="E60">
        <f t="shared" si="0"/>
        <v>8.8037992733764239E-2</v>
      </c>
    </row>
    <row r="61" spans="1:5" x14ac:dyDescent="0.3">
      <c r="A61" t="s">
        <v>90</v>
      </c>
      <c r="B61">
        <v>2.7867999999999999</v>
      </c>
      <c r="C61">
        <v>7.5704000000000002</v>
      </c>
      <c r="D61">
        <v>2.7888000000000002</v>
      </c>
      <c r="E61">
        <f t="shared" si="0"/>
        <v>2.6418683292827639E-2</v>
      </c>
    </row>
    <row r="62" spans="1:5" x14ac:dyDescent="0.3">
      <c r="A62" t="s">
        <v>91</v>
      </c>
      <c r="B62">
        <v>2.9053</v>
      </c>
      <c r="C62">
        <v>8.6641999999999992</v>
      </c>
      <c r="D62">
        <v>2.9142000000000001</v>
      </c>
      <c r="E62">
        <f t="shared" si="0"/>
        <v>0.10272154382401297</v>
      </c>
    </row>
    <row r="63" spans="1:5" x14ac:dyDescent="0.3">
      <c r="A63" s="65" t="s">
        <v>92</v>
      </c>
      <c r="B63" s="65"/>
      <c r="C63" s="65"/>
      <c r="D63" s="65"/>
    </row>
    <row r="64" spans="1:5" x14ac:dyDescent="0.3">
      <c r="A64" t="s">
        <v>93</v>
      </c>
      <c r="B64">
        <v>2.7942999999999998</v>
      </c>
      <c r="C64">
        <v>8.2025000000000006</v>
      </c>
      <c r="D64">
        <v>2.8031999999999999</v>
      </c>
      <c r="E64">
        <f t="shared" si="0"/>
        <v>0.10850350502895616</v>
      </c>
    </row>
    <row r="65" spans="1:5" x14ac:dyDescent="0.3">
      <c r="A65" t="s">
        <v>94</v>
      </c>
      <c r="B65">
        <v>2.7519</v>
      </c>
      <c r="C65">
        <v>8.1271000000000004</v>
      </c>
      <c r="D65">
        <v>2.7563</v>
      </c>
      <c r="E65">
        <f t="shared" si="0"/>
        <v>5.4139853084125444E-2</v>
      </c>
    </row>
    <row r="66" spans="1:5" x14ac:dyDescent="0.3">
      <c r="A66" t="s">
        <v>90</v>
      </c>
      <c r="B66">
        <v>2.8264999999999998</v>
      </c>
      <c r="C66">
        <v>7.0799000000000003</v>
      </c>
      <c r="D66">
        <v>2.8359999999999999</v>
      </c>
      <c r="E66">
        <f t="shared" si="0"/>
        <v>0.1341826861961336</v>
      </c>
    </row>
    <row r="67" spans="1:5" x14ac:dyDescent="0.3">
      <c r="A67" t="s">
        <v>95</v>
      </c>
      <c r="B67">
        <v>3.0183</v>
      </c>
      <c r="C67">
        <v>9.5038</v>
      </c>
      <c r="D67">
        <v>3.0287000000000002</v>
      </c>
      <c r="E67">
        <f t="shared" si="0"/>
        <v>0.10942991224563003</v>
      </c>
    </row>
    <row r="68" spans="1:5" x14ac:dyDescent="0.3">
      <c r="A68" s="65" t="s">
        <v>96</v>
      </c>
      <c r="B68" s="65"/>
      <c r="C68" s="65"/>
      <c r="D68" s="65"/>
    </row>
    <row r="69" spans="1:5" x14ac:dyDescent="0.3">
      <c r="A69" t="s">
        <v>97</v>
      </c>
      <c r="B69">
        <v>2.9188000000000001</v>
      </c>
      <c r="C69">
        <v>9.5394000000000005</v>
      </c>
      <c r="D69">
        <v>2.9722</v>
      </c>
      <c r="E69">
        <f t="shared" si="0"/>
        <v>0.55978363419082844</v>
      </c>
    </row>
    <row r="70" spans="1:5" x14ac:dyDescent="0.3">
      <c r="A70" t="s">
        <v>98</v>
      </c>
      <c r="B70">
        <v>2.7524999999999999</v>
      </c>
      <c r="C70">
        <v>9.0569000000000006</v>
      </c>
      <c r="D70">
        <v>2.7736000000000001</v>
      </c>
      <c r="E70">
        <f t="shared" ref="E70:E116" si="5">((D70-B70)/C70)*100</f>
        <v>0.23297154655566604</v>
      </c>
    </row>
    <row r="71" spans="1:5" x14ac:dyDescent="0.3">
      <c r="A71" t="s">
        <v>99</v>
      </c>
      <c r="B71">
        <v>2.8046000000000002</v>
      </c>
      <c r="C71">
        <v>8.2294</v>
      </c>
      <c r="D71">
        <v>2.8774000000000002</v>
      </c>
      <c r="E71">
        <f t="shared" si="5"/>
        <v>0.8846331445791914</v>
      </c>
    </row>
    <row r="72" spans="1:5" x14ac:dyDescent="0.3">
      <c r="A72" t="s">
        <v>100</v>
      </c>
      <c r="B72">
        <v>2.7475999999999998</v>
      </c>
      <c r="C72">
        <v>8.7591999999999999</v>
      </c>
      <c r="D72">
        <v>2.8690000000000002</v>
      </c>
      <c r="E72">
        <f t="shared" si="5"/>
        <v>1.3859713215818841</v>
      </c>
    </row>
    <row r="73" spans="1:5" x14ac:dyDescent="0.3">
      <c r="A73" s="65" t="s">
        <v>101</v>
      </c>
      <c r="B73" s="65"/>
      <c r="C73" s="65"/>
      <c r="D73" s="65"/>
    </row>
    <row r="74" spans="1:5" x14ac:dyDescent="0.3">
      <c r="A74" t="s">
        <v>102</v>
      </c>
      <c r="B74">
        <v>2.7494999999999998</v>
      </c>
      <c r="C74">
        <v>9.4385999999999992</v>
      </c>
      <c r="D74">
        <v>2.8203</v>
      </c>
      <c r="E74">
        <f t="shared" si="5"/>
        <v>0.75011124531180695</v>
      </c>
    </row>
    <row r="75" spans="1:5" x14ac:dyDescent="0.3">
      <c r="A75" t="s">
        <v>103</v>
      </c>
      <c r="B75">
        <v>3</v>
      </c>
      <c r="C75">
        <v>8.6571999999999996</v>
      </c>
      <c r="D75">
        <v>3.0217000000000001</v>
      </c>
      <c r="E75">
        <f t="shared" si="5"/>
        <v>0.25065841149563434</v>
      </c>
    </row>
    <row r="76" spans="1:5" x14ac:dyDescent="0.3">
      <c r="A76" t="s">
        <v>104</v>
      </c>
      <c r="B76">
        <v>2.9094000000000002</v>
      </c>
      <c r="C76">
        <v>8.2921999999999993</v>
      </c>
      <c r="D76">
        <v>2.9935999999999998</v>
      </c>
      <c r="E76">
        <f t="shared" si="5"/>
        <v>1.0154120739972456</v>
      </c>
    </row>
    <row r="77" spans="1:5" x14ac:dyDescent="0.3">
      <c r="A77" s="65" t="s">
        <v>47</v>
      </c>
      <c r="B77" s="65"/>
      <c r="C77" s="65"/>
      <c r="D77" s="65"/>
    </row>
    <row r="78" spans="1:5" x14ac:dyDescent="0.3">
      <c r="A78" t="s">
        <v>105</v>
      </c>
      <c r="B78">
        <v>3.1042000000000001</v>
      </c>
      <c r="C78">
        <v>8.7751000000000001</v>
      </c>
      <c r="D78">
        <v>3.1109</v>
      </c>
      <c r="E78">
        <f t="shared" si="5"/>
        <v>7.6352406240383905E-2</v>
      </c>
    </row>
    <row r="79" spans="1:5" x14ac:dyDescent="0.3">
      <c r="A79" t="s">
        <v>106</v>
      </c>
      <c r="B79">
        <v>2.7494999999999998</v>
      </c>
      <c r="C79">
        <v>7.3162000000000003</v>
      </c>
      <c r="D79">
        <v>2.8081</v>
      </c>
      <c r="E79">
        <f t="shared" si="5"/>
        <v>0.80096224816161676</v>
      </c>
    </row>
    <row r="80" spans="1:5" x14ac:dyDescent="0.3">
      <c r="A80" t="s">
        <v>107</v>
      </c>
      <c r="B80">
        <v>2.7566999999999999</v>
      </c>
      <c r="C80">
        <v>7.8295000000000003</v>
      </c>
      <c r="D80">
        <v>2.8361999999999998</v>
      </c>
      <c r="E80">
        <f t="shared" si="5"/>
        <v>1.0153905102496954</v>
      </c>
    </row>
    <row r="81" spans="1:5" x14ac:dyDescent="0.3">
      <c r="A81" t="s">
        <v>108</v>
      </c>
      <c r="B81">
        <v>2.7541000000000002</v>
      </c>
      <c r="C81">
        <v>8.5548999999999999</v>
      </c>
      <c r="D81">
        <v>2.8580000000000001</v>
      </c>
      <c r="E81">
        <f t="shared" si="5"/>
        <v>1.2145086441688375</v>
      </c>
    </row>
    <row r="82" spans="1:5" x14ac:dyDescent="0.3">
      <c r="A82" s="65" t="s">
        <v>48</v>
      </c>
      <c r="B82" s="65"/>
      <c r="C82" s="65"/>
      <c r="D82" s="65"/>
    </row>
    <row r="83" spans="1:5" x14ac:dyDescent="0.3">
      <c r="A83" t="s">
        <v>109</v>
      </c>
      <c r="B83">
        <v>2.7534000000000001</v>
      </c>
      <c r="C83">
        <v>8.4801000000000002</v>
      </c>
      <c r="D83">
        <v>2.8477000000000001</v>
      </c>
      <c r="E83">
        <f t="shared" si="5"/>
        <v>1.1120151885001361</v>
      </c>
    </row>
    <row r="84" spans="1:5" x14ac:dyDescent="0.3">
      <c r="A84" t="s">
        <v>110</v>
      </c>
      <c r="B84">
        <v>2.8094999999999999</v>
      </c>
      <c r="C84">
        <v>8.0782000000000007</v>
      </c>
      <c r="D84">
        <v>2.8601000000000001</v>
      </c>
      <c r="E84">
        <f t="shared" si="5"/>
        <v>0.62637716322943471</v>
      </c>
    </row>
    <row r="85" spans="1:5" x14ac:dyDescent="0.3">
      <c r="A85" t="s">
        <v>111</v>
      </c>
      <c r="B85">
        <v>2.8163999999999998</v>
      </c>
      <c r="C85">
        <v>7.7312000000000003</v>
      </c>
      <c r="D85">
        <v>2.8883999999999999</v>
      </c>
      <c r="E85">
        <f t="shared" si="5"/>
        <v>0.93129139072847755</v>
      </c>
    </row>
    <row r="86" spans="1:5" x14ac:dyDescent="0.3">
      <c r="A86" t="s">
        <v>112</v>
      </c>
      <c r="B86">
        <v>2.7444000000000002</v>
      </c>
      <c r="C86">
        <v>7.8516000000000004</v>
      </c>
      <c r="D86">
        <v>2.8488000000000002</v>
      </c>
      <c r="E86">
        <f t="shared" si="5"/>
        <v>1.3296652911508489</v>
      </c>
    </row>
    <row r="87" spans="1:5" x14ac:dyDescent="0.3">
      <c r="A87" s="65" t="s">
        <v>58</v>
      </c>
      <c r="B87" s="65"/>
      <c r="C87" s="65"/>
      <c r="D87" s="65"/>
    </row>
    <row r="88" spans="1:5" x14ac:dyDescent="0.3">
      <c r="A88" t="s">
        <v>113</v>
      </c>
      <c r="B88">
        <v>2.8898000000000001</v>
      </c>
      <c r="C88">
        <v>8.9526000000000003</v>
      </c>
      <c r="D88">
        <v>2.9615</v>
      </c>
      <c r="E88">
        <f t="shared" si="5"/>
        <v>0.80088465920514562</v>
      </c>
    </row>
    <row r="89" spans="1:5" x14ac:dyDescent="0.3">
      <c r="A89" t="s">
        <v>114</v>
      </c>
      <c r="B89">
        <v>2.9011</v>
      </c>
      <c r="C89">
        <v>8.6800999999999995</v>
      </c>
      <c r="D89">
        <v>2.9399000000000002</v>
      </c>
      <c r="E89">
        <f t="shared" si="5"/>
        <v>0.44699945853158574</v>
      </c>
    </row>
    <row r="90" spans="1:5" x14ac:dyDescent="0.3">
      <c r="A90" t="s">
        <v>115</v>
      </c>
      <c r="B90">
        <v>2.8896999999999999</v>
      </c>
      <c r="C90">
        <v>8.6396999999999995</v>
      </c>
      <c r="D90">
        <v>2.9363999999999999</v>
      </c>
      <c r="E90">
        <f t="shared" si="5"/>
        <v>0.54052802759355034</v>
      </c>
    </row>
    <row r="91" spans="1:5" x14ac:dyDescent="0.3">
      <c r="A91" t="s">
        <v>116</v>
      </c>
      <c r="B91">
        <v>3.0163000000000002</v>
      </c>
      <c r="C91">
        <v>8.7081999999999997</v>
      </c>
      <c r="D91">
        <v>3.0928</v>
      </c>
      <c r="E91">
        <f t="shared" si="5"/>
        <v>0.87848234996899233</v>
      </c>
    </row>
    <row r="92" spans="1:5" x14ac:dyDescent="0.3">
      <c r="A92" s="65" t="s">
        <v>57</v>
      </c>
      <c r="B92" s="65"/>
      <c r="C92" s="65"/>
      <c r="D92" s="65"/>
    </row>
    <row r="93" spans="1:5" x14ac:dyDescent="0.3">
      <c r="A93" t="s">
        <v>117</v>
      </c>
      <c r="B93">
        <v>2.9178999999999999</v>
      </c>
      <c r="C93">
        <v>8.6296999999999997</v>
      </c>
      <c r="D93">
        <v>2.9893999999999998</v>
      </c>
      <c r="E93">
        <f t="shared" si="5"/>
        <v>0.82853401624621825</v>
      </c>
    </row>
    <row r="94" spans="1:5" x14ac:dyDescent="0.3">
      <c r="A94" t="s">
        <v>118</v>
      </c>
      <c r="B94">
        <v>2.9108000000000001</v>
      </c>
      <c r="C94">
        <v>8.5858000000000008</v>
      </c>
      <c r="D94">
        <v>2.9426000000000001</v>
      </c>
      <c r="E94">
        <f t="shared" si="5"/>
        <v>0.37037899788022138</v>
      </c>
    </row>
    <row r="95" spans="1:5" x14ac:dyDescent="0.3">
      <c r="A95" t="s">
        <v>119</v>
      </c>
      <c r="B95">
        <v>2.9971000000000001</v>
      </c>
      <c r="C95">
        <v>8.1936999999999998</v>
      </c>
      <c r="D95">
        <v>3.0459999999999998</v>
      </c>
      <c r="E95">
        <f t="shared" si="5"/>
        <v>0.59679998047279892</v>
      </c>
    </row>
    <row r="96" spans="1:5" x14ac:dyDescent="0.3">
      <c r="A96" t="s">
        <v>120</v>
      </c>
      <c r="B96">
        <v>2.8027000000000002</v>
      </c>
      <c r="C96">
        <v>7.8524000000000003</v>
      </c>
      <c r="D96">
        <v>2.8715999999999999</v>
      </c>
      <c r="E96">
        <f t="shared" si="5"/>
        <v>0.87743874484233786</v>
      </c>
    </row>
    <row r="97" spans="1:5" x14ac:dyDescent="0.3">
      <c r="A97" s="65" t="s">
        <v>67</v>
      </c>
      <c r="B97" s="65"/>
      <c r="C97" s="65"/>
      <c r="D97" s="65"/>
    </row>
    <row r="98" spans="1:5" x14ac:dyDescent="0.3">
      <c r="A98" t="s">
        <v>122</v>
      </c>
      <c r="B98">
        <v>3.0215000000000001</v>
      </c>
      <c r="C98">
        <v>10.561999999999999</v>
      </c>
      <c r="D98">
        <v>3.1089000000000002</v>
      </c>
      <c r="E98">
        <f t="shared" si="5"/>
        <v>0.82749479265290804</v>
      </c>
    </row>
    <row r="99" spans="1:5" x14ac:dyDescent="0.3">
      <c r="A99" t="s">
        <v>123</v>
      </c>
      <c r="B99">
        <v>2.7395</v>
      </c>
      <c r="C99">
        <v>9.0747999999999998</v>
      </c>
      <c r="D99">
        <v>2.7957000000000001</v>
      </c>
      <c r="E99">
        <f t="shared" si="5"/>
        <v>0.61929739498391179</v>
      </c>
    </row>
    <row r="100" spans="1:5" x14ac:dyDescent="0.3">
      <c r="A100" t="s">
        <v>124</v>
      </c>
      <c r="B100">
        <v>2.7503000000000002</v>
      </c>
      <c r="C100">
        <v>8.0360999999999994</v>
      </c>
      <c r="D100">
        <v>2.7805</v>
      </c>
      <c r="E100">
        <f t="shared" si="5"/>
        <v>0.37580418362140572</v>
      </c>
    </row>
    <row r="101" spans="1:5" x14ac:dyDescent="0.3">
      <c r="A101" t="s">
        <v>125</v>
      </c>
      <c r="B101">
        <v>3.0135000000000001</v>
      </c>
      <c r="C101">
        <v>9.0780999999999992</v>
      </c>
      <c r="D101">
        <v>3.1181999999999999</v>
      </c>
      <c r="E101">
        <f t="shared" si="5"/>
        <v>1.1533250349742765</v>
      </c>
    </row>
    <row r="102" spans="1:5" x14ac:dyDescent="0.3">
      <c r="A102" s="65" t="s">
        <v>121</v>
      </c>
      <c r="B102" s="65"/>
      <c r="C102" s="65"/>
      <c r="D102" s="65"/>
    </row>
    <row r="103" spans="1:5" x14ac:dyDescent="0.3">
      <c r="A103" t="s">
        <v>126</v>
      </c>
      <c r="B103">
        <v>2.7412999999999998</v>
      </c>
      <c r="C103">
        <v>9.6592000000000002</v>
      </c>
      <c r="D103">
        <v>2.8599000000000001</v>
      </c>
      <c r="E103">
        <f t="shared" si="5"/>
        <v>1.2278449561040279</v>
      </c>
    </row>
    <row r="104" spans="1:5" x14ac:dyDescent="0.3">
      <c r="A104" t="s">
        <v>127</v>
      </c>
      <c r="B104">
        <v>2.9026000000000001</v>
      </c>
      <c r="C104">
        <v>8.7957000000000001</v>
      </c>
      <c r="D104">
        <v>2.9594999999999998</v>
      </c>
      <c r="E104">
        <f t="shared" si="5"/>
        <v>0.64690701138055795</v>
      </c>
    </row>
    <row r="105" spans="1:5" x14ac:dyDescent="0.3">
      <c r="A105" t="s">
        <v>128</v>
      </c>
      <c r="B105">
        <v>2.8149000000000002</v>
      </c>
      <c r="C105">
        <v>8.1507000000000005</v>
      </c>
      <c r="D105">
        <v>2.8424999999999998</v>
      </c>
      <c r="E105">
        <f t="shared" si="5"/>
        <v>0.33862122271706263</v>
      </c>
    </row>
    <row r="106" spans="1:5" x14ac:dyDescent="0.3">
      <c r="A106" t="s">
        <v>129</v>
      </c>
      <c r="B106">
        <v>3.0045000000000002</v>
      </c>
      <c r="C106">
        <v>9.8879999999999999</v>
      </c>
      <c r="D106">
        <v>3.1141999999999999</v>
      </c>
      <c r="E106">
        <f t="shared" si="5"/>
        <v>1.109425566343039</v>
      </c>
    </row>
    <row r="107" spans="1:5" x14ac:dyDescent="0.3">
      <c r="A107" s="65" t="s">
        <v>77</v>
      </c>
      <c r="B107" s="65"/>
      <c r="C107" s="65"/>
      <c r="D107" s="65"/>
    </row>
    <row r="108" spans="1:5" x14ac:dyDescent="0.3">
      <c r="A108" t="s">
        <v>130</v>
      </c>
      <c r="B108">
        <v>2.9192</v>
      </c>
      <c r="C108">
        <v>8.6661999999999999</v>
      </c>
      <c r="D108">
        <v>3.1055999999999999</v>
      </c>
      <c r="E108">
        <f t="shared" si="5"/>
        <v>2.150885047656411</v>
      </c>
    </row>
    <row r="109" spans="1:5" x14ac:dyDescent="0.3">
      <c r="A109" t="s">
        <v>131</v>
      </c>
      <c r="B109">
        <v>2.9144999999999999</v>
      </c>
      <c r="C109">
        <v>8.1801999999999992</v>
      </c>
      <c r="D109">
        <v>2.9339</v>
      </c>
      <c r="E109">
        <f t="shared" si="5"/>
        <v>0.2371580156964388</v>
      </c>
    </row>
    <row r="110" spans="1:5" x14ac:dyDescent="0.3">
      <c r="A110" t="s">
        <v>132</v>
      </c>
      <c r="B110">
        <v>2.9950000000000001</v>
      </c>
      <c r="C110">
        <v>8.4472000000000005</v>
      </c>
      <c r="D110">
        <v>3.0583</v>
      </c>
      <c r="E110">
        <f t="shared" si="5"/>
        <v>0.74936073491807831</v>
      </c>
    </row>
    <row r="111" spans="1:5" x14ac:dyDescent="0.3">
      <c r="A111" t="s">
        <v>133</v>
      </c>
      <c r="B111">
        <v>2.9157000000000002</v>
      </c>
      <c r="C111">
        <v>8.8247</v>
      </c>
      <c r="D111">
        <v>3.0215999999999998</v>
      </c>
      <c r="E111">
        <f t="shared" si="5"/>
        <v>1.2000407945879141</v>
      </c>
    </row>
    <row r="112" spans="1:5" x14ac:dyDescent="0.3">
      <c r="A112" s="65" t="s">
        <v>82</v>
      </c>
      <c r="B112" s="65"/>
      <c r="C112" s="65"/>
      <c r="D112" s="65"/>
    </row>
    <row r="113" spans="1:5" x14ac:dyDescent="0.3">
      <c r="A113" t="s">
        <v>134</v>
      </c>
      <c r="B113">
        <v>2.7562000000000002</v>
      </c>
      <c r="C113">
        <v>8.907</v>
      </c>
      <c r="D113">
        <v>2.8586</v>
      </c>
      <c r="E113">
        <f t="shared" si="5"/>
        <v>1.1496575726956306</v>
      </c>
    </row>
    <row r="114" spans="1:5" x14ac:dyDescent="0.3">
      <c r="A114" t="s">
        <v>135</v>
      </c>
      <c r="B114">
        <v>2.9138999999999999</v>
      </c>
      <c r="C114">
        <v>8.0253999999999994</v>
      </c>
      <c r="D114">
        <v>2.9325999999999999</v>
      </c>
      <c r="E114">
        <f t="shared" si="5"/>
        <v>0.23301019263837242</v>
      </c>
    </row>
    <row r="115" spans="1:5" x14ac:dyDescent="0.3">
      <c r="A115" t="s">
        <v>136</v>
      </c>
      <c r="B115">
        <v>2.8153000000000001</v>
      </c>
      <c r="C115">
        <v>8.2228999999999992</v>
      </c>
      <c r="D115">
        <v>2.8744000000000001</v>
      </c>
      <c r="E115">
        <f t="shared" si="5"/>
        <v>0.71872453757190213</v>
      </c>
    </row>
    <row r="116" spans="1:5" x14ac:dyDescent="0.3">
      <c r="A116" t="s">
        <v>137</v>
      </c>
      <c r="B116">
        <v>2.7414999999999998</v>
      </c>
      <c r="C116">
        <v>8.3757999999999999</v>
      </c>
      <c r="D116">
        <v>2.8477999999999999</v>
      </c>
      <c r="E116">
        <f t="shared" si="5"/>
        <v>1.2691325007760461</v>
      </c>
    </row>
  </sheetData>
  <mergeCells count="39">
    <mergeCell ref="A9:D9"/>
    <mergeCell ref="A4:D4"/>
    <mergeCell ref="A39:D39"/>
    <mergeCell ref="A49:D49"/>
    <mergeCell ref="V1:Z1"/>
    <mergeCell ref="F1:F3"/>
    <mergeCell ref="G1:G3"/>
    <mergeCell ref="J1:J3"/>
    <mergeCell ref="I1:I3"/>
    <mergeCell ref="K1:K3"/>
    <mergeCell ref="H1:H3"/>
    <mergeCell ref="B1:B2"/>
    <mergeCell ref="A1:A2"/>
    <mergeCell ref="D1:D2"/>
    <mergeCell ref="C1:C2"/>
    <mergeCell ref="A3:D3"/>
    <mergeCell ref="A87:D87"/>
    <mergeCell ref="A82:D82"/>
    <mergeCell ref="A19:D19"/>
    <mergeCell ref="A14:D14"/>
    <mergeCell ref="A24:D24"/>
    <mergeCell ref="A29:D29"/>
    <mergeCell ref="A34:D34"/>
    <mergeCell ref="A102:D102"/>
    <mergeCell ref="A97:D97"/>
    <mergeCell ref="A112:D112"/>
    <mergeCell ref="A107:D107"/>
    <mergeCell ref="A44:D44"/>
    <mergeCell ref="A77:D77"/>
    <mergeCell ref="A73:D73"/>
    <mergeCell ref="A68:D68"/>
    <mergeCell ref="A63:D63"/>
    <mergeCell ref="A58:D58"/>
    <mergeCell ref="A56:A57"/>
    <mergeCell ref="B56:B57"/>
    <mergeCell ref="C56:C57"/>
    <mergeCell ref="D56:D57"/>
    <mergeCell ref="A55:D55"/>
    <mergeCell ref="A92:D92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F X 1 D V F 2 d n Z i j A A A A 9 g A A A B I A H A B D b 2 5 m a W c v U G F j a 2 F n Z S 5 4 b W w g o h g A K K A U A A A A A A A A A A A A A A A A A A A A A A A A A A A A h Y 9 B D o I w F E S v Q r q n L W i M I Z + y c C u J C d G 4 b W q F R v g Y W i x 3 c + G R v I I Y R d 2 5 n D d v M X O / 3 i A b m j q 4 6 M 6 a F l M S U U 4 C j a o 9 G C x T 0 r t j u C S Z g I 1 U J 1 n q Y J T R J o M 9 p K R y 7 p w w 5 r 2 n f k b b r m Q x 5 x H b 5 + t C V b q R 5 C O b / 3 J o 0 D q J S h M B u 9 c Y E d O I c 7 q Y j 5 u A T R B y g 1 8 h H r t n + w N h 1 d e u 7 7 T Q G G 4 L Y F M E 9 v 4 g H l B L A w Q U A A I A C A A V f U N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F X 1 D V C i K R 7 g O A A A A E Q A A A B M A H A B G b 3 J t d W x h c y 9 T Z W N 0 a W 9 u M S 5 t I K I Y A C i g F A A A A A A A A A A A A A A A A A A A A A A A A A A A A C t O T S 7 J z M 9 T C I b Q h t Y A U E s B A i 0 A F A A C A A g A F X 1 D V F 2 d n Z i j A A A A 9 g A A A B I A A A A A A A A A A A A A A A A A A A A A A E N v b m Z p Z y 9 Q Y W N r Y W d l L n h t b F B L A Q I t A B Q A A g A I A B V 9 Q 1 Q P y u m r p A A A A O k A A A A T A A A A A A A A A A A A A A A A A O 8 A A A B b Q 2 9 u d G V u d F 9 U e X B l c 1 0 u e G 1 s U E s B A i 0 A F A A C A A g A F X 1 D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F S c g o 8 U e t F F t H P d + J 5 5 W a 4 A A A A A A g A A A A A A E G Y A A A A B A A A g A A A A X / l Z f f s E / o P e r V 4 F c v g U f 7 S b 0 U 5 S 8 G N B l V W U C 1 2 S F + U A A A A A D o A A A A A C A A A g A A A A V z 7 M A M G X O l R 7 D J A h G A B 5 g 0 y o 0 d s 8 Z + 1 L h O m 0 8 p Y O t 8 1 Q A A A A R G z e Y t T w 9 m d 0 M t P N u O G Q / E K B J / 6 j h A C t 5 l / m m 0 H d 4 0 1 H R s h q 6 f u W j m J B S K 3 V Y q Y 2 H H 5 5 h 8 i f f I I o 4 H P P r o v c x 2 9 M 2 A O 4 k Q K q M 9 0 d 6 r 0 v N h t A A A A A X J R 2 L M P q x p H 6 t N i N z l D + 8 u i b Q W u u 9 A d k b 8 w u I U q i G X Q 9 l t l 4 6 S g B y k M m f w K 0 3 5 0 L A 5 F o 9 z 9 5 E w Y f q 0 u L g g 4 4 w g = = < / D a t a M a s h u p > 
</file>

<file path=customXml/itemProps1.xml><?xml version="1.0" encoding="utf-8"?>
<ds:datastoreItem xmlns:ds="http://schemas.openxmlformats.org/officeDocument/2006/customXml" ds:itemID="{F1BC1017-5680-4C2F-8884-9750AF4C194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 1</vt:lpstr>
      <vt:lpstr>Rep 2</vt:lpstr>
      <vt:lpstr>PS</vt:lpstr>
      <vt:lpstr>Average N% content </vt:lpstr>
      <vt:lpstr>Protein Solubility  (2)</vt:lpstr>
      <vt:lpstr>Protein Solubility </vt:lpstr>
      <vt:lpstr>Residual Solubility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Kandolo</dc:creator>
  <cp:lastModifiedBy>Miss. S Kandolo</cp:lastModifiedBy>
  <dcterms:created xsi:type="dcterms:W3CDTF">2021-10-27T09:02:24Z</dcterms:created>
  <dcterms:modified xsi:type="dcterms:W3CDTF">2024-11-12T09:36:44Z</dcterms:modified>
</cp:coreProperties>
</file>