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hreadedComments/threadedComment3.xml" ContentType="application/vnd.ms-excel.threadedcomments+xml"/>
  <Override PartName="/xl/comments5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4084369_up_ac_za/Documents/"/>
    </mc:Choice>
  </mc:AlternateContent>
  <xr:revisionPtr revIDLastSave="16" documentId="8_{092E7CA1-160E-46D1-9A08-E84DA7514294}" xr6:coauthVersionLast="47" xr6:coauthVersionMax="47" xr10:uidLastSave="{FFCDFED4-64E5-4CFC-A3C3-1D29C97C3E2D}"/>
  <bookViews>
    <workbookView xWindow="-108" yWindow="-108" windowWidth="23256" windowHeight="12456" firstSheet="1" activeTab="5" xr2:uid="{A40710C1-9C2B-42ED-BC9C-5030496F0C24}"/>
  </bookViews>
  <sheets>
    <sheet name="Moisture" sheetId="2" r:id="rId1"/>
    <sheet name="Ash" sheetId="3" r:id="rId2"/>
    <sheet name="pH of all extracts" sheetId="4" r:id="rId3"/>
    <sheet name="Total Starch Content  " sheetId="5" r:id="rId4"/>
    <sheet name="Zeta Potential for all isolates" sheetId="6" r:id="rId5"/>
    <sheet name="Salt content" sheetId="7" r:id="rId6"/>
  </sheets>
  <externalReferences>
    <externalReference r:id="rId7"/>
    <externalReference r:id="rId8"/>
    <externalReference r:id="rId9"/>
  </externalReferences>
  <definedNames>
    <definedName name="Intercept" localSheetId="5">'Salt content'!$H$4</definedName>
    <definedName name="Intercept">[1]Sample!$I$4</definedName>
    <definedName name="Intercept_30.aug" localSheetId="5">'Salt content'!$J$2</definedName>
    <definedName name="Intercept_30.aug">#REF!</definedName>
    <definedName name="m" localSheetId="5">'Salt content'!$H$3</definedName>
    <definedName name="Saltcontent">[3]Sample!$I$3</definedName>
    <definedName name="Slope" localSheetId="5">'Salt content'!$H$3</definedName>
    <definedName name="Slope">[1]Sample!$I$3</definedName>
    <definedName name="Slope_30.aug" localSheetId="5">'Salt content'!$J$1</definedName>
    <definedName name="Slope_30.au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7" l="1"/>
  <c r="E25" i="7"/>
  <c r="G25" i="7" s="1"/>
  <c r="F24" i="7"/>
  <c r="E24" i="7"/>
  <c r="G24" i="7" s="1"/>
  <c r="H24" i="7" s="1"/>
  <c r="G23" i="7"/>
  <c r="F23" i="7"/>
  <c r="E23" i="7"/>
  <c r="G22" i="7"/>
  <c r="H22" i="7" s="1"/>
  <c r="F22" i="7"/>
  <c r="E22" i="7"/>
  <c r="F21" i="7"/>
  <c r="E21" i="7" s="1"/>
  <c r="G21" i="7" s="1"/>
  <c r="F20" i="7"/>
  <c r="E20" i="7" s="1"/>
  <c r="G20" i="7" s="1"/>
  <c r="H20" i="7" s="1"/>
  <c r="F19" i="7"/>
  <c r="E19" i="7"/>
  <c r="G19" i="7" s="1"/>
  <c r="F18" i="7"/>
  <c r="E18" i="7"/>
  <c r="G18" i="7" s="1"/>
  <c r="H18" i="7" s="1"/>
  <c r="F17" i="7"/>
  <c r="E17" i="7"/>
  <c r="G17" i="7" s="1"/>
  <c r="F16" i="7"/>
  <c r="E16" i="7"/>
  <c r="G16" i="7" s="1"/>
  <c r="H16" i="7" s="1"/>
  <c r="G15" i="7"/>
  <c r="F15" i="7"/>
  <c r="E15" i="7"/>
  <c r="G14" i="7"/>
  <c r="H14" i="7" s="1"/>
  <c r="F14" i="7"/>
  <c r="E14" i="7"/>
  <c r="F13" i="7"/>
  <c r="E13" i="7" s="1"/>
  <c r="G13" i="7" s="1"/>
  <c r="F12" i="7"/>
  <c r="E12" i="7" s="1"/>
  <c r="G12" i="7" s="1"/>
  <c r="H12" i="7" s="1"/>
  <c r="F11" i="7"/>
  <c r="E11" i="7"/>
  <c r="G11" i="7" s="1"/>
  <c r="F10" i="7"/>
  <c r="E10" i="7"/>
  <c r="G10" i="7" s="1"/>
  <c r="H10" i="7" s="1"/>
  <c r="F9" i="7"/>
  <c r="E9" i="7"/>
  <c r="G9" i="7" s="1"/>
  <c r="F8" i="7"/>
  <c r="E8" i="7"/>
  <c r="G8" i="7" s="1"/>
  <c r="H8" i="7" s="1"/>
  <c r="G7" i="7"/>
  <c r="F7" i="7"/>
  <c r="E7" i="7"/>
  <c r="G6" i="7"/>
  <c r="H6" i="7" s="1"/>
  <c r="F6" i="7"/>
  <c r="E6" i="7"/>
  <c r="F5" i="7"/>
  <c r="E5" i="7" s="1"/>
  <c r="G5" i="7" s="1"/>
  <c r="F4" i="7"/>
  <c r="E4" i="7" s="1"/>
  <c r="G4" i="7" s="1"/>
  <c r="H4" i="7" s="1"/>
  <c r="F3" i="7"/>
  <c r="E3" i="7"/>
  <c r="G3" i="7" s="1"/>
  <c r="F2" i="7"/>
  <c r="E2" i="7"/>
  <c r="G2" i="7" s="1"/>
  <c r="H2" i="7" s="1"/>
  <c r="C7" i="6" l="1"/>
  <c r="L7" i="5"/>
  <c r="N7" i="5"/>
  <c r="L10" i="5"/>
  <c r="P10" i="5" s="1"/>
  <c r="N10" i="5"/>
  <c r="H17" i="5"/>
  <c r="I17" i="5" s="1"/>
  <c r="H18" i="5"/>
  <c r="I18" i="5" s="1"/>
  <c r="H20" i="5"/>
  <c r="I20" i="5"/>
  <c r="N20" i="5"/>
  <c r="H21" i="5"/>
  <c r="I21" i="5"/>
  <c r="H22" i="5"/>
  <c r="I22" i="5"/>
  <c r="L20" i="5" s="1"/>
  <c r="H23" i="5"/>
  <c r="I23" i="5"/>
  <c r="H25" i="5"/>
  <c r="I25" i="5"/>
  <c r="L25" i="5" s="1"/>
  <c r="H26" i="5"/>
  <c r="I26" i="5"/>
  <c r="H27" i="5"/>
  <c r="I27" i="5"/>
  <c r="H28" i="5"/>
  <c r="I28" i="5"/>
  <c r="H30" i="5"/>
  <c r="I30" i="5"/>
  <c r="N30" i="5"/>
  <c r="H31" i="5"/>
  <c r="I31" i="5"/>
  <c r="H32" i="5"/>
  <c r="I32" i="5"/>
  <c r="L30" i="5" s="1"/>
  <c r="H33" i="5"/>
  <c r="I33" i="5"/>
  <c r="H35" i="5"/>
  <c r="I35" i="5"/>
  <c r="L35" i="5" s="1"/>
  <c r="H36" i="5"/>
  <c r="I36" i="5"/>
  <c r="H37" i="5"/>
  <c r="I37" i="5"/>
  <c r="H38" i="5"/>
  <c r="I38" i="5"/>
  <c r="H40" i="5"/>
  <c r="I40" i="5"/>
  <c r="L40" i="5"/>
  <c r="N40" i="5"/>
  <c r="H41" i="5"/>
  <c r="I41" i="5"/>
  <c r="H42" i="5"/>
  <c r="I42" i="5"/>
  <c r="H43" i="5"/>
  <c r="I43" i="5"/>
  <c r="H45" i="5"/>
  <c r="I45" i="5"/>
  <c r="L45" i="5" s="1"/>
  <c r="H46" i="5"/>
  <c r="I46" i="5"/>
  <c r="H47" i="5"/>
  <c r="I47" i="5"/>
  <c r="H48" i="5"/>
  <c r="I48" i="5"/>
  <c r="D2" i="4"/>
  <c r="D5" i="4"/>
  <c r="D8" i="4"/>
  <c r="D11" i="4"/>
  <c r="D14" i="4"/>
  <c r="D17" i="4"/>
  <c r="D20" i="4"/>
  <c r="D23" i="4"/>
  <c r="D26" i="4"/>
  <c r="D29" i="4"/>
  <c r="D32" i="4"/>
  <c r="D35" i="4"/>
  <c r="F3" i="3"/>
  <c r="F4" i="3"/>
  <c r="J3" i="3" s="1"/>
  <c r="F5" i="3"/>
  <c r="F6" i="3"/>
  <c r="I6" i="3"/>
  <c r="J6" i="3"/>
  <c r="F7" i="3"/>
  <c r="F8" i="3"/>
  <c r="F9" i="3"/>
  <c r="F10" i="3"/>
  <c r="F11" i="3"/>
  <c r="F13" i="3"/>
  <c r="J14" i="3" s="1"/>
  <c r="F14" i="3"/>
  <c r="I14" i="3"/>
  <c r="F15" i="3"/>
  <c r="F17" i="3"/>
  <c r="J17" i="3" s="1"/>
  <c r="I17" i="3"/>
  <c r="F18" i="3"/>
  <c r="F19" i="3"/>
  <c r="F20" i="3"/>
  <c r="I20" i="3" s="1"/>
  <c r="F21" i="3"/>
  <c r="F22" i="3"/>
  <c r="F23" i="3"/>
  <c r="F24" i="3"/>
  <c r="F25" i="3"/>
  <c r="F27" i="3"/>
  <c r="I27" i="3" s="1"/>
  <c r="F28" i="3"/>
  <c r="F29" i="3"/>
  <c r="F30" i="3"/>
  <c r="F31" i="3"/>
  <c r="J30" i="3" s="1"/>
  <c r="F32" i="3"/>
  <c r="F33" i="3"/>
  <c r="F34" i="3"/>
  <c r="F35" i="3"/>
  <c r="F37" i="3"/>
  <c r="F38" i="3"/>
  <c r="I37" i="3" s="1"/>
  <c r="F39" i="3"/>
  <c r="F40" i="3"/>
  <c r="I40" i="3"/>
  <c r="J40" i="3"/>
  <c r="F41" i="3"/>
  <c r="F42" i="3"/>
  <c r="F43" i="3"/>
  <c r="F44" i="3"/>
  <c r="F45" i="3"/>
  <c r="F47" i="3"/>
  <c r="I47" i="3"/>
  <c r="J47" i="3"/>
  <c r="F48" i="3"/>
  <c r="F49" i="3"/>
  <c r="F50" i="3"/>
  <c r="J50" i="3" s="1"/>
  <c r="I50" i="3"/>
  <c r="F51" i="3"/>
  <c r="F52" i="3"/>
  <c r="F53" i="3"/>
  <c r="F54" i="3"/>
  <c r="F55" i="3"/>
  <c r="I57" i="3"/>
  <c r="J57" i="3"/>
  <c r="F3" i="2"/>
  <c r="G3" i="2" s="1"/>
  <c r="H3" i="2"/>
  <c r="F4" i="2"/>
  <c r="L4" i="2" s="1"/>
  <c r="F5" i="2"/>
  <c r="L5" i="2" s="1"/>
  <c r="F6" i="2"/>
  <c r="G6" i="2" s="1"/>
  <c r="F7" i="2"/>
  <c r="L7" i="2"/>
  <c r="M7" i="2" s="1"/>
  <c r="F8" i="2"/>
  <c r="L8" i="2" s="1"/>
  <c r="F9" i="2"/>
  <c r="H9" i="2" s="1"/>
  <c r="I9" i="2"/>
  <c r="L9" i="2"/>
  <c r="F10" i="2"/>
  <c r="L10" i="2"/>
  <c r="F11" i="2"/>
  <c r="I10" i="2" s="1"/>
  <c r="F13" i="2"/>
  <c r="H13" i="2" s="1"/>
  <c r="F14" i="2"/>
  <c r="F15" i="2"/>
  <c r="G15" i="2"/>
  <c r="F16" i="2"/>
  <c r="F17" i="2"/>
  <c r="F18" i="2"/>
  <c r="F20" i="2"/>
  <c r="L20" i="2"/>
  <c r="M20" i="2" s="1"/>
  <c r="F21" i="2"/>
  <c r="H23" i="2" s="1"/>
  <c r="F22" i="2"/>
  <c r="I22" i="2" s="1"/>
  <c r="G22" i="2"/>
  <c r="H19" i="2" s="1"/>
  <c r="F23" i="2"/>
  <c r="I23" i="2"/>
  <c r="F24" i="2"/>
  <c r="G24" i="2"/>
  <c r="F25" i="2"/>
  <c r="L25" i="2"/>
  <c r="M25" i="2" s="1"/>
  <c r="F26" i="2"/>
  <c r="G26" i="2" s="1"/>
  <c r="L27" i="2" s="1"/>
  <c r="F27" i="2"/>
  <c r="F28" i="2"/>
  <c r="F30" i="2"/>
  <c r="H30" i="2" s="1"/>
  <c r="G30" i="2"/>
  <c r="L30" i="2"/>
  <c r="F31" i="2"/>
  <c r="L31" i="2" s="1"/>
  <c r="F32" i="2"/>
  <c r="L32" i="2"/>
  <c r="F33" i="2"/>
  <c r="H33" i="2" s="1"/>
  <c r="F34" i="2"/>
  <c r="L34" i="2" s="1"/>
  <c r="F35" i="2"/>
  <c r="L35" i="2" s="1"/>
  <c r="F36" i="2"/>
  <c r="G36" i="2"/>
  <c r="L36" i="2"/>
  <c r="F37" i="2"/>
  <c r="L37" i="2" s="1"/>
  <c r="F38" i="2"/>
  <c r="L38" i="2"/>
  <c r="M38" i="2" s="1"/>
  <c r="F39" i="2"/>
  <c r="H39" i="2" s="1"/>
  <c r="F40" i="2"/>
  <c r="I34" i="2" s="1"/>
  <c r="F41" i="2"/>
  <c r="L41" i="2" s="1"/>
  <c r="F43" i="2"/>
  <c r="H43" i="2" s="1"/>
  <c r="F44" i="2"/>
  <c r="L44" i="2"/>
  <c r="M44" i="2" s="1"/>
  <c r="F45" i="2"/>
  <c r="L45" i="2" s="1"/>
  <c r="F46" i="2"/>
  <c r="H46" i="2" s="1"/>
  <c r="I46" i="2"/>
  <c r="L46" i="2"/>
  <c r="F47" i="2"/>
  <c r="G46" i="2" s="1"/>
  <c r="L47" i="2"/>
  <c r="F48" i="2"/>
  <c r="L48" i="2" s="1"/>
  <c r="F49" i="2"/>
  <c r="H49" i="2" s="1"/>
  <c r="F50" i="2"/>
  <c r="L50" i="2"/>
  <c r="F51" i="2"/>
  <c r="L51" i="2" s="1"/>
  <c r="F52" i="2"/>
  <c r="L52" i="2" s="1"/>
  <c r="F53" i="2"/>
  <c r="G52" i="2" s="1"/>
  <c r="F54" i="2"/>
  <c r="I48" i="2" s="1"/>
  <c r="F56" i="2"/>
  <c r="H56" i="2" s="1"/>
  <c r="F57" i="2"/>
  <c r="L57" i="2"/>
  <c r="M57" i="2" s="1"/>
  <c r="F58" i="2"/>
  <c r="L58" i="2" s="1"/>
  <c r="F59" i="2"/>
  <c r="H59" i="2" s="1"/>
  <c r="I59" i="2"/>
  <c r="L59" i="2"/>
  <c r="F60" i="2"/>
  <c r="I60" i="2" s="1"/>
  <c r="L60" i="2"/>
  <c r="F61" i="2"/>
  <c r="L61" i="2" s="1"/>
  <c r="I61" i="2"/>
  <c r="F62" i="2"/>
  <c r="L62" i="2" s="1"/>
  <c r="M62" i="2" s="1"/>
  <c r="F63" i="2"/>
  <c r="L63" i="2"/>
  <c r="M63" i="2" s="1"/>
  <c r="F64" i="2"/>
  <c r="L64" i="2" s="1"/>
  <c r="M64" i="2" s="1"/>
  <c r="F65" i="2"/>
  <c r="H65" i="2" s="1"/>
  <c r="G65" i="2"/>
  <c r="L65" i="2"/>
  <c r="F66" i="2"/>
  <c r="L66" i="2"/>
  <c r="F67" i="2"/>
  <c r="L67" i="2"/>
  <c r="F69" i="2"/>
  <c r="H69" i="2" s="1"/>
  <c r="L69" i="2"/>
  <c r="F70" i="2"/>
  <c r="L70" i="2" s="1"/>
  <c r="M70" i="2" s="1"/>
  <c r="F71" i="2"/>
  <c r="L71" i="2"/>
  <c r="M71" i="2" s="1"/>
  <c r="F72" i="2"/>
  <c r="L72" i="2" s="1"/>
  <c r="H72" i="2"/>
  <c r="F73" i="2"/>
  <c r="I73" i="2"/>
  <c r="L73" i="2"/>
  <c r="F74" i="2"/>
  <c r="I74" i="2" s="1"/>
  <c r="L74" i="2"/>
  <c r="F75" i="2"/>
  <c r="H75" i="2" s="1"/>
  <c r="L75" i="2"/>
  <c r="F76" i="2"/>
  <c r="L76" i="2" s="1"/>
  <c r="F77" i="2"/>
  <c r="L77" i="2"/>
  <c r="F78" i="2"/>
  <c r="G78" i="2" s="1"/>
  <c r="F79" i="2"/>
  <c r="L79" i="2" s="1"/>
  <c r="F80" i="2"/>
  <c r="L80" i="2" s="1"/>
  <c r="F82" i="2"/>
  <c r="G82" i="2" s="1"/>
  <c r="F83" i="2"/>
  <c r="L83" i="2" s="1"/>
  <c r="F84" i="2"/>
  <c r="H82" i="2" s="1"/>
  <c r="N17" i="5" l="1"/>
  <c r="L17" i="5"/>
  <c r="N45" i="5"/>
  <c r="N35" i="5"/>
  <c r="N25" i="5"/>
  <c r="J37" i="3"/>
  <c r="I30" i="3"/>
  <c r="J20" i="3"/>
  <c r="I3" i="3"/>
  <c r="J27" i="3"/>
  <c r="M76" i="2"/>
  <c r="M51" i="2"/>
  <c r="M31" i="2"/>
  <c r="N22" i="2"/>
  <c r="O22" i="2"/>
  <c r="M69" i="2"/>
  <c r="O62" i="2"/>
  <c r="N62" i="2"/>
  <c r="M58" i="2"/>
  <c r="M77" i="2"/>
  <c r="M45" i="2"/>
  <c r="M32" i="2"/>
  <c r="H78" i="2"/>
  <c r="L33" i="2"/>
  <c r="M30" i="2" s="1"/>
  <c r="G75" i="2"/>
  <c r="G69" i="2"/>
  <c r="H62" i="2"/>
  <c r="G59" i="2"/>
  <c r="L84" i="2"/>
  <c r="L82" i="2"/>
  <c r="L78" i="2"/>
  <c r="M75" i="2" s="1"/>
  <c r="I72" i="2"/>
  <c r="G62" i="2"/>
  <c r="G56" i="2"/>
  <c r="L53" i="2"/>
  <c r="M50" i="2" s="1"/>
  <c r="G49" i="2"/>
  <c r="G43" i="2"/>
  <c r="L40" i="2"/>
  <c r="M37" i="2" s="1"/>
  <c r="G39" i="2"/>
  <c r="H36" i="2"/>
  <c r="I35" i="2"/>
  <c r="G33" i="2"/>
  <c r="L11" i="2"/>
  <c r="M8" i="2" s="1"/>
  <c r="G9" i="2"/>
  <c r="I8" i="2"/>
  <c r="L6" i="2"/>
  <c r="M6" i="2" s="1"/>
  <c r="L3" i="2"/>
  <c r="H6" i="2"/>
  <c r="G72" i="2"/>
  <c r="L56" i="2"/>
  <c r="M56" i="2" s="1"/>
  <c r="L54" i="2"/>
  <c r="L49" i="2"/>
  <c r="M49" i="2" s="1"/>
  <c r="I47" i="2"/>
  <c r="L43" i="2"/>
  <c r="M43" i="2" s="1"/>
  <c r="L39" i="2"/>
  <c r="M36" i="2" s="1"/>
  <c r="I33" i="2"/>
  <c r="L22" i="2"/>
  <c r="M22" i="2" s="1"/>
  <c r="N30" i="2" l="1"/>
  <c r="O30" i="2"/>
  <c r="N36" i="2"/>
  <c r="O36" i="2"/>
  <c r="O75" i="2"/>
  <c r="N75" i="2"/>
  <c r="O49" i="2"/>
  <c r="N49" i="2"/>
  <c r="O56" i="2"/>
  <c r="N56" i="2"/>
  <c r="O43" i="2"/>
  <c r="N43" i="2"/>
  <c r="N6" i="2"/>
  <c r="O6" i="2"/>
  <c r="N69" i="2"/>
  <c r="O6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tc={3AFAB45B-D8A0-4B12-80AB-141FB85FD09D}</author>
    <author>tc={BE6AB7F8-98EF-47F5-9D00-7AA9EA146909}</author>
    <author>tc={65308761-9B2F-45B5-9ECA-8B6728BE801F}</author>
    <author>tc={4B1E7206-4BEB-4227-B6B5-95F3DD337718}</author>
    <author>tc={C40C6116-7128-4510-BEE5-3232B4456BC1}</author>
    <author>tc={BB02FE96-AEF3-4C9B-9675-62E71AE81EC8}</author>
    <author>tc={A8F08AAE-DDCB-4703-9C24-78CE3B39A7B1}</author>
    <author>tc={765BCF9A-853F-4E85-95C0-7EBCF68745D2}</author>
    <author>tc={0B76A694-6DDB-4885-ACC3-AD1E1C078ADF}</author>
  </authors>
  <commentList>
    <comment ref="I8" authorId="0" shapeId="0" xr:uid="{3AFAB45B-D8A0-4B12-80AB-141FB85FD09D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soy flours</t>
      </text>
    </comment>
    <comment ref="F9" authorId="1" shapeId="0" xr:uid="{BE6AB7F8-98EF-47F5-9D00-7AA9EA146909}">
      <text>
        <t>[Threaded comment]
Your version of Excel allows you to read this threaded comment; however, any edits to it will get removed if the file is opened in a newer version of Excel. Learn more: https://go.microsoft.com/fwlink/?linkid=870924
Comment:
    Using this instead</t>
      </text>
    </comment>
    <comment ref="F14" authorId="2" shapeId="0" xr:uid="{65308761-9B2F-45B5-9ECA-8B6728BE801F}">
      <text>
        <t>[Threaded comment]
Your version of Excel allows you to read this threaded comment; however, any edits to it will get removed if the file is opened in a newer version of Excel. Learn more: https://go.microsoft.com/fwlink/?linkid=870924
Comment:
    excluded because outlier</t>
      </text>
    </comment>
    <comment ref="F17" authorId="3" shapeId="0" xr:uid="{4B1E7206-4BEB-4227-B6B5-95F3DD337718}">
      <text>
        <t>[Threaded comment]
Your version of Excel allows you to read this threaded comment; however, any edits to it will get removed if the file is opened in a newer version of Excel. Learn more: https://go.microsoft.com/fwlink/?linkid=870924
Comment:
    excluded because its an outleir</t>
      </text>
    </comment>
    <comment ref="A20" authorId="4" shapeId="0" xr:uid="{C40C6116-7128-4510-BEE5-3232B4456BC1}">
      <text>
        <t>[Threaded comment]
Your version of Excel allows you to read this threaded comment; however, any edits to it will get removed if the file is opened in a newer version of Excel. Learn more: https://go.microsoft.com/fwlink/?linkid=870924
Comment:
    analysis performed 21/02/2022</t>
      </text>
    </comment>
    <comment ref="I33" authorId="5" shapeId="0" xr:uid="{BB02FE96-AEF3-4C9B-9675-62E71AE81EC8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CBGN flours</t>
      </text>
    </comment>
    <comment ref="I46" authorId="6" shapeId="0" xr:uid="{A8F08AAE-DDCB-4703-9C24-78CE3B39A7B1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RBGN flours</t>
      </text>
    </comment>
    <comment ref="I59" authorId="7" shapeId="0" xr:uid="{765BCF9A-853F-4E85-95C0-7EBCF68745D2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Dr Saunders defatted flours</t>
      </text>
    </comment>
    <comment ref="I72" authorId="8" shapeId="0" xr:uid="{0B76A694-6DDB-4885-ACC3-AD1E1C078ADF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Bechuana white flours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tc={3A19D6F4-9875-4CFB-B0E4-23ABBEBEA191}</author>
    <author>tc={ADDE6014-19DA-4184-BECA-4428F84D102E}</author>
    <author>tc={10A7235E-CBCA-4E05-A260-97B8BFC62EF7}</author>
    <author>tc={315CA030-244A-45BC-926A-5D40FA910196}</author>
    <author>tc={3319C452-7017-489B-906A-7CDF23AC4557}</author>
  </authors>
  <commentList>
    <comment ref="F9" authorId="0" shapeId="0" xr:uid="{3A19D6F4-9875-4CFB-B0E4-23ABBEBEA191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soy flours</t>
      </text>
    </comment>
    <comment ref="F23" authorId="1" shapeId="0" xr:uid="{ADDE6014-19DA-4184-BECA-4428F84D102E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CBGN flours</t>
      </text>
    </comment>
    <comment ref="F33" authorId="2" shapeId="0" xr:uid="{10A7235E-CBCA-4E05-A260-97B8BFC62EF7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RBGN flours</t>
      </text>
    </comment>
    <comment ref="F43" authorId="3" shapeId="0" xr:uid="{315CA030-244A-45BC-926A-5D40FA910196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Dr Saunders defatted flours</t>
      </text>
    </comment>
    <comment ref="F53" authorId="4" shapeId="0" xr:uid="{3319C452-7017-489B-906A-7CDF23AC4557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defatted Bechuana white flours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Kandolo</author>
  </authors>
  <commentList>
    <comment ref="D1" authorId="0" shapeId="0" xr:uid="{D14BA430-AE86-4DB3-96B9-D9DC3420B46A}">
      <text>
        <r>
          <rPr>
            <b/>
            <sz val="9"/>
            <color indexed="81"/>
            <rFont val="Tahoma"/>
            <family val="2"/>
          </rPr>
          <t>Sarah Kandolo:</t>
        </r>
        <r>
          <rPr>
            <sz val="9"/>
            <color indexed="81"/>
            <rFont val="Tahoma"/>
            <family val="2"/>
          </rPr>
          <t xml:space="preserve">
if samples were to pooled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tc={E6D3DB2A-9441-4A4F-AF4B-8CC48DB4F034}</author>
  </authors>
  <commentList>
    <comment ref="L6" authorId="0" shapeId="0" xr:uid="{E6D3DB2A-9441-4A4F-AF4B-8CC48DB4F034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will be done in SPSS so exclude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tc={0462C9A2-9FE9-470D-B7FA-1EDAF9B444A4}</author>
    <author>tc={D95795E7-0577-4F09-8820-5732A50964C5}</author>
  </authors>
  <commentList>
    <comment ref="A2" authorId="0" shapeId="0" xr:uid="{0462C9A2-9FE9-470D-B7FA-1EDAF9B444A4}">
      <text>
        <t>[Threaded comment]
Your version of Excel allows you to read this threaded comment; however, any edits to it will get removed if the file is opened in a newer version of Excel. Learn more: https://go.microsoft.com/fwlink/?linkid=870924
Comment:
    lab  extracted</t>
      </text>
    </comment>
    <comment ref="C14" authorId="1" shapeId="0" xr:uid="{D95795E7-0577-4F09-8820-5732A50964C5}">
      <text>
        <t>[Threaded comment]
Your version of Excel allows you to read this threaded comment; however, any edits to it will get removed if the file is opened in a newer version of Excel. Learn more: https://go.microsoft.com/fwlink/?linkid=870924
Comment:
    Colour of sample is similar to indicator at end point. Possibility of everestimation</t>
      </text>
    </comment>
  </commentList>
</comments>
</file>

<file path=xl/sharedStrings.xml><?xml version="1.0" encoding="utf-8"?>
<sst xmlns="http://schemas.openxmlformats.org/spreadsheetml/2006/main" count="538" uniqueCount="380">
  <si>
    <t>-</t>
  </si>
  <si>
    <t>concentrate 3</t>
  </si>
  <si>
    <t>concentrate 2</t>
  </si>
  <si>
    <t>concentrate 1</t>
  </si>
  <si>
    <t>Maize gluten-60</t>
  </si>
  <si>
    <t>Defatted 3</t>
  </si>
  <si>
    <t>Defatted 2</t>
  </si>
  <si>
    <t>Defatted 1</t>
  </si>
  <si>
    <t>BW AE/ISP</t>
  </si>
  <si>
    <t>isolate 3</t>
  </si>
  <si>
    <t>isolate 2</t>
  </si>
  <si>
    <t>isolate 1</t>
  </si>
  <si>
    <t>BW wet milled</t>
  </si>
  <si>
    <t>Bechauna White</t>
  </si>
  <si>
    <t>Dr Saunders AE/ISP</t>
  </si>
  <si>
    <t>Dr Saunders wet milled</t>
  </si>
  <si>
    <t>Dr Saunders wet mill</t>
  </si>
  <si>
    <t>RBGN AE/ISP</t>
  </si>
  <si>
    <t>RBGN wet milled</t>
  </si>
  <si>
    <t>Red bambara groundnut</t>
  </si>
  <si>
    <t>CBGN AE/ISP</t>
  </si>
  <si>
    <t>CBGN wet milled</t>
  </si>
  <si>
    <t>Cream bambara groundnut</t>
  </si>
  <si>
    <t>soy defatted flour</t>
  </si>
  <si>
    <t>soy self isolated</t>
  </si>
  <si>
    <t>mean fr triplicate</t>
  </si>
  <si>
    <t>S3.2</t>
  </si>
  <si>
    <t>S3.1</t>
  </si>
  <si>
    <t>S2.2</t>
  </si>
  <si>
    <t>S2.1</t>
  </si>
  <si>
    <t>S1.2</t>
  </si>
  <si>
    <t>S1.1</t>
  </si>
  <si>
    <t xml:space="preserve">Soy isolate extracted </t>
  </si>
  <si>
    <t>average moisture content of soy isolate (extracted)</t>
  </si>
  <si>
    <t>Soy wet mill</t>
  </si>
  <si>
    <t>Soy (freddy Hirsch)</t>
  </si>
  <si>
    <t>average defatted flours</t>
  </si>
  <si>
    <t>STD</t>
  </si>
  <si>
    <t>AVERAGE</t>
  </si>
  <si>
    <t xml:space="preserve">% Solid yield </t>
  </si>
  <si>
    <t>weight of extact/sample on dry basis</t>
  </si>
  <si>
    <t>Weight of extract obtained</t>
  </si>
  <si>
    <t>MEAN</t>
  </si>
  <si>
    <t>% Moisture</t>
  </si>
  <si>
    <r>
      <t xml:space="preserve">weight of food + tin (g) </t>
    </r>
    <r>
      <rPr>
        <b/>
        <sz val="11"/>
        <color rgb="FF000000"/>
        <rFont val="Calibri"/>
        <family val="2"/>
      </rPr>
      <t>C</t>
    </r>
  </si>
  <si>
    <t xml:space="preserve">weight of dry food (g) B </t>
  </si>
  <si>
    <r>
      <t xml:space="preserve">weight of tin (g) </t>
    </r>
    <r>
      <rPr>
        <b/>
        <sz val="11"/>
        <color rgb="FF000000"/>
        <rFont val="Calibri"/>
        <family val="2"/>
      </rPr>
      <t>A</t>
    </r>
  </si>
  <si>
    <t>Extracts</t>
  </si>
  <si>
    <t>Legume</t>
  </si>
  <si>
    <t>df3</t>
  </si>
  <si>
    <t>df2</t>
  </si>
  <si>
    <t>df1</t>
  </si>
  <si>
    <t>Soy self extracted</t>
  </si>
  <si>
    <t>std</t>
  </si>
  <si>
    <t>mean</t>
  </si>
  <si>
    <t>% Ash</t>
  </si>
  <si>
    <t>weight of ash + crucible (g)</t>
  </si>
  <si>
    <t>weight of dry food (g)</t>
  </si>
  <si>
    <t>weight of crucible (g)</t>
  </si>
  <si>
    <t xml:space="preserve">Treatement </t>
  </si>
  <si>
    <t>a</t>
  </si>
  <si>
    <t>b</t>
  </si>
  <si>
    <t>Bechuana white concentrate</t>
  </si>
  <si>
    <t>e</t>
  </si>
  <si>
    <t>Bechuana white isolate</t>
  </si>
  <si>
    <t>Dr Saunders concentrate</t>
  </si>
  <si>
    <t>Dr Saunders isolate</t>
  </si>
  <si>
    <t>Red Bambara groundnut concentrate</t>
  </si>
  <si>
    <t>Red Bambara groundnut isolate</t>
  </si>
  <si>
    <t>c</t>
  </si>
  <si>
    <t>Cream Bambara groundnut concentrate</t>
  </si>
  <si>
    <t>Cream Bambara groundnut isolate</t>
  </si>
  <si>
    <t>soy concentrate</t>
  </si>
  <si>
    <t>d</t>
  </si>
  <si>
    <t>Soy (lab extracted)</t>
  </si>
  <si>
    <t>Soy FH</t>
  </si>
  <si>
    <t>Letters</t>
  </si>
  <si>
    <t xml:space="preserve">average pH </t>
  </si>
  <si>
    <t>pH (of extract)</t>
  </si>
  <si>
    <t>Total mass</t>
  </si>
  <si>
    <t>Mass (g)</t>
  </si>
  <si>
    <t>Replicate #</t>
  </si>
  <si>
    <t>Extract description</t>
  </si>
  <si>
    <t>Maize gluten-60 4</t>
  </si>
  <si>
    <t>Maize gluten-60 3</t>
  </si>
  <si>
    <t>Maize gluten-60 2</t>
  </si>
  <si>
    <t>Maize gluten-60 1</t>
  </si>
  <si>
    <t>BW 4</t>
  </si>
  <si>
    <t>BW 3</t>
  </si>
  <si>
    <t>BW 2</t>
  </si>
  <si>
    <t>BW 1</t>
  </si>
  <si>
    <t>Dr S 4</t>
  </si>
  <si>
    <t>Dr S 3</t>
  </si>
  <si>
    <t>Dr S 2</t>
  </si>
  <si>
    <t>Dr S 1</t>
  </si>
  <si>
    <t>Red BGN 4</t>
  </si>
  <si>
    <t>Red BGN 3</t>
  </si>
  <si>
    <t>Red BGN 2</t>
  </si>
  <si>
    <t>Red BGN 1</t>
  </si>
  <si>
    <t>Cream BGN 4</t>
  </si>
  <si>
    <t>Cream BGN 3</t>
  </si>
  <si>
    <t>Cream BGN 2</t>
  </si>
  <si>
    <t>Cream BGN 1</t>
  </si>
  <si>
    <t xml:space="preserve"> </t>
  </si>
  <si>
    <t>soy 4</t>
  </si>
  <si>
    <t>soy 3</t>
  </si>
  <si>
    <t>soy 2</t>
  </si>
  <si>
    <t>soy 1</t>
  </si>
  <si>
    <t xml:space="preserve">Maize starch stardard </t>
  </si>
  <si>
    <t>Glucose standard</t>
  </si>
  <si>
    <t>Blank</t>
  </si>
  <si>
    <t>F value</t>
  </si>
  <si>
    <t>STDEV</t>
  </si>
  <si>
    <t>Average</t>
  </si>
  <si>
    <t>Starch % w/w (dry wt.basis)</t>
  </si>
  <si>
    <t xml:space="preserve">Starch % </t>
  </si>
  <si>
    <t>Moisture % (w/w)</t>
  </si>
  <si>
    <t>Sample wt.(mg)</t>
  </si>
  <si>
    <t>Abs.</t>
  </si>
  <si>
    <t>Duplicate</t>
  </si>
  <si>
    <t>Replicate</t>
  </si>
  <si>
    <t>Sample</t>
  </si>
  <si>
    <t>No.</t>
  </si>
  <si>
    <t>2. Starch % determination using the megazyme total starch assay, Abs reading at 510nm</t>
  </si>
  <si>
    <t>Date</t>
  </si>
  <si>
    <t>TOTAL STARCH ASSAY</t>
  </si>
  <si>
    <t>EXPERIMENT NO.</t>
  </si>
  <si>
    <t>Measurement Date and Time</t>
  </si>
  <si>
    <t>Sample Name</t>
  </si>
  <si>
    <t>Zeta Potential (mV)</t>
  </si>
  <si>
    <t>Conductivity (mS/cm)</t>
  </si>
  <si>
    <t>Intensities[1]</t>
  </si>
  <si>
    <t>Intensities[2]</t>
  </si>
  <si>
    <t>Intensities[3]</t>
  </si>
  <si>
    <t>Intensities[4]</t>
  </si>
  <si>
    <t>Intensities[5]</t>
  </si>
  <si>
    <t>Intensities[6]</t>
  </si>
  <si>
    <t>Intensities[7]</t>
  </si>
  <si>
    <t>Intensities[8]</t>
  </si>
  <si>
    <t>Intensities[9]</t>
  </si>
  <si>
    <t>Intensities[10]</t>
  </si>
  <si>
    <t>Intensities[11]</t>
  </si>
  <si>
    <t>Intensities[12]</t>
  </si>
  <si>
    <t>Intensities[13]</t>
  </si>
  <si>
    <t>Intensities[14]</t>
  </si>
  <si>
    <t>Intensities[15]</t>
  </si>
  <si>
    <t>Intensities[16]</t>
  </si>
  <si>
    <t>Intensities[17]</t>
  </si>
  <si>
    <t>Intensities[18]</t>
  </si>
  <si>
    <t>Intensities[19]</t>
  </si>
  <si>
    <t>Intensities[20]</t>
  </si>
  <si>
    <t>Intensities[21]</t>
  </si>
  <si>
    <t>Intensities[22]</t>
  </si>
  <si>
    <t>Intensities[23]</t>
  </si>
  <si>
    <t>Intensities[24]</t>
  </si>
  <si>
    <t>Intensities[25]</t>
  </si>
  <si>
    <t>Intensities[26]</t>
  </si>
  <si>
    <t>Intensities[27]</t>
  </si>
  <si>
    <t>Intensities[28]</t>
  </si>
  <si>
    <t>Intensities[29]</t>
  </si>
  <si>
    <t>Intensities[30]</t>
  </si>
  <si>
    <t>Intensities[31]</t>
  </si>
  <si>
    <t>Intensities[32]</t>
  </si>
  <si>
    <t>Intensities[33]</t>
  </si>
  <si>
    <t>Intensities[34]</t>
  </si>
  <si>
    <t>Intensities[35]</t>
  </si>
  <si>
    <t>Intensities[36]</t>
  </si>
  <si>
    <t>Intensities[37]</t>
  </si>
  <si>
    <t>Intensities[38]</t>
  </si>
  <si>
    <t>Intensities[39]</t>
  </si>
  <si>
    <t>Intensities[40]</t>
  </si>
  <si>
    <t>Intensities[41]</t>
  </si>
  <si>
    <t>Intensities[42]</t>
  </si>
  <si>
    <t>Intensities[43]</t>
  </si>
  <si>
    <t>Intensities[44]</t>
  </si>
  <si>
    <t>Intensities[45]</t>
  </si>
  <si>
    <t>Intensities[46]</t>
  </si>
  <si>
    <t>Intensities[47]</t>
  </si>
  <si>
    <t>Intensities[48]</t>
  </si>
  <si>
    <t>Intensities[49]</t>
  </si>
  <si>
    <t>Intensities[50]</t>
  </si>
  <si>
    <t>Intensities[51]</t>
  </si>
  <si>
    <t>Intensities[52]</t>
  </si>
  <si>
    <t>Intensities[53]</t>
  </si>
  <si>
    <t>Intensities[54]</t>
  </si>
  <si>
    <t>Intensities[55]</t>
  </si>
  <si>
    <t>Intensities[56]</t>
  </si>
  <si>
    <t>Intensities[57]</t>
  </si>
  <si>
    <t>Intensities[58]</t>
  </si>
  <si>
    <t>Intensities[59]</t>
  </si>
  <si>
    <t>Intensities[60]</t>
  </si>
  <si>
    <t>Intensities[61]</t>
  </si>
  <si>
    <t>Intensities[62]</t>
  </si>
  <si>
    <t>Intensities[63]</t>
  </si>
  <si>
    <t>Intensities[64]</t>
  </si>
  <si>
    <t>Intensities[65]</t>
  </si>
  <si>
    <t>Intensities[66]</t>
  </si>
  <si>
    <t>Intensities[67]</t>
  </si>
  <si>
    <t>Intensities[68]</t>
  </si>
  <si>
    <t>Intensities[69]</t>
  </si>
  <si>
    <t>Intensities[70]</t>
  </si>
  <si>
    <t>Intensities[71]</t>
  </si>
  <si>
    <t>Intensities[72]</t>
  </si>
  <si>
    <t>Intensities[73]</t>
  </si>
  <si>
    <t>Intensities[74]</t>
  </si>
  <si>
    <t>Intensities[75]</t>
  </si>
  <si>
    <t>Intensities[76]</t>
  </si>
  <si>
    <t>Intensities[77]</t>
  </si>
  <si>
    <t>Intensities[78]</t>
  </si>
  <si>
    <t>Intensities[79]</t>
  </si>
  <si>
    <t>Intensities[80]</t>
  </si>
  <si>
    <t>Intensities[81]</t>
  </si>
  <si>
    <t>Intensities[82]</t>
  </si>
  <si>
    <t>Intensities[83]</t>
  </si>
  <si>
    <t>Intensities[84]</t>
  </si>
  <si>
    <t>Intensities[85]</t>
  </si>
  <si>
    <t>Intensities[86]</t>
  </si>
  <si>
    <t>Intensities[87]</t>
  </si>
  <si>
    <t>Intensities[88]</t>
  </si>
  <si>
    <t>Intensities[89]</t>
  </si>
  <si>
    <t>Intensities[90]</t>
  </si>
  <si>
    <t>Intensities[91]</t>
  </si>
  <si>
    <t>Zeta Potentials[1] (mV)</t>
  </si>
  <si>
    <t>Zeta Potentials[2] (mV)</t>
  </si>
  <si>
    <t>Zeta Potentials[3] (mV)</t>
  </si>
  <si>
    <t>Zeta Potentials[4] (mV)</t>
  </si>
  <si>
    <t>Zeta Potentials[5] (mV)</t>
  </si>
  <si>
    <t>Zeta Potentials[6] (mV)</t>
  </si>
  <si>
    <t>Zeta Potentials[7] (mV)</t>
  </si>
  <si>
    <t>Zeta Potentials[8] (mV)</t>
  </si>
  <si>
    <t>Zeta Potentials[9] (mV)</t>
  </si>
  <si>
    <t>Zeta Potentials[10] (mV)</t>
  </si>
  <si>
    <t>Zeta Potentials[11] (mV)</t>
  </si>
  <si>
    <t>Zeta Potentials[12] (mV)</t>
  </si>
  <si>
    <t>Zeta Potentials[13] (mV)</t>
  </si>
  <si>
    <t>Zeta Potentials[14] (mV)</t>
  </si>
  <si>
    <t>Zeta Potentials[15] (mV)</t>
  </si>
  <si>
    <t>Zeta Potentials[16] (mV)</t>
  </si>
  <si>
    <t>Zeta Potentials[17] (mV)</t>
  </si>
  <si>
    <t>Zeta Potentials[18] (mV)</t>
  </si>
  <si>
    <t>Zeta Potentials[19] (mV)</t>
  </si>
  <si>
    <t>Zeta Potentials[20] (mV)</t>
  </si>
  <si>
    <t>Zeta Potentials[21] (mV)</t>
  </si>
  <si>
    <t>Zeta Potentials[22] (mV)</t>
  </si>
  <si>
    <t>Zeta Potentials[23] (mV)</t>
  </si>
  <si>
    <t>Zeta Potentials[24] (mV)</t>
  </si>
  <si>
    <t>Zeta Potentials[25] (mV)</t>
  </si>
  <si>
    <t>Zeta Potentials[26] (mV)</t>
  </si>
  <si>
    <t>Zeta Potentials[27] (mV)</t>
  </si>
  <si>
    <t>Zeta Potentials[28] (mV)</t>
  </si>
  <si>
    <t>Zeta Potentials[29] (mV)</t>
  </si>
  <si>
    <t>Zeta Potentials[30] (mV)</t>
  </si>
  <si>
    <t>Zeta Potentials[31] (mV)</t>
  </si>
  <si>
    <t>Zeta Potentials[32] (mV)</t>
  </si>
  <si>
    <t>Zeta Potentials[33] (mV)</t>
  </si>
  <si>
    <t>Zeta Potentials[34] (mV)</t>
  </si>
  <si>
    <t>Zeta Potentials[35] (mV)</t>
  </si>
  <si>
    <t>Zeta Potentials[36] (mV)</t>
  </si>
  <si>
    <t>Zeta Potentials[37] (mV)</t>
  </si>
  <si>
    <t>Zeta Potentials[38] (mV)</t>
  </si>
  <si>
    <t>Zeta Potentials[39] (mV)</t>
  </si>
  <si>
    <t>Zeta Potentials[40] (mV)</t>
  </si>
  <si>
    <t>Zeta Potentials[41] (mV)</t>
  </si>
  <si>
    <t>Zeta Potentials[42] (mV)</t>
  </si>
  <si>
    <t>Zeta Potentials[43] (mV)</t>
  </si>
  <si>
    <t>Zeta Potentials[44] (mV)</t>
  </si>
  <si>
    <t>Zeta Potentials[45] (mV)</t>
  </si>
  <si>
    <t>Zeta Potentials[46] (mV)</t>
  </si>
  <si>
    <t>Zeta Potentials[47] (mV)</t>
  </si>
  <si>
    <t>Zeta Potentials[48] (mV)</t>
  </si>
  <si>
    <t>Zeta Potentials[49] (mV)</t>
  </si>
  <si>
    <t>Zeta Potentials[50] (mV)</t>
  </si>
  <si>
    <t>Zeta Potentials[51] (mV)</t>
  </si>
  <si>
    <t>Zeta Potentials[52] (mV)</t>
  </si>
  <si>
    <t>Zeta Potentials[53] (mV)</t>
  </si>
  <si>
    <t>Zeta Potentials[54] (mV)</t>
  </si>
  <si>
    <t>Zeta Potentials[55] (mV)</t>
  </si>
  <si>
    <t>Zeta Potentials[56] (mV)</t>
  </si>
  <si>
    <t>Zeta Potentials[57] (mV)</t>
  </si>
  <si>
    <t>Zeta Potentials[58] (mV)</t>
  </si>
  <si>
    <t>Zeta Potentials[59] (mV)</t>
  </si>
  <si>
    <t>Zeta Potentials[60] (mV)</t>
  </si>
  <si>
    <t>Zeta Potentials[61] (mV)</t>
  </si>
  <si>
    <t>Zeta Potentials[62] (mV)</t>
  </si>
  <si>
    <t>Zeta Potentials[63] (mV)</t>
  </si>
  <si>
    <t>Zeta Potentials[64] (mV)</t>
  </si>
  <si>
    <t>Zeta Potentials[65] (mV)</t>
  </si>
  <si>
    <t>Zeta Potentials[66] (mV)</t>
  </si>
  <si>
    <t>Zeta Potentials[67] (mV)</t>
  </si>
  <si>
    <t>Zeta Potentials[68] (mV)</t>
  </si>
  <si>
    <t>Zeta Potentials[69] (mV)</t>
  </si>
  <si>
    <t>Zeta Potentials[70] (mV)</t>
  </si>
  <si>
    <t>Zeta Potentials[71] (mV)</t>
  </si>
  <si>
    <t>Zeta Potentials[72] (mV)</t>
  </si>
  <si>
    <t>Zeta Potentials[73] (mV)</t>
  </si>
  <si>
    <t>Zeta Potentials[74] (mV)</t>
  </si>
  <si>
    <t>Zeta Potentials[75] (mV)</t>
  </si>
  <si>
    <t>Zeta Potentials[76] (mV)</t>
  </si>
  <si>
    <t>Zeta Potentials[77] (mV)</t>
  </si>
  <si>
    <t>Zeta Potentials[78] (mV)</t>
  </si>
  <si>
    <t>Zeta Potentials[79] (mV)</t>
  </si>
  <si>
    <t>Zeta Potentials[80] (mV)</t>
  </si>
  <si>
    <t>Zeta Potentials[81] (mV)</t>
  </si>
  <si>
    <t>Zeta Potentials[82] (mV)</t>
  </si>
  <si>
    <t>Zeta Potentials[83] (mV)</t>
  </si>
  <si>
    <t>Zeta Potentials[84] (mV)</t>
  </si>
  <si>
    <t>Zeta Potentials[85] (mV)</t>
  </si>
  <si>
    <t>Zeta Potentials[86] (mV)</t>
  </si>
  <si>
    <t>Zeta Potentials[87] (mV)</t>
  </si>
  <si>
    <t>Zeta Potentials[88] (mV)</t>
  </si>
  <si>
    <t>Zeta Potentials[89] (mV)</t>
  </si>
  <si>
    <t>Zeta Potentials[90] (mV)</t>
  </si>
  <si>
    <t>Zeta Potentials[91] (mV)</t>
  </si>
  <si>
    <t>Original Record</t>
  </si>
  <si>
    <t>%Pd Peak 1 (Percent)</t>
  </si>
  <si>
    <t>%Pd Peak 2 (Percent)</t>
  </si>
  <si>
    <t>%Pd Peak 3 (Percent)</t>
  </si>
  <si>
    <t>Friday, November 12, 2021 8:43:29 AM</t>
  </si>
  <si>
    <t>Soy isolate FH 1</t>
  </si>
  <si>
    <t>Friday, November 12, 2021 8:46:50 AM</t>
  </si>
  <si>
    <t>Soy isolate FH 2</t>
  </si>
  <si>
    <t>Friday, November 12, 2021 8:47:30 AM</t>
  </si>
  <si>
    <t>Soy isolate FH 3</t>
  </si>
  <si>
    <t>Friday, November 12, 2021 9:07:58 AM</t>
  </si>
  <si>
    <t xml:space="preserve"> SOY ISOLATE 1</t>
  </si>
  <si>
    <t>Friday, November 12, 2021 9:11:12 AM</t>
  </si>
  <si>
    <t xml:space="preserve"> SOY ISOLATE 2</t>
  </si>
  <si>
    <t>Friday, November 12, 2021 9:11:52 AM</t>
  </si>
  <si>
    <t xml:space="preserve"> SOY ISOLATE 3</t>
  </si>
  <si>
    <t>Friday, November 12, 2021 9:24:53 AM</t>
  </si>
  <si>
    <t>Friday, November 12, 2021 9:27:52 AM</t>
  </si>
  <si>
    <t>Friday, November 12, 2021 9:28:32 AM</t>
  </si>
  <si>
    <t>Friday, November 12, 2021 9:51:07 AM</t>
  </si>
  <si>
    <t xml:space="preserve">Red BGN 1 </t>
  </si>
  <si>
    <t>Friday, November 12, 2021 9:54:07 AM</t>
  </si>
  <si>
    <t>Friday, November 12, 2021 9:54:47 AM</t>
  </si>
  <si>
    <t>Friday, November 12, 2021 10:15:35 AM</t>
  </si>
  <si>
    <t xml:space="preserve">Dr Saunders 1 </t>
  </si>
  <si>
    <t>Friday, November 12, 2021 10:18:34 AM</t>
  </si>
  <si>
    <t>Dr Saunders 2</t>
  </si>
  <si>
    <t>Friday, November 12, 2021 10:19:14 AM</t>
  </si>
  <si>
    <t>Dr Saunders 3</t>
  </si>
  <si>
    <t>Friday, November 12, 2021 10:40:40 AM</t>
  </si>
  <si>
    <t xml:space="preserve">Bechuana White 1 </t>
  </si>
  <si>
    <t>Friday, November 12, 2021 10:43:40 AM</t>
  </si>
  <si>
    <t>Bechuana White 2</t>
  </si>
  <si>
    <t>Friday, November 12, 2021 10:44:19 AM</t>
  </si>
  <si>
    <t>Bechuana White 3</t>
  </si>
  <si>
    <t>mass(g)</t>
  </si>
  <si>
    <t>V0</t>
  </si>
  <si>
    <t>V1</t>
  </si>
  <si>
    <t>Mass(mg)</t>
  </si>
  <si>
    <t>V(ml)</t>
  </si>
  <si>
    <t>mg salt/g sample</t>
  </si>
  <si>
    <t>Slope_30.aug</t>
  </si>
  <si>
    <t>soy 1.1</t>
  </si>
  <si>
    <t>Intercept_30.aug</t>
  </si>
  <si>
    <t>soy 1.2</t>
  </si>
  <si>
    <t>soy 2.1</t>
  </si>
  <si>
    <t>soy 2.2</t>
  </si>
  <si>
    <t>soy 3.1</t>
  </si>
  <si>
    <t>soy 3.2</t>
  </si>
  <si>
    <t>cbgn 1.1</t>
  </si>
  <si>
    <t>cbgn 1.2</t>
  </si>
  <si>
    <t>cbgn 2.1</t>
  </si>
  <si>
    <t>cbgn 2.2</t>
  </si>
  <si>
    <t>cbgn 3.1</t>
  </si>
  <si>
    <t>cbgn 3.2</t>
  </si>
  <si>
    <t>drs 1.1</t>
  </si>
  <si>
    <t>drs 1.2</t>
  </si>
  <si>
    <t>drs 2.1</t>
  </si>
  <si>
    <t>drs 2.2</t>
  </si>
  <si>
    <t>drs 3.1</t>
  </si>
  <si>
    <t>drs 3.2</t>
  </si>
  <si>
    <t>bw 1.1</t>
  </si>
  <si>
    <t>bw 1.2</t>
  </si>
  <si>
    <t>bw 2.1</t>
  </si>
  <si>
    <t>bw 2.2</t>
  </si>
  <si>
    <t>bw 3.1</t>
  </si>
  <si>
    <t>bw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</si>
</sst>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</font>
    <font>
      <b/>
      <i/>
      <sz val="11"/>
      <name val="Calibri"/>
      <family val="2"/>
    </font>
    <font>
      <b/>
      <sz val="12"/>
      <color rgb="FFFF0000"/>
      <name val="Calibri"/>
      <family val="2"/>
    </font>
    <font>
      <sz val="11"/>
      <color rgb="FF7030A0"/>
      <name val="Calibri"/>
      <family val="2"/>
    </font>
    <font>
      <b/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darkUp">
        <fgColor rgb="FFF4B084"/>
        <bgColor rgb="FFFFFFFF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3" fillId="0" borderId="0" xfId="0" applyFont="1"/>
    <xf numFmtId="164" fontId="0" fillId="0" borderId="0" xfId="0" applyNumberFormat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164" fontId="3" fillId="2" borderId="0" xfId="0" applyNumberFormat="1" applyFont="1" applyFill="1"/>
    <xf numFmtId="0" fontId="4" fillId="2" borderId="0" xfId="0" applyFont="1" applyFill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top"/>
    </xf>
    <xf numFmtId="164" fontId="5" fillId="0" borderId="0" xfId="0" applyNumberFormat="1" applyFont="1"/>
    <xf numFmtId="164" fontId="6" fillId="0" borderId="0" xfId="0" applyNumberFormat="1" applyFont="1" applyAlignment="1">
      <alignment horizontal="center"/>
    </xf>
    <xf numFmtId="0" fontId="3" fillId="3" borderId="0" xfId="0" applyFont="1" applyFill="1"/>
    <xf numFmtId="164" fontId="3" fillId="3" borderId="0" xfId="0" applyNumberFormat="1" applyFont="1" applyFill="1"/>
    <xf numFmtId="0" fontId="4" fillId="0" borderId="0" xfId="0" applyFont="1"/>
    <xf numFmtId="0" fontId="3" fillId="4" borderId="0" xfId="0" applyFont="1" applyFill="1"/>
    <xf numFmtId="164" fontId="3" fillId="4" borderId="0" xfId="0" applyNumberFormat="1" applyFont="1" applyFill="1"/>
    <xf numFmtId="0" fontId="3" fillId="0" borderId="0" xfId="0" applyFont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horizontal="center" vertical="top"/>
    </xf>
    <xf numFmtId="164" fontId="8" fillId="0" borderId="0" xfId="0" applyNumberFormat="1" applyFont="1"/>
    <xf numFmtId="0" fontId="9" fillId="0" borderId="0" xfId="0" applyFont="1"/>
    <xf numFmtId="0" fontId="3" fillId="5" borderId="0" xfId="0" applyFont="1" applyFill="1"/>
    <xf numFmtId="164" fontId="3" fillId="5" borderId="0" xfId="0" applyNumberFormat="1" applyFont="1" applyFill="1"/>
    <xf numFmtId="0" fontId="3" fillId="6" borderId="0" xfId="0" applyFont="1" applyFill="1"/>
    <xf numFmtId="164" fontId="3" fillId="6" borderId="0" xfId="0" applyNumberFormat="1" applyFont="1" applyFill="1"/>
    <xf numFmtId="0" fontId="10" fillId="0" borderId="0" xfId="0" applyFont="1"/>
    <xf numFmtId="164" fontId="11" fillId="0" borderId="0" xfId="0" applyNumberFormat="1" applyFont="1"/>
    <xf numFmtId="164" fontId="9" fillId="0" borderId="0" xfId="0" applyNumberFormat="1" applyFont="1"/>
    <xf numFmtId="0" fontId="12" fillId="0" borderId="0" xfId="0" applyFont="1"/>
    <xf numFmtId="0" fontId="1" fillId="0" borderId="0" xfId="0" applyFont="1"/>
    <xf numFmtId="164" fontId="13" fillId="0" borderId="0" xfId="0" applyNumberFormat="1" applyFont="1"/>
    <xf numFmtId="164" fontId="7" fillId="0" borderId="0" xfId="0" applyNumberFormat="1" applyFont="1"/>
    <xf numFmtId="0" fontId="0" fillId="0" borderId="1" xfId="0" applyBorder="1"/>
    <xf numFmtId="0" fontId="0" fillId="0" borderId="2" xfId="0" applyBorder="1"/>
    <xf numFmtId="164" fontId="5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vertic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5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vertical="center"/>
    </xf>
    <xf numFmtId="164" fontId="3" fillId="0" borderId="7" xfId="0" applyNumberFormat="1" applyFont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14" fillId="2" borderId="7" xfId="0" applyFont="1" applyFill="1" applyBorder="1"/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4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4" fontId="3" fillId="7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5" borderId="0" xfId="0" applyFont="1" applyFill="1" applyAlignment="1">
      <alignment horizontal="right"/>
    </xf>
    <xf numFmtId="0" fontId="3" fillId="6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 vertical="top"/>
    </xf>
    <xf numFmtId="0" fontId="3" fillId="7" borderId="0" xfId="0" applyFont="1" applyFill="1" applyAlignment="1">
      <alignment horizontal="right"/>
    </xf>
    <xf numFmtId="0" fontId="3" fillId="9" borderId="0" xfId="0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/>
    <xf numFmtId="2" fontId="0" fillId="0" borderId="0" xfId="0" applyNumberFormat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2" fontId="0" fillId="2" borderId="0" xfId="0" applyNumberFormat="1" applyFill="1" applyAlignment="1">
      <alignment horizontal="right"/>
    </xf>
    <xf numFmtId="2" fontId="0" fillId="2" borderId="0" xfId="0" applyNumberFormat="1" applyFill="1"/>
    <xf numFmtId="165" fontId="0" fillId="2" borderId="0" xfId="0" applyNumberFormat="1" applyFill="1"/>
    <xf numFmtId="0" fontId="0" fillId="2" borderId="0" xfId="0" applyFill="1" applyAlignment="1">
      <alignment horizontal="right"/>
    </xf>
    <xf numFmtId="0" fontId="1" fillId="0" borderId="0" xfId="0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166" fontId="0" fillId="0" borderId="0" xfId="0" applyNumberForma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9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9" xfId="0" applyFont="1" applyBorder="1"/>
    <xf numFmtId="0" fontId="0" fillId="0" borderId="0" xfId="0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/>
    <xf numFmtId="0" fontId="2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/>
    <xf numFmtId="164" fontId="0" fillId="10" borderId="0" xfId="0" applyNumberFormat="1" applyFill="1"/>
    <xf numFmtId="164" fontId="0" fillId="10" borderId="9" xfId="0" applyNumberFormat="1" applyFill="1" applyBorder="1"/>
    <xf numFmtId="0" fontId="0" fillId="0" borderId="9" xfId="0" applyBorder="1"/>
    <xf numFmtId="0" fontId="0" fillId="0" borderId="10" xfId="0" applyBorder="1"/>
    <xf numFmtId="164" fontId="0" fillId="10" borderId="10" xfId="0" applyNumberFormat="1" applyFill="1" applyBorder="1"/>
    <xf numFmtId="0" fontId="1" fillId="0" borderId="10" xfId="0" applyFont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and/Documents/Career%20POSTGRADUATE/MSC%20%202020%20-%202022/2021/NEW%20RESULTS/Salt%20content%20of%20extract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ersitypretoria-my.sharepoint.com/personal/u14084369_up_ac_za/Documents/Results%20chapter%20FINALE/FUNCTIONAL%20PROPERTIES%20DATABASE.xlsx" TargetMode="External"/><Relationship Id="rId1" Type="http://schemas.openxmlformats.org/officeDocument/2006/relationships/externalLinkPath" Target="Results%20chapter%20FINALE/FUNCTIONAL%20PROPERTIES%20DATABAS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ersitypretoria-my.sharepoint.com/personal/u14084369_up_ac_za/Documents/Results%20chapter%20FINALE/Salt%20content%20of%20extracts%20-%2008-06-2022.xlsx" TargetMode="External"/><Relationship Id="rId1" Type="http://schemas.openxmlformats.org/officeDocument/2006/relationships/externalLinkPath" Target="Results%20chapter%20FINALE/Salt%20content%20of%20extracts%20-%2008-06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ND 23-02-2022"/>
      <sheetName val="Standard "/>
      <sheetName val="STD_30_Aug"/>
      <sheetName val="Sample 30 Aug"/>
      <sheetName val="Sample"/>
      <sheetName val="Regression STAT_30_Aug"/>
      <sheetName val="Regression STAT_25_Aug"/>
      <sheetName val="Regression STAT_17Aug"/>
      <sheetName val="Standar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I3">
            <v>1.6704000000000001</v>
          </cell>
        </row>
        <row r="4">
          <cell r="I4">
            <v>8.72E-2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tein Solubility "/>
      <sheetName val="WAC"/>
      <sheetName val="OAC"/>
      <sheetName val="WSI"/>
      <sheetName val="Foam C n S"/>
      <sheetName val="Emulsion A n S"/>
      <sheetName val="Gelling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ND 23-02-2022"/>
      <sheetName val="Standard "/>
      <sheetName val="STD_30_Aug"/>
      <sheetName val="Sample 30 Aug"/>
      <sheetName val="Regression STAT_30_Aug"/>
      <sheetName val="sample - 08-June-2022"/>
      <sheetName val="10-04-2023 pH of extracts"/>
      <sheetName val="Sample"/>
      <sheetName val="Regression STAT_25_Aug"/>
      <sheetName val="Regression STAT_17A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I3">
            <v>1.6704000000000001</v>
          </cell>
        </row>
      </sheetData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ss. S Kandolo" id="{1FB509CA-CA25-4969-B448-E08446195A52}" userId="Miss. S Kandolo" providerId="None"/>
  <person displayName="Sarah Kandolo, Miss" id="{8D874A2D-8D34-4E7D-9BC6-577E3736C062}" userId="Sarah Kandolo, Miss" providerId="None"/>
  <person displayName="Miss. S Kandolo" id="{E49D3009-B8E3-40B4-A055-3CD46CDF83EC}" userId="S::u14084369@up.ac.za::7a0ab6a7-986f-48bd-93f3-0e06cbff8b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8" dT="2022-03-31T08:04:12.57" personId="{8D874A2D-8D34-4E7D-9BC6-577E3736C062}" id="{3AFAB45B-D8A0-4B12-80AB-141FB85FD09D}">
    <text>average defatted soy flours</text>
  </threadedComment>
  <threadedComment ref="F9" dT="2023-04-11T09:45:35.52" personId="{E49D3009-B8E3-40B4-A055-3CD46CDF83EC}" id="{BE6AB7F8-98EF-47F5-9D00-7AA9EA146909}">
    <text>Using this instead</text>
  </threadedComment>
  <threadedComment ref="F14" dT="2021-11-29T18:48:37.33" personId="{8D874A2D-8D34-4E7D-9BC6-577E3736C062}" id="{65308761-9B2F-45B5-9ECA-8B6728BE801F}">
    <text>excluded because outlier</text>
  </threadedComment>
  <threadedComment ref="F17" dT="2021-11-29T18:49:04.35" personId="{8D874A2D-8D34-4E7D-9BC6-577E3736C062}" id="{4B1E7206-4BEB-4227-B6B5-95F3DD337718}">
    <text>excluded because its an outleir</text>
  </threadedComment>
  <threadedComment ref="A20" dT="2022-03-03T17:04:10.15" personId="{8D874A2D-8D34-4E7D-9BC6-577E3736C062}" id="{C40C6116-7128-4510-BEE5-3232B4456BC1}">
    <text>analysis performed 21/02/2022</text>
  </threadedComment>
  <threadedComment ref="I33" dT="2022-03-31T08:05:24.56" personId="{8D874A2D-8D34-4E7D-9BC6-577E3736C062}" id="{BB02FE96-AEF3-4C9B-9675-62E71AE81EC8}">
    <text>average defatted CBGN flours</text>
  </threadedComment>
  <threadedComment ref="I46" dT="2022-03-31T08:06:06.38" personId="{8D874A2D-8D34-4E7D-9BC6-577E3736C062}" id="{A8F08AAE-DDCB-4703-9C24-78CE3B39A7B1}">
    <text>average defatted RBGN flours</text>
  </threadedComment>
  <threadedComment ref="I59" dT="2022-03-31T08:07:15.95" personId="{8D874A2D-8D34-4E7D-9BC6-577E3736C062}" id="{765BCF9A-853F-4E85-95C0-7EBCF68745D2}">
    <text>average Dr Saunders defatted flours</text>
  </threadedComment>
  <threadedComment ref="I72" dT="2022-03-31T08:08:12.99" personId="{8D874A2D-8D34-4E7D-9BC6-577E3736C062}" id="{0B76A694-6DDB-4885-ACC3-AD1E1C078ADF}">
    <text>average defatted Bechuana white flours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9" dT="2022-03-31T08:04:12.57" personId="{8D874A2D-8D34-4E7D-9BC6-577E3736C062}" id="{3A19D6F4-9875-4CFB-B0E4-23ABBEBEA191}">
    <text>average defatted soy flours</text>
  </threadedComment>
  <threadedComment ref="F23" dT="2022-03-31T08:05:24.56" personId="{8D874A2D-8D34-4E7D-9BC6-577E3736C062}" id="{ADDE6014-19DA-4184-BECA-4428F84D102E}">
    <text>average defatted CBGN flours</text>
  </threadedComment>
  <threadedComment ref="F33" dT="2022-03-31T08:06:06.38" personId="{8D874A2D-8D34-4E7D-9BC6-577E3736C062}" id="{10A7235E-CBCA-4E05-A260-97B8BFC62EF7}">
    <text>average defatted RBGN flours</text>
  </threadedComment>
  <threadedComment ref="F43" dT="2022-03-31T08:07:15.95" personId="{8D874A2D-8D34-4E7D-9BC6-577E3736C062}" id="{315CA030-244A-45BC-926A-5D40FA910196}">
    <text>average Dr Saunders defatted flours</text>
  </threadedComment>
  <threadedComment ref="F53" dT="2022-03-31T08:08:12.99" personId="{8D874A2D-8D34-4E7D-9BC6-577E3736C062}" id="{3319C452-7017-489B-906A-7CDF23AC4557}">
    <text>average defatted Bechuana white flours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L6" dT="2023-04-05T12:06:18.48" personId="{E49D3009-B8E3-40B4-A055-3CD46CDF83EC}" id="{E6D3DB2A-9441-4A4F-AF4B-8CC48DB4F034}">
    <text>This will be done in SPSS so exclude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" dT="2022-09-02T07:39:19.40" personId="{1FB509CA-CA25-4969-B448-E08446195A52}" id="{0462C9A2-9FE9-470D-B7FA-1EDAF9B444A4}">
    <text>lab  extracted</text>
  </threadedComment>
  <threadedComment ref="C14" dT="2021-08-30T12:32:14.63" personId="{8D874A2D-8D34-4E7D-9BC6-577E3736C062}" id="{D95795E7-0577-4F09-8820-5732A50964C5}">
    <text>Colour of sample is similar to indicator at end point. Possibility of everestimation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FE1A-CB33-4C7A-9889-809E4B5792CE}">
  <sheetPr>
    <tabColor rgb="FFFF0000"/>
  </sheetPr>
  <dimension ref="A1:O144"/>
  <sheetViews>
    <sheetView topLeftCell="B1" zoomScaleNormal="100" workbookViewId="0">
      <selection activeCell="M75" sqref="M75:M77"/>
    </sheetView>
  </sheetViews>
  <sheetFormatPr defaultRowHeight="14.4" x14ac:dyDescent="0.3"/>
  <cols>
    <col min="1" max="1" width="23.5546875" bestFit="1" customWidth="1"/>
    <col min="2" max="2" width="12.33203125" bestFit="1" customWidth="1"/>
    <col min="3" max="3" width="15.44140625" bestFit="1" customWidth="1"/>
    <col min="4" max="4" width="20.6640625" bestFit="1" customWidth="1"/>
    <col min="5" max="5" width="21.33203125" bestFit="1" customWidth="1"/>
    <col min="6" max="6" width="12" bestFit="1" customWidth="1"/>
    <col min="7" max="7" width="15.109375" bestFit="1" customWidth="1"/>
    <col min="8" max="8" width="7" customWidth="1"/>
    <col min="9" max="9" width="7.5546875" bestFit="1" customWidth="1"/>
    <col min="10" max="10" width="2" bestFit="1" customWidth="1"/>
    <col min="11" max="11" width="23.21875" bestFit="1" customWidth="1"/>
    <col min="12" max="12" width="31.33203125" bestFit="1" customWidth="1"/>
    <col min="13" max="13" width="12" bestFit="1" customWidth="1"/>
    <col min="14" max="15" width="0" hidden="1" customWidth="1"/>
    <col min="17" max="17" width="12.44140625" bestFit="1" customWidth="1"/>
    <col min="18" max="18" width="11.77734375" bestFit="1" customWidth="1"/>
    <col min="19" max="19" width="11.77734375" customWidth="1"/>
    <col min="20" max="20" width="16.5546875" bestFit="1" customWidth="1"/>
  </cols>
  <sheetData>
    <row r="1" spans="1:15" x14ac:dyDescent="0.3">
      <c r="A1" s="1" t="s">
        <v>48</v>
      </c>
      <c r="B1" s="1" t="s">
        <v>47</v>
      </c>
      <c r="C1" s="1" t="s">
        <v>46</v>
      </c>
      <c r="D1" s="1" t="s">
        <v>45</v>
      </c>
      <c r="E1" s="1" t="s">
        <v>44</v>
      </c>
      <c r="F1" s="1" t="s">
        <v>43</v>
      </c>
      <c r="G1" s="1" t="s">
        <v>42</v>
      </c>
      <c r="H1" s="1" t="s">
        <v>37</v>
      </c>
      <c r="I1" s="1"/>
      <c r="J1" s="1"/>
      <c r="K1" s="1" t="s">
        <v>41</v>
      </c>
      <c r="L1" s="1" t="s">
        <v>40</v>
      </c>
      <c r="M1" s="1" t="s">
        <v>39</v>
      </c>
      <c r="N1" s="1" t="s">
        <v>38</v>
      </c>
      <c r="O1" s="1" t="s">
        <v>37</v>
      </c>
    </row>
    <row r="2" spans="1:15" x14ac:dyDescent="0.3">
      <c r="A2" s="70"/>
      <c r="B2" s="70"/>
      <c r="C2" s="70"/>
      <c r="D2" s="70"/>
      <c r="E2" s="70"/>
      <c r="F2" s="68"/>
      <c r="G2" s="68"/>
      <c r="H2" s="68"/>
      <c r="I2" s="69" t="s">
        <v>36</v>
      </c>
      <c r="J2" s="69"/>
      <c r="K2" s="68"/>
      <c r="L2" s="68"/>
      <c r="M2" s="68"/>
    </row>
    <row r="3" spans="1:15" x14ac:dyDescent="0.3">
      <c r="A3" s="1" t="s">
        <v>35</v>
      </c>
      <c r="B3" s="1" t="s">
        <v>11</v>
      </c>
      <c r="C3" s="3">
        <v>13.069599999999999</v>
      </c>
      <c r="D3" s="3">
        <v>0.50690000000000002</v>
      </c>
      <c r="E3" s="3">
        <v>13.5449</v>
      </c>
      <c r="F3" s="46">
        <f>((D3-(E3-C3))/D3)*100</f>
        <v>6.2339711974747081</v>
      </c>
      <c r="G3" s="3">
        <f>AVERAGE(F3:F5)</f>
        <v>6.1061705273756637</v>
      </c>
      <c r="H3" s="3">
        <f>_xlfn.STDEV.P(F3:F5)</f>
        <v>9.0371135654998894E-2</v>
      </c>
      <c r="I3" s="3"/>
      <c r="J3" s="3"/>
      <c r="K3" s="11">
        <v>25.7</v>
      </c>
      <c r="L3" s="3">
        <f>((100-F3)/100)*K3</f>
        <v>24.097869402249003</v>
      </c>
      <c r="M3" s="3" t="s">
        <v>0</v>
      </c>
    </row>
    <row r="4" spans="1:15" x14ac:dyDescent="0.3">
      <c r="A4" s="17"/>
      <c r="B4" s="1" t="s">
        <v>10</v>
      </c>
      <c r="C4" s="3">
        <v>13.0723</v>
      </c>
      <c r="D4" s="3">
        <v>0.50139999999999996</v>
      </c>
      <c r="E4" s="3">
        <v>13.5434</v>
      </c>
      <c r="F4" s="46">
        <f>((D4-(E4-C4))/D4)*100</f>
        <v>6.0430793777423428</v>
      </c>
      <c r="G4" s="3"/>
      <c r="H4" s="3"/>
      <c r="I4" s="3"/>
      <c r="J4" s="3"/>
      <c r="K4" s="11">
        <v>25.5</v>
      </c>
      <c r="L4" s="3">
        <f>((100-F4)/100)*K4</f>
        <v>23.959014758675703</v>
      </c>
      <c r="M4" s="3" t="s">
        <v>0</v>
      </c>
    </row>
    <row r="5" spans="1:15" x14ac:dyDescent="0.3">
      <c r="A5" s="1"/>
      <c r="B5" s="1" t="s">
        <v>9</v>
      </c>
      <c r="C5" s="3">
        <v>13.3264</v>
      </c>
      <c r="D5" s="3">
        <v>0.50649999999999995</v>
      </c>
      <c r="E5" s="3">
        <v>13.802300000000001</v>
      </c>
      <c r="F5" s="46">
        <f>((D5-(E5-C5))/D5)*100</f>
        <v>6.041461006909941</v>
      </c>
      <c r="G5" s="3"/>
      <c r="H5" s="3"/>
      <c r="I5" s="3"/>
      <c r="J5" s="3"/>
      <c r="K5" s="11">
        <v>25.6</v>
      </c>
      <c r="L5" s="3">
        <f>((100-F5)/100)*K5</f>
        <v>24.053385982231056</v>
      </c>
      <c r="M5" s="3" t="s">
        <v>0</v>
      </c>
    </row>
    <row r="6" spans="1:15" ht="15.6" x14ac:dyDescent="0.3">
      <c r="A6" s="1" t="s">
        <v>34</v>
      </c>
      <c r="B6" s="1" t="s">
        <v>3</v>
      </c>
      <c r="C6" s="3">
        <v>25.361000000000001</v>
      </c>
      <c r="D6" s="3">
        <v>0.50080000000000002</v>
      </c>
      <c r="E6" s="3">
        <v>25.836200000000002</v>
      </c>
      <c r="F6" s="46">
        <f>((D6-(E6-C6))/D6)*100</f>
        <v>5.111821086261795</v>
      </c>
      <c r="G6" s="3">
        <f>AVERAGE(F6:F8)</f>
        <v>5.4555577589917066</v>
      </c>
      <c r="H6" s="3">
        <f>_xlfn.STDEV.P(F6:F8)</f>
        <v>0.24380144656698122</v>
      </c>
      <c r="I6" s="3"/>
      <c r="J6" s="3"/>
      <c r="K6" s="11">
        <v>2.5</v>
      </c>
      <c r="L6" s="3">
        <f>((100-F6)/100)*K6</f>
        <v>2.372204472843455</v>
      </c>
      <c r="M6" s="45">
        <f>L6/L9*100</f>
        <v>1.3587388244204384</v>
      </c>
      <c r="N6">
        <f>AVERAGE(M6:M8)</f>
        <v>1.7157767972198539</v>
      </c>
      <c r="O6">
        <f>_xlfn.STDEV.P(M6:M8)</f>
        <v>0.39944605805038252</v>
      </c>
    </row>
    <row r="7" spans="1:15" ht="15.6" x14ac:dyDescent="0.3">
      <c r="A7" s="20"/>
      <c r="B7" s="1" t="s">
        <v>2</v>
      </c>
      <c r="C7" s="3">
        <v>23.157800000000002</v>
      </c>
      <c r="D7" s="3">
        <v>0.50790000000000002</v>
      </c>
      <c r="E7" s="3">
        <v>23.637</v>
      </c>
      <c r="F7" s="46">
        <f>((D7-(E7-C7))/D7)*100</f>
        <v>5.6507186454028897</v>
      </c>
      <c r="G7" s="3"/>
      <c r="H7" s="3"/>
      <c r="I7" s="3"/>
      <c r="J7" s="3"/>
      <c r="K7" s="11">
        <v>4.2</v>
      </c>
      <c r="L7" s="3">
        <f>((100-F7)/100)*K7</f>
        <v>3.962669816893079</v>
      </c>
      <c r="M7" s="45">
        <f>L7/L10*100</f>
        <v>2.2734113918744154</v>
      </c>
    </row>
    <row r="8" spans="1:15" ht="15.6" x14ac:dyDescent="0.3">
      <c r="A8" s="20"/>
      <c r="B8" s="1" t="s">
        <v>1</v>
      </c>
      <c r="C8" s="3">
        <v>24.014600000000002</v>
      </c>
      <c r="D8" s="3">
        <v>0.50319999999999998</v>
      </c>
      <c r="E8" s="3">
        <v>24.489599999999999</v>
      </c>
      <c r="F8" s="46">
        <f>((D8-(E8-C8))/D8)*100</f>
        <v>5.6041335453104359</v>
      </c>
      <c r="G8" s="3"/>
      <c r="H8" s="3"/>
      <c r="I8" s="67">
        <f>AVERAGE(F9,F26)</f>
        <v>10.80876251394117</v>
      </c>
      <c r="J8" s="66">
        <v>1</v>
      </c>
      <c r="K8" s="11">
        <v>2.8</v>
      </c>
      <c r="L8" s="3">
        <f>((100-F8)/100)*K8</f>
        <v>2.6430842607313076</v>
      </c>
      <c r="M8" s="45">
        <f>L8/L11*100</f>
        <v>1.5151801753647076</v>
      </c>
    </row>
    <row r="9" spans="1:15" ht="15.6" x14ac:dyDescent="0.3">
      <c r="A9" s="12" t="s">
        <v>34</v>
      </c>
      <c r="B9" s="1" t="s">
        <v>7</v>
      </c>
      <c r="C9" s="3">
        <v>13.7981</v>
      </c>
      <c r="D9" s="3">
        <v>0.50449999999999995</v>
      </c>
      <c r="E9" s="3">
        <v>14.2385</v>
      </c>
      <c r="F9" s="65">
        <f>((D9-(E9-C9))/D9)*100</f>
        <v>12.705649157581686</v>
      </c>
      <c r="G9" s="3">
        <f>AVERAGE(F9:F11)</f>
        <v>12.777672133707997</v>
      </c>
      <c r="H9" s="3">
        <f>_xlfn.STDEV.P(F9:F11)</f>
        <v>5.7930389028472036E-2</v>
      </c>
      <c r="I9" s="67">
        <f>F10</f>
        <v>12.847498014297365</v>
      </c>
      <c r="J9" s="66">
        <v>2</v>
      </c>
      <c r="K9" s="11">
        <v>200</v>
      </c>
      <c r="L9" s="3">
        <f>((100-F9)/100)*K9</f>
        <v>174.58870168483662</v>
      </c>
      <c r="M9" s="45" t="s">
        <v>0</v>
      </c>
    </row>
    <row r="10" spans="1:15" ht="15.6" x14ac:dyDescent="0.3">
      <c r="A10" s="12"/>
      <c r="B10" s="1" t="s">
        <v>6</v>
      </c>
      <c r="C10" s="3">
        <v>13.976100000000001</v>
      </c>
      <c r="D10" s="3">
        <v>0.50360000000000005</v>
      </c>
      <c r="E10" s="3">
        <v>14.414999999999999</v>
      </c>
      <c r="F10" s="65">
        <f>((D10-(E10-C10))/D10)*100</f>
        <v>12.847498014297365</v>
      </c>
      <c r="G10" s="3"/>
      <c r="H10" s="3"/>
      <c r="I10" s="67">
        <f>AVERAGE(F11,F28)</f>
        <v>10.710437364033019</v>
      </c>
      <c r="J10" s="66">
        <v>3</v>
      </c>
      <c r="K10" s="11">
        <v>200</v>
      </c>
      <c r="L10" s="3">
        <f>((100-F10)/100)*K10</f>
        <v>174.30500397140526</v>
      </c>
      <c r="M10" s="45" t="s">
        <v>0</v>
      </c>
    </row>
    <row r="11" spans="1:15" ht="15.6" x14ac:dyDescent="0.3">
      <c r="A11" s="12"/>
      <c r="B11" s="1" t="s">
        <v>5</v>
      </c>
      <c r="C11" s="3">
        <v>25.4313</v>
      </c>
      <c r="D11" s="3">
        <v>0.50470000000000004</v>
      </c>
      <c r="E11" s="3">
        <v>25.871500000000001</v>
      </c>
      <c r="F11" s="65">
        <f>((D11-(E11-C11))/D11)*100</f>
        <v>12.779869229244941</v>
      </c>
      <c r="G11" s="3"/>
      <c r="H11" s="3"/>
      <c r="I11" s="46"/>
      <c r="J11" s="3"/>
      <c r="K11" s="11">
        <v>200</v>
      </c>
      <c r="L11" s="3">
        <f>((100-F11)/100)*K11</f>
        <v>174.44026154151013</v>
      </c>
      <c r="M11" s="45" t="s">
        <v>0</v>
      </c>
    </row>
    <row r="12" spans="1:15" ht="15.6" hidden="1" x14ac:dyDescent="0.3">
      <c r="A12" s="20"/>
      <c r="B12" s="1"/>
      <c r="C12" s="3"/>
      <c r="D12" s="3"/>
      <c r="E12" s="3"/>
      <c r="F12" s="3"/>
      <c r="G12" s="50" t="s">
        <v>33</v>
      </c>
      <c r="H12" s="50"/>
      <c r="I12" s="46"/>
      <c r="J12" s="3"/>
      <c r="K12" s="11"/>
      <c r="L12" s="3"/>
      <c r="M12" s="45"/>
    </row>
    <row r="13" spans="1:15" ht="15.6" hidden="1" x14ac:dyDescent="0.3">
      <c r="A13" s="64" t="s">
        <v>32</v>
      </c>
      <c r="B13" s="1" t="s">
        <v>31</v>
      </c>
      <c r="C13" s="3">
        <v>25.585999999999999</v>
      </c>
      <c r="D13" s="3">
        <v>0.50449999999999995</v>
      </c>
      <c r="E13" s="3">
        <v>26.0837</v>
      </c>
      <c r="F13" s="3">
        <f>((D13-(E13-C13))/D13)*100</f>
        <v>1.3478691774030014</v>
      </c>
      <c r="H13" s="3">
        <f>AVERAGE(F13,G15,F18)</f>
        <v>1.4085658089873478</v>
      </c>
      <c r="I13" s="46"/>
      <c r="J13" s="3"/>
      <c r="K13" s="11"/>
      <c r="L13" s="3"/>
      <c r="M13" s="45"/>
    </row>
    <row r="14" spans="1:15" ht="15.6" hidden="1" x14ac:dyDescent="0.3">
      <c r="A14" s="64"/>
      <c r="B14" s="21" t="s">
        <v>30</v>
      </c>
      <c r="C14" s="51">
        <v>24.869499999999999</v>
      </c>
      <c r="D14" s="51">
        <v>0.56599999999999995</v>
      </c>
      <c r="E14" s="51">
        <v>25.072500000000002</v>
      </c>
      <c r="F14" s="51">
        <f>((D14-(E14-C14))/D14)*100</f>
        <v>64.134275618374033</v>
      </c>
      <c r="G14" s="3"/>
      <c r="H14" s="3"/>
      <c r="I14" s="46"/>
      <c r="J14" s="3"/>
      <c r="K14" s="11"/>
      <c r="L14" s="3"/>
      <c r="M14" s="45"/>
    </row>
    <row r="15" spans="1:15" ht="15.6" hidden="1" x14ac:dyDescent="0.3">
      <c r="A15" s="64"/>
      <c r="B15" s="1" t="s">
        <v>29</v>
      </c>
      <c r="C15" s="3">
        <v>25.8032</v>
      </c>
      <c r="D15" s="3">
        <v>0.50209999999999999</v>
      </c>
      <c r="E15" s="3">
        <v>26.2973</v>
      </c>
      <c r="F15" s="3">
        <f>((D15-(E15-C15))/D15)*100</f>
        <v>1.5933081059550789</v>
      </c>
      <c r="G15" s="3">
        <f>AVERAGE(F15:F16)</f>
        <v>1.6715794854691355</v>
      </c>
      <c r="H15" s="3"/>
      <c r="I15" s="46"/>
      <c r="J15" s="3"/>
      <c r="K15" s="11"/>
      <c r="L15" s="3"/>
      <c r="M15" s="45"/>
    </row>
    <row r="16" spans="1:15" ht="15.6" hidden="1" x14ac:dyDescent="0.3">
      <c r="A16" s="64"/>
      <c r="B16" s="1" t="s">
        <v>28</v>
      </c>
      <c r="C16" s="3">
        <v>24.767099999999999</v>
      </c>
      <c r="D16" s="3">
        <v>0.50290000000000001</v>
      </c>
      <c r="E16" s="3">
        <v>25.261199999999999</v>
      </c>
      <c r="F16" s="3">
        <f>((D16-(E16-C16))/D16)*100</f>
        <v>1.7498508649831923</v>
      </c>
      <c r="G16" s="3"/>
      <c r="H16" s="3"/>
      <c r="I16" s="46"/>
      <c r="J16" s="3"/>
      <c r="K16" s="11"/>
      <c r="L16" s="3"/>
      <c r="M16" s="45"/>
    </row>
    <row r="17" spans="1:15" ht="15.6" hidden="1" x14ac:dyDescent="0.3">
      <c r="A17" s="64"/>
      <c r="B17" s="21" t="s">
        <v>27</v>
      </c>
      <c r="C17" s="51">
        <v>26.539400000000001</v>
      </c>
      <c r="D17" s="51">
        <v>0.50880000000000003</v>
      </c>
      <c r="E17" s="51">
        <v>27.0443</v>
      </c>
      <c r="F17" s="51">
        <f>((D17-(E17-C17))/D17)*100</f>
        <v>0.76650943396241966</v>
      </c>
      <c r="G17" s="3"/>
      <c r="H17" s="3"/>
      <c r="I17" s="46"/>
      <c r="J17" s="3"/>
      <c r="K17" s="11"/>
      <c r="L17" s="3"/>
      <c r="M17" s="45"/>
    </row>
    <row r="18" spans="1:15" ht="15.6" hidden="1" x14ac:dyDescent="0.3">
      <c r="A18" s="64"/>
      <c r="B18" s="1" t="s">
        <v>26</v>
      </c>
      <c r="C18" s="3">
        <v>25.431000000000001</v>
      </c>
      <c r="D18" s="3">
        <v>0.50570000000000004</v>
      </c>
      <c r="E18" s="3">
        <v>25.930599999999998</v>
      </c>
      <c r="F18" s="3">
        <f>((D18-(E18-C18))/D18)*100</f>
        <v>1.2062487640899067</v>
      </c>
      <c r="G18" s="3"/>
      <c r="H18" s="3"/>
      <c r="I18" s="46"/>
      <c r="J18" s="3"/>
      <c r="K18" s="11"/>
      <c r="L18" s="3"/>
      <c r="M18" s="45"/>
    </row>
    <row r="19" spans="1:15" ht="16.2" thickBot="1" x14ac:dyDescent="0.35">
      <c r="A19" s="63"/>
      <c r="B19" s="1"/>
      <c r="C19" s="3"/>
      <c r="D19" s="3"/>
      <c r="E19" s="3"/>
      <c r="F19" s="3"/>
      <c r="G19" s="3" t="s">
        <v>25</v>
      </c>
      <c r="H19">
        <f>AVERAGE(G21,G22,G24)</f>
        <v>4.6140547568834913</v>
      </c>
      <c r="I19" s="46"/>
      <c r="J19" s="3"/>
      <c r="K19" s="11"/>
      <c r="L19" s="3"/>
      <c r="M19" s="45"/>
    </row>
    <row r="20" spans="1:15" ht="16.2" thickTop="1" x14ac:dyDescent="0.3">
      <c r="A20" s="62" t="s">
        <v>24</v>
      </c>
      <c r="B20" s="61">
        <v>1</v>
      </c>
      <c r="C20" s="60">
        <v>23.998999999999999</v>
      </c>
      <c r="D20" s="60">
        <v>0.50129999999999997</v>
      </c>
      <c r="E20" s="60">
        <v>24.453199999999999</v>
      </c>
      <c r="F20" s="60">
        <f>((D20-(E20-C20))/D20)*100</f>
        <v>9.3955715140633966</v>
      </c>
      <c r="G20" s="57"/>
      <c r="H20" s="57"/>
      <c r="I20" s="59"/>
      <c r="J20" s="57"/>
      <c r="K20" s="58">
        <v>31.1</v>
      </c>
      <c r="L20" s="57">
        <f>((100-G21)/100)*K20</f>
        <v>29.557292490118694</v>
      </c>
      <c r="M20" s="56">
        <f>(L20/$L$27)*100</f>
        <v>16.200470970395624</v>
      </c>
      <c r="N20" s="55"/>
      <c r="O20" s="54"/>
    </row>
    <row r="21" spans="1:15" ht="15.6" x14ac:dyDescent="0.3">
      <c r="A21" s="49"/>
      <c r="B21" s="24">
        <v>1</v>
      </c>
      <c r="C21" s="53">
        <v>25.340199999999999</v>
      </c>
      <c r="D21" s="53">
        <v>0.50600000000000001</v>
      </c>
      <c r="E21" s="53">
        <v>25.821100000000001</v>
      </c>
      <c r="F21" s="53">
        <f>((D21-(E21-C21))/D21)*100</f>
        <v>4.9604743083000242</v>
      </c>
      <c r="G21" s="3">
        <v>4.9604743083000198</v>
      </c>
      <c r="H21" s="3"/>
      <c r="I21" s="52">
        <v>4.9604743083000242</v>
      </c>
      <c r="J21" s="51">
        <v>1</v>
      </c>
      <c r="K21" s="11"/>
      <c r="L21" s="3"/>
      <c r="M21" s="45"/>
      <c r="O21" s="44"/>
    </row>
    <row r="22" spans="1:15" ht="15.6" x14ac:dyDescent="0.3">
      <c r="A22" s="49"/>
      <c r="B22" s="1">
        <v>2</v>
      </c>
      <c r="C22" s="3">
        <v>25.0776</v>
      </c>
      <c r="D22" s="3">
        <v>0.50339999999999996</v>
      </c>
      <c r="E22" s="3">
        <v>25.5564</v>
      </c>
      <c r="F22" s="3">
        <f>((D22-(E22-C22))/D22)*100</f>
        <v>4.8867699642432045</v>
      </c>
      <c r="G22" s="50">
        <f>AVERAGE(F22:F23)</f>
        <v>4.8162999940357132</v>
      </c>
      <c r="H22" s="3"/>
      <c r="I22" s="52">
        <f>AVERAGE(F22:F23)</f>
        <v>4.8162999940357132</v>
      </c>
      <c r="J22" s="51">
        <v>2</v>
      </c>
      <c r="K22" s="11">
        <v>32.6</v>
      </c>
      <c r="L22" s="3">
        <f>((100-G22)/100)*K22</f>
        <v>31.029886201944358</v>
      </c>
      <c r="M22" s="45">
        <f>(L22/$L$27)*100</f>
        <v>17.007605510461982</v>
      </c>
      <c r="N22">
        <f>AVERAGE(M20,M22,M25)</f>
        <v>16.239936502961097</v>
      </c>
      <c r="O22" s="44">
        <f>_xlfn.STDEV.P(M20,M22,M25)</f>
        <v>0.61132466394600082</v>
      </c>
    </row>
    <row r="23" spans="1:15" ht="15.6" x14ac:dyDescent="0.3">
      <c r="A23" s="49"/>
      <c r="B23" s="1">
        <v>2</v>
      </c>
      <c r="C23" s="3">
        <v>25.5947</v>
      </c>
      <c r="D23" s="3">
        <v>0.50360000000000005</v>
      </c>
      <c r="E23" s="3">
        <v>26.074400000000001</v>
      </c>
      <c r="F23" s="3">
        <f>((D23-(E23-C23))/D23)*100</f>
        <v>4.7458300238282209</v>
      </c>
      <c r="G23" s="50"/>
      <c r="H23" s="3">
        <f>_xlfn.STDEV.P(F21:F25)</f>
        <v>0.39834306598371888</v>
      </c>
      <c r="I23" s="52">
        <f>AVERAGE(F24:F25)</f>
        <v>4.0653899683147401</v>
      </c>
      <c r="J23" s="51">
        <v>3</v>
      </c>
      <c r="L23" s="3"/>
      <c r="M23" s="45"/>
      <c r="O23" s="44"/>
    </row>
    <row r="24" spans="1:15" ht="15.6" x14ac:dyDescent="0.3">
      <c r="A24" s="49"/>
      <c r="B24" s="1">
        <v>3</v>
      </c>
      <c r="C24" s="3">
        <v>24.011800000000001</v>
      </c>
      <c r="D24" s="3">
        <v>0.50209999999999999</v>
      </c>
      <c r="E24" s="3">
        <v>24.4937</v>
      </c>
      <c r="F24" s="3">
        <f>((D24-(E24-C24))/D24)*100</f>
        <v>4.0231029675364347</v>
      </c>
      <c r="G24" s="50">
        <f>AVERAGE(F24:F25)</f>
        <v>4.0653899683147401</v>
      </c>
      <c r="H24" s="3"/>
      <c r="I24" s="46"/>
      <c r="J24" s="3"/>
      <c r="K24" s="11"/>
      <c r="L24" s="3"/>
      <c r="M24" s="45"/>
      <c r="O24" s="44"/>
    </row>
    <row r="25" spans="1:15" ht="15.6" x14ac:dyDescent="0.3">
      <c r="A25" s="49"/>
      <c r="B25" s="1">
        <v>3</v>
      </c>
      <c r="C25" s="3">
        <v>22.8536</v>
      </c>
      <c r="D25" s="3">
        <v>0.50149999999999995</v>
      </c>
      <c r="E25" s="3">
        <v>23.334499999999998</v>
      </c>
      <c r="F25" s="3">
        <f>((D25-(E25-C25))/D25)*100</f>
        <v>4.1076769690930446</v>
      </c>
      <c r="G25" s="50"/>
      <c r="H25" s="3"/>
      <c r="I25" s="46"/>
      <c r="J25" s="3"/>
      <c r="K25" s="11">
        <v>29.5</v>
      </c>
      <c r="L25" s="3">
        <f>((100-G24)/100)*K25</f>
        <v>28.300709959347149</v>
      </c>
      <c r="M25" s="45">
        <f>(L25/$L$27)*100</f>
        <v>15.51173302802569</v>
      </c>
      <c r="O25" s="44"/>
    </row>
    <row r="26" spans="1:15" ht="15.6" x14ac:dyDescent="0.3">
      <c r="A26" s="49" t="s">
        <v>23</v>
      </c>
      <c r="B26" s="1">
        <v>1</v>
      </c>
      <c r="C26" s="3">
        <v>24.8733</v>
      </c>
      <c r="D26" s="3">
        <v>0.50270000000000004</v>
      </c>
      <c r="E26" s="3">
        <v>25.331199999999999</v>
      </c>
      <c r="F26" s="3">
        <f>((D26-(E26-C26))/D26)*100</f>
        <v>8.9118758703006549</v>
      </c>
      <c r="G26" s="3">
        <f>AVERAGE(F26,F28)</f>
        <v>8.7764406845608782</v>
      </c>
      <c r="H26" s="3"/>
      <c r="I26" s="46"/>
      <c r="J26" s="3"/>
      <c r="K26" s="11"/>
      <c r="L26" s="3"/>
      <c r="M26" s="45"/>
      <c r="O26" s="44"/>
    </row>
    <row r="27" spans="1:15" ht="15.6" x14ac:dyDescent="0.3">
      <c r="A27" s="49"/>
      <c r="B27" s="48">
        <v>2</v>
      </c>
      <c r="C27" s="47">
        <v>25.367899999999999</v>
      </c>
      <c r="D27" s="47">
        <v>0.50270000000000004</v>
      </c>
      <c r="E27" s="47">
        <v>25.331199999999999</v>
      </c>
      <c r="F27" s="47">
        <f>((D27-(E27-C27))/D27)*100</f>
        <v>107.30057688482191</v>
      </c>
      <c r="G27" s="3"/>
      <c r="H27" s="3"/>
      <c r="I27" s="46"/>
      <c r="J27" s="3"/>
      <c r="K27" s="11">
        <v>200</v>
      </c>
      <c r="L27" s="3">
        <f>((100-G26)/100)*K27</f>
        <v>182.44711863087824</v>
      </c>
      <c r="M27" s="45" t="s">
        <v>0</v>
      </c>
      <c r="O27" s="44"/>
    </row>
    <row r="28" spans="1:15" ht="16.2" thickBot="1" x14ac:dyDescent="0.35">
      <c r="A28" s="43"/>
      <c r="B28" s="42">
        <v>3</v>
      </c>
      <c r="C28" s="39">
        <v>26.460899999999999</v>
      </c>
      <c r="D28" s="39">
        <v>0.50919999999999999</v>
      </c>
      <c r="E28" s="39">
        <v>26.926100000000002</v>
      </c>
      <c r="F28" s="39">
        <f>((D28-(E28-C28))/D28)*100</f>
        <v>8.6410054988210998</v>
      </c>
      <c r="G28" s="39"/>
      <c r="H28" s="39"/>
      <c r="I28" s="41"/>
      <c r="J28" s="39"/>
      <c r="K28" s="40"/>
      <c r="L28" s="39"/>
      <c r="M28" s="38"/>
      <c r="N28" s="37"/>
      <c r="O28" s="36"/>
    </row>
    <row r="29" spans="1:15" s="33" customFormat="1" ht="16.2" thickTop="1" x14ac:dyDescent="0.3">
      <c r="A29" s="22"/>
      <c r="B29" s="21"/>
      <c r="C29" s="21"/>
      <c r="D29" s="21"/>
      <c r="E29" s="21"/>
      <c r="F29" s="3"/>
      <c r="G29" s="21"/>
      <c r="H29" s="21"/>
      <c r="I29" s="35"/>
      <c r="J29" s="21"/>
      <c r="L29" s="3"/>
      <c r="M29" s="34"/>
    </row>
    <row r="30" spans="1:15" s="29" customFormat="1" ht="15.6" x14ac:dyDescent="0.3">
      <c r="A30" s="24" t="s">
        <v>22</v>
      </c>
      <c r="B30" s="24" t="s">
        <v>3</v>
      </c>
      <c r="C30" s="24">
        <v>26.806899999999999</v>
      </c>
      <c r="D30" s="24">
        <v>0.50229999999999997</v>
      </c>
      <c r="E30" s="24">
        <v>27.280799999999999</v>
      </c>
      <c r="F30" s="14">
        <f>((D30-(E30-C30))/D30)*100</f>
        <v>5.653991638462978</v>
      </c>
      <c r="G30" s="24">
        <f>AVERAGE(F30:F32)</f>
        <v>5.4240092336376202</v>
      </c>
      <c r="H30" s="24">
        <f>_xlfn.STDEV.P(F30:F32)</f>
        <v>0.26516300219799449</v>
      </c>
      <c r="I30" s="31"/>
      <c r="J30" s="24"/>
      <c r="K30" s="11">
        <v>5.75</v>
      </c>
      <c r="L30" s="3">
        <f>((100-F30)/100)*K30</f>
        <v>5.4248954807883782</v>
      </c>
      <c r="M30" s="30">
        <f>L30/L33*100</f>
        <v>3.050604355244388</v>
      </c>
      <c r="N30" s="29">
        <f>AVERAGE(M30:M32)</f>
        <v>2.9443236568725162</v>
      </c>
      <c r="O30" s="29">
        <f>_xlfn.STDEV.P(M30:M32)</f>
        <v>0.10058275004761984</v>
      </c>
    </row>
    <row r="31" spans="1:15" s="29" customFormat="1" ht="15.6" x14ac:dyDescent="0.3">
      <c r="A31" s="32"/>
      <c r="B31" s="24" t="s">
        <v>2</v>
      </c>
      <c r="C31" s="24">
        <v>23.134</v>
      </c>
      <c r="D31" s="24">
        <v>0.50129999999999997</v>
      </c>
      <c r="E31" s="24">
        <v>23.607399999999998</v>
      </c>
      <c r="F31" s="14">
        <f>((D31-(E31-C31))/D31)*100</f>
        <v>5.5655296229806357</v>
      </c>
      <c r="G31" s="24"/>
      <c r="H31" s="24"/>
      <c r="I31" s="31"/>
      <c r="J31" s="24"/>
      <c r="K31" s="11">
        <v>5.6</v>
      </c>
      <c r="L31" s="3">
        <f>((100-F31)/100)*K31</f>
        <v>5.2883303411130838</v>
      </c>
      <c r="M31" s="30">
        <f>L31/L34*100</f>
        <v>2.9730590933371821</v>
      </c>
    </row>
    <row r="32" spans="1:15" s="29" customFormat="1" ht="15.6" x14ac:dyDescent="0.3">
      <c r="A32" s="24"/>
      <c r="B32" s="24" t="s">
        <v>1</v>
      </c>
      <c r="C32" s="24">
        <v>24.208300000000001</v>
      </c>
      <c r="D32" s="24">
        <v>0.50470000000000004</v>
      </c>
      <c r="E32" s="24">
        <v>24.6875</v>
      </c>
      <c r="F32" s="14">
        <f>((D32-(E32-C32))/D32)*100</f>
        <v>5.0525064394692487</v>
      </c>
      <c r="G32" s="24"/>
      <c r="H32" s="24"/>
      <c r="I32" s="31"/>
      <c r="J32" s="24"/>
      <c r="K32" s="11">
        <v>5.2549999999999999</v>
      </c>
      <c r="L32" s="3">
        <f>((100-F32)/100)*K32</f>
        <v>4.9894907866058906</v>
      </c>
      <c r="M32" s="30">
        <f>L32/L35*100</f>
        <v>2.809307522035978</v>
      </c>
    </row>
    <row r="33" spans="1:15" ht="15.6" x14ac:dyDescent="0.3">
      <c r="A33" s="12" t="s">
        <v>21</v>
      </c>
      <c r="B33" s="1" t="s">
        <v>7</v>
      </c>
      <c r="C33" s="24">
        <v>11.4353</v>
      </c>
      <c r="D33" s="24">
        <v>0.50880000000000003</v>
      </c>
      <c r="E33" s="24">
        <v>11.887700000000001</v>
      </c>
      <c r="F33" s="3">
        <f>((D33-(E33-C33))/D33)*100</f>
        <v>11.084905660377206</v>
      </c>
      <c r="G33" s="1">
        <f>AVERAGE(F33:F35)</f>
        <v>11.114840648384835</v>
      </c>
      <c r="H33" s="1">
        <f>_xlfn.STDEV.P(F33:F35)</f>
        <v>5.8911302130874019E-2</v>
      </c>
      <c r="I33" s="28">
        <f>AVERAGE(F33,F39)</f>
        <v>10.50518331273086</v>
      </c>
      <c r="J33" s="27">
        <v>1</v>
      </c>
      <c r="K33" s="11">
        <v>200</v>
      </c>
      <c r="L33" s="3">
        <f>((100-F33)/100)*K33</f>
        <v>177.83018867924559</v>
      </c>
      <c r="M33" s="13" t="s">
        <v>0</v>
      </c>
    </row>
    <row r="34" spans="1:15" ht="15.6" x14ac:dyDescent="0.3">
      <c r="A34" s="12"/>
      <c r="B34" s="1" t="s">
        <v>6</v>
      </c>
      <c r="C34" s="24">
        <v>13.198</v>
      </c>
      <c r="D34" s="24">
        <v>0.50260000000000005</v>
      </c>
      <c r="E34" s="24">
        <v>13.645</v>
      </c>
      <c r="F34" s="3">
        <f>((D34-(E34-C34))/D34)*100</f>
        <v>11.06247512932767</v>
      </c>
      <c r="G34" s="1"/>
      <c r="H34" s="1"/>
      <c r="I34" s="28">
        <f>AVERAGE(F34,F40)</f>
        <v>10.47147660848881</v>
      </c>
      <c r="J34" s="27">
        <v>2</v>
      </c>
      <c r="K34" s="11">
        <v>200</v>
      </c>
      <c r="L34" s="3">
        <f>((100-F34)/100)*K34</f>
        <v>177.87504974134467</v>
      </c>
      <c r="M34" s="13" t="s">
        <v>0</v>
      </c>
    </row>
    <row r="35" spans="1:15" ht="15.6" x14ac:dyDescent="0.3">
      <c r="A35" s="12"/>
      <c r="B35" s="1" t="s">
        <v>5</v>
      </c>
      <c r="C35" s="24">
        <v>13.0227</v>
      </c>
      <c r="D35" s="24">
        <v>0.50370000000000004</v>
      </c>
      <c r="E35" s="24">
        <v>13.47</v>
      </c>
      <c r="F35" s="3">
        <f>((D35-(E35-C35))/D35)*100</f>
        <v>11.197141155449629</v>
      </c>
      <c r="G35" s="1"/>
      <c r="H35" s="1"/>
      <c r="I35" s="28">
        <f>AVERAGE(F35,F41)</f>
        <v>10.413093071805479</v>
      </c>
      <c r="J35" s="27">
        <v>3</v>
      </c>
      <c r="K35" s="11">
        <v>200</v>
      </c>
      <c r="L35" s="3">
        <f>((100-F35)/100)*K35</f>
        <v>177.60571768910074</v>
      </c>
      <c r="M35" s="13" t="s">
        <v>0</v>
      </c>
    </row>
    <row r="36" spans="1:15" ht="15.6" x14ac:dyDescent="0.3">
      <c r="A36" s="1"/>
      <c r="B36" s="1" t="s">
        <v>11</v>
      </c>
      <c r="C36" s="24">
        <v>24.769100000000002</v>
      </c>
      <c r="D36" s="24">
        <v>0.50219999999999998</v>
      </c>
      <c r="E36" s="24">
        <v>25.255299999999998</v>
      </c>
      <c r="F36" s="14">
        <f>((D36-(E36-C36))/D36)*100</f>
        <v>3.1859816806060031</v>
      </c>
      <c r="G36" s="1">
        <f>AVERAGE(F36:F38)</f>
        <v>3.6195188175442623</v>
      </c>
      <c r="H36" s="1">
        <f>_xlfn.STDEV.P(F36:F38)</f>
        <v>0.30656277789922848</v>
      </c>
      <c r="I36" s="4"/>
      <c r="J36" s="1"/>
      <c r="K36" s="11">
        <v>25.402999999999999</v>
      </c>
      <c r="L36" s="3">
        <f>((100-F36)/100)*K36</f>
        <v>24.593665073675655</v>
      </c>
      <c r="M36" s="13">
        <f>L36/L39*100</f>
        <v>13.65184065174202</v>
      </c>
      <c r="N36">
        <f>AVERAGE(M36:M38)</f>
        <v>13.554775082092434</v>
      </c>
      <c r="O36">
        <f>_xlfn.STDEV.P(M36:M38)</f>
        <v>6.8908525243463276E-2</v>
      </c>
    </row>
    <row r="37" spans="1:15" ht="15.6" x14ac:dyDescent="0.3">
      <c r="A37" s="1"/>
      <c r="B37" s="1" t="s">
        <v>10</v>
      </c>
      <c r="C37" s="24">
        <v>23.516999999999999</v>
      </c>
      <c r="D37" s="24">
        <v>0.50600000000000001</v>
      </c>
      <c r="E37" s="24">
        <v>24.003599999999999</v>
      </c>
      <c r="F37" s="14">
        <f>((D37-(E37-C37))/D37)*100</f>
        <v>3.833992094861808</v>
      </c>
      <c r="G37" s="1"/>
      <c r="H37" s="1"/>
      <c r="I37" s="4"/>
      <c r="J37" s="1"/>
      <c r="K37" s="11">
        <v>25.3</v>
      </c>
      <c r="L37" s="3">
        <f>((100-F37)/100)*K37</f>
        <v>24.329999999999963</v>
      </c>
      <c r="M37" s="13">
        <f>L37/L40*100</f>
        <v>13.49874005305046</v>
      </c>
    </row>
    <row r="38" spans="1:15" ht="15.6" x14ac:dyDescent="0.3">
      <c r="A38" s="1"/>
      <c r="B38" s="1" t="s">
        <v>9</v>
      </c>
      <c r="C38" s="24">
        <v>22.2669</v>
      </c>
      <c r="D38" s="24">
        <v>0.50800000000000001</v>
      </c>
      <c r="E38" s="24">
        <v>22.755400000000002</v>
      </c>
      <c r="F38" s="14">
        <f>((D38-(E38-C38))/D38)*100</f>
        <v>3.8385826771649749</v>
      </c>
      <c r="G38" s="1"/>
      <c r="H38" s="1"/>
      <c r="I38" s="4"/>
      <c r="J38" s="1"/>
      <c r="K38" s="11">
        <v>25.4</v>
      </c>
      <c r="L38" s="3">
        <f>((100-F38)/100)*K38</f>
        <v>24.425000000000093</v>
      </c>
      <c r="M38" s="13">
        <f>L38/L41*100</f>
        <v>13.513744541484815</v>
      </c>
    </row>
    <row r="39" spans="1:15" ht="15.6" x14ac:dyDescent="0.3">
      <c r="A39" s="12" t="s">
        <v>20</v>
      </c>
      <c r="B39" s="1" t="s">
        <v>7</v>
      </c>
      <c r="C39" s="24">
        <v>21.257200000000001</v>
      </c>
      <c r="D39" s="24">
        <v>0.50980000000000003</v>
      </c>
      <c r="E39" s="24">
        <v>21.7164</v>
      </c>
      <c r="F39" s="3">
        <f>((D39-(E39-C39))/D39)*100</f>
        <v>9.9254609650845165</v>
      </c>
      <c r="G39" s="1">
        <f>AVERAGE(F39:F41)</f>
        <v>9.8116613469652645</v>
      </c>
      <c r="H39" s="1">
        <f>_xlfn.STDEV.P(F39:F41)</f>
        <v>0.1304285645929841</v>
      </c>
      <c r="I39" s="4"/>
      <c r="J39" s="1"/>
      <c r="K39" s="11">
        <v>200</v>
      </c>
      <c r="L39" s="3">
        <f>((100-F39)/100)*K39</f>
        <v>180.14907806983098</v>
      </c>
      <c r="M39" s="13" t="s">
        <v>0</v>
      </c>
    </row>
    <row r="40" spans="1:15" ht="15.6" x14ac:dyDescent="0.3">
      <c r="A40" s="12"/>
      <c r="B40" s="1" t="s">
        <v>6</v>
      </c>
      <c r="C40" s="24">
        <v>22.187000000000001</v>
      </c>
      <c r="D40" s="24">
        <v>0.502</v>
      </c>
      <c r="E40" s="24">
        <v>22.639399999999998</v>
      </c>
      <c r="F40" s="3">
        <f>((D40-(E40-C40))/D40)*100</f>
        <v>9.8804780876499514</v>
      </c>
      <c r="G40" s="1"/>
      <c r="H40" s="1"/>
      <c r="I40" s="4"/>
      <c r="J40" s="1"/>
      <c r="K40" s="11">
        <v>200</v>
      </c>
      <c r="L40" s="3">
        <f>((100-F40)/100)*K40</f>
        <v>180.2390438247001</v>
      </c>
      <c r="M40" s="13" t="s">
        <v>0</v>
      </c>
    </row>
    <row r="41" spans="1:15" ht="15.6" x14ac:dyDescent="0.3">
      <c r="A41" s="12"/>
      <c r="B41" s="1" t="s">
        <v>5</v>
      </c>
      <c r="C41" s="24">
        <v>26.5305</v>
      </c>
      <c r="D41" s="24">
        <v>0.50680000000000003</v>
      </c>
      <c r="E41" s="24">
        <v>26.988499999999998</v>
      </c>
      <c r="F41" s="3">
        <f>((D41-(E41-C41))/D41)*100</f>
        <v>9.6290449881613291</v>
      </c>
      <c r="G41" s="1"/>
      <c r="H41" s="1"/>
      <c r="I41" s="4"/>
      <c r="J41" s="1"/>
      <c r="K41" s="11">
        <v>200</v>
      </c>
      <c r="L41" s="3">
        <f>((100-F41)/100)*K41</f>
        <v>180.74191002367735</v>
      </c>
      <c r="M41" s="13" t="s">
        <v>0</v>
      </c>
    </row>
    <row r="42" spans="1:15" ht="15.6" x14ac:dyDescent="0.3">
      <c r="A42" s="20"/>
      <c r="B42" s="1"/>
      <c r="C42" s="1"/>
      <c r="D42" s="1"/>
      <c r="E42" s="1"/>
      <c r="F42" s="3"/>
      <c r="G42" s="1"/>
      <c r="H42" s="1"/>
      <c r="I42" s="4"/>
      <c r="J42" s="1"/>
      <c r="K42" s="11"/>
      <c r="L42" s="3"/>
      <c r="M42" s="13"/>
    </row>
    <row r="43" spans="1:15" ht="15.6" x14ac:dyDescent="0.3">
      <c r="A43" s="1" t="s">
        <v>19</v>
      </c>
      <c r="B43" s="1" t="s">
        <v>3</v>
      </c>
      <c r="C43" s="24">
        <v>23.666</v>
      </c>
      <c r="D43" s="24">
        <v>0.50719999999999998</v>
      </c>
      <c r="E43" s="24">
        <v>24.145900000000001</v>
      </c>
      <c r="F43" s="14">
        <f>((D43-(E43-C43))/D43)*100</f>
        <v>5.3824921135645365</v>
      </c>
      <c r="G43" s="1">
        <f>AVERAGE(F43:F45)</f>
        <v>5.1659536337059659</v>
      </c>
      <c r="H43" s="1">
        <f>_xlfn.STDEV.P(F43:F45)</f>
        <v>0.15343823325431566</v>
      </c>
      <c r="I43" s="4"/>
      <c r="J43" s="1"/>
      <c r="K43" s="11">
        <v>5.7</v>
      </c>
      <c r="L43" s="3">
        <f>((100-F43)/100)*K43</f>
        <v>5.3931979495268214</v>
      </c>
      <c r="M43" s="13">
        <f>L43/L46*100</f>
        <v>3.0108416806014797</v>
      </c>
      <c r="N43">
        <f>AVERAGE(M43:M45)</f>
        <v>3.4225433214079461</v>
      </c>
      <c r="O43">
        <f>_xlfn.STDEV.P(M43:M45)</f>
        <v>0.81022060709703958</v>
      </c>
    </row>
    <row r="44" spans="1:15" ht="15.6" x14ac:dyDescent="0.3">
      <c r="A44" s="17"/>
      <c r="B44" s="1" t="s">
        <v>2</v>
      </c>
      <c r="C44" s="24">
        <v>22.8536</v>
      </c>
      <c r="D44" s="24">
        <v>0.50539999999999996</v>
      </c>
      <c r="E44" s="24">
        <v>23.333500000000001</v>
      </c>
      <c r="F44" s="14">
        <f>((D44-(E44-C44))/D44)*100</f>
        <v>5.0455085081122482</v>
      </c>
      <c r="G44" s="1"/>
      <c r="H44" s="1"/>
      <c r="I44" s="4"/>
      <c r="J44" s="1"/>
      <c r="K44" s="11">
        <v>8.6</v>
      </c>
      <c r="L44" s="3">
        <f>((100-F44)/100)*K44</f>
        <v>8.1660862683023456</v>
      </c>
      <c r="M44" s="13">
        <f>L44/L47*100</f>
        <v>4.5544408293302219</v>
      </c>
    </row>
    <row r="45" spans="1:15" ht="15.6" x14ac:dyDescent="0.3">
      <c r="A45" s="1"/>
      <c r="B45" s="1" t="s">
        <v>1</v>
      </c>
      <c r="C45" s="24">
        <v>21.2576</v>
      </c>
      <c r="D45" s="24">
        <v>0.501</v>
      </c>
      <c r="E45" s="24">
        <v>21.7332</v>
      </c>
      <c r="F45" s="14">
        <f>((D45-(E45-C45))/D45)*100</f>
        <v>5.0698602794411141</v>
      </c>
      <c r="G45" s="1"/>
      <c r="H45" s="1"/>
      <c r="I45" s="4"/>
      <c r="J45" s="1"/>
      <c r="K45" s="11">
        <v>5.0999999999999996</v>
      </c>
      <c r="L45" s="3">
        <f>((100-F45)/100)*K45</f>
        <v>4.8414371257485023</v>
      </c>
      <c r="M45" s="13">
        <f>L45/L48*100</f>
        <v>2.702347454292136</v>
      </c>
    </row>
    <row r="46" spans="1:15" ht="15.6" x14ac:dyDescent="0.3">
      <c r="A46" s="12" t="s">
        <v>18</v>
      </c>
      <c r="B46" s="1" t="s">
        <v>7</v>
      </c>
      <c r="C46" s="24">
        <v>6.1463000000000001</v>
      </c>
      <c r="D46" s="24">
        <v>0.50109999999999999</v>
      </c>
      <c r="E46" s="24">
        <v>6.5951000000000004</v>
      </c>
      <c r="F46" s="3">
        <f>((D46-(E46-C46))/D46)*100</f>
        <v>10.43703851526635</v>
      </c>
      <c r="G46">
        <f>AVERAGE(F46:F48)</f>
        <v>10.402988098700966</v>
      </c>
      <c r="H46" s="1">
        <f>_xlfn.STDEV.P(F46:F48)</f>
        <v>3.7791932894030759E-2</v>
      </c>
      <c r="I46" s="26">
        <f>AVERAGE(F46,F52)</f>
        <v>9.9605827496964103</v>
      </c>
      <c r="J46" s="25">
        <v>1</v>
      </c>
      <c r="K46" s="11">
        <v>200</v>
      </c>
      <c r="L46" s="3">
        <f>((100-F46)/100)*K46</f>
        <v>179.1259229694673</v>
      </c>
      <c r="M46" s="13" t="s">
        <v>0</v>
      </c>
    </row>
    <row r="47" spans="1:15" ht="15.6" x14ac:dyDescent="0.3">
      <c r="A47" s="12"/>
      <c r="B47" s="1" t="s">
        <v>6</v>
      </c>
      <c r="C47" s="24">
        <v>25.186800000000002</v>
      </c>
      <c r="D47" s="24">
        <v>0.50529999999999997</v>
      </c>
      <c r="E47" s="24">
        <v>25.639800000000001</v>
      </c>
      <c r="F47" s="3">
        <f>((D47-(E47-C47))/D47)*100</f>
        <v>10.350286958242741</v>
      </c>
      <c r="G47" s="1"/>
      <c r="H47" s="1"/>
      <c r="I47" s="26">
        <f>AVERAGE(F47,F53)</f>
        <v>9.910216630564765</v>
      </c>
      <c r="J47" s="25">
        <v>2</v>
      </c>
      <c r="K47" s="11">
        <v>200</v>
      </c>
      <c r="L47" s="3">
        <f>((100-F47)/100)*K47</f>
        <v>179.2994260835145</v>
      </c>
      <c r="M47" s="13" t="s">
        <v>0</v>
      </c>
    </row>
    <row r="48" spans="1:15" ht="15.6" x14ac:dyDescent="0.3">
      <c r="A48" s="12"/>
      <c r="B48" s="1" t="s">
        <v>5</v>
      </c>
      <c r="C48" s="24">
        <v>22.8201</v>
      </c>
      <c r="D48" s="24">
        <v>0.50280000000000002</v>
      </c>
      <c r="E48" s="24">
        <v>23.270499999999998</v>
      </c>
      <c r="F48" s="3">
        <f>((D48-(E48-C48))/D48)*100</f>
        <v>10.421638822593808</v>
      </c>
      <c r="G48" s="1"/>
      <c r="H48" s="1"/>
      <c r="I48" s="26">
        <f>AVERAGE(F48,F54)</f>
        <v>9.9026683178575432</v>
      </c>
      <c r="J48" s="25">
        <v>3</v>
      </c>
      <c r="K48" s="11">
        <v>200</v>
      </c>
      <c r="L48" s="3">
        <f>((100-F48)/100)*K48</f>
        <v>179.15672235481239</v>
      </c>
      <c r="M48" s="13" t="s">
        <v>0</v>
      </c>
    </row>
    <row r="49" spans="1:15" ht="15.6" x14ac:dyDescent="0.3">
      <c r="A49" s="1"/>
      <c r="B49" s="1" t="s">
        <v>11</v>
      </c>
      <c r="C49" s="24">
        <v>25.624099999999999</v>
      </c>
      <c r="D49" s="24">
        <v>0.50249999999999995</v>
      </c>
      <c r="E49" s="24">
        <v>26.105</v>
      </c>
      <c r="F49" s="14">
        <f>((D49-(E49-C49))/D49)*100</f>
        <v>4.2985074626861826</v>
      </c>
      <c r="G49" s="1">
        <f>AVERAGE(F49:F51)</f>
        <v>4.2469947498400087</v>
      </c>
      <c r="H49" s="1">
        <f>_xlfn.STDEV.P(F49:F51)</f>
        <v>0.12284279250025437</v>
      </c>
      <c r="I49" s="2"/>
      <c r="K49" s="11">
        <v>31.7</v>
      </c>
      <c r="L49" s="3">
        <f>((100-F49)/100)*K49</f>
        <v>30.33737313432848</v>
      </c>
      <c r="M49" s="23">
        <f>L49/L52*100</f>
        <v>16.758040398620636</v>
      </c>
      <c r="N49" s="1">
        <f>AVERAGE(M49:M51)</f>
        <v>16.901026029023924</v>
      </c>
      <c r="O49">
        <f>_xlfn.STDEV.P(M49:M51)</f>
        <v>0.11623743237991921</v>
      </c>
    </row>
    <row r="50" spans="1:15" ht="15.6" x14ac:dyDescent="0.3">
      <c r="A50" s="1"/>
      <c r="B50" s="1" t="s">
        <v>10</v>
      </c>
      <c r="C50" s="24">
        <v>23.517199999999999</v>
      </c>
      <c r="D50" s="24">
        <v>0.50860000000000005</v>
      </c>
      <c r="E50" s="24">
        <v>24.003599999999999</v>
      </c>
      <c r="F50" s="14">
        <f>((D50-(E50-C50))/D50)*100</f>
        <v>4.364923318914733</v>
      </c>
      <c r="G50" s="1"/>
      <c r="H50" s="1"/>
      <c r="I50" s="2"/>
      <c r="K50" s="11">
        <v>32</v>
      </c>
      <c r="L50" s="3">
        <f>((100-F50)/100)*K50</f>
        <v>30.603224537947284</v>
      </c>
      <c r="M50" s="23">
        <f>L50/L53*100</f>
        <v>16.902283218272313</v>
      </c>
    </row>
    <row r="51" spans="1:15" ht="15.6" x14ac:dyDescent="0.3">
      <c r="A51" s="1"/>
      <c r="B51" s="1" t="s">
        <v>9</v>
      </c>
      <c r="C51" s="24">
        <v>25.596699999999998</v>
      </c>
      <c r="D51" s="24">
        <v>0.50029999999999997</v>
      </c>
      <c r="E51" s="24">
        <v>26.076599999999999</v>
      </c>
      <c r="F51" s="14">
        <f>((D51-(E51-C51))/D51)*100</f>
        <v>4.0775534679191106</v>
      </c>
      <c r="G51" s="1"/>
      <c r="H51" s="1"/>
      <c r="I51" s="2"/>
      <c r="K51" s="11">
        <v>32.200000000000003</v>
      </c>
      <c r="L51" s="3">
        <f>((100-F51)/100)*K51</f>
        <v>30.887027783330048</v>
      </c>
      <c r="M51" s="23">
        <f>L51/L54*100</f>
        <v>17.042754470178821</v>
      </c>
    </row>
    <row r="52" spans="1:15" ht="15.6" x14ac:dyDescent="0.3">
      <c r="A52" s="12" t="s">
        <v>17</v>
      </c>
      <c r="B52" s="1" t="s">
        <v>7</v>
      </c>
      <c r="C52" s="1">
        <v>24.768699999999999</v>
      </c>
      <c r="D52" s="1">
        <v>0.504</v>
      </c>
      <c r="E52" s="1">
        <v>25.224900000000002</v>
      </c>
      <c r="F52" s="3">
        <f>((D52-(E52-C52))/D52)*100</f>
        <v>9.484126984126469</v>
      </c>
      <c r="G52" s="1">
        <f>AVERAGE(F52:F54)</f>
        <v>9.445990366711511</v>
      </c>
      <c r="H52" s="1"/>
      <c r="I52" s="4"/>
      <c r="J52" s="1"/>
      <c r="K52" s="11">
        <v>200</v>
      </c>
      <c r="L52" s="3">
        <f>((100-F52)/100)*K52</f>
        <v>181.03174603174705</v>
      </c>
      <c r="M52" s="13" t="s">
        <v>0</v>
      </c>
    </row>
    <row r="53" spans="1:15" ht="15.6" x14ac:dyDescent="0.3">
      <c r="A53" s="12"/>
      <c r="B53" s="1" t="s">
        <v>6</v>
      </c>
      <c r="C53" s="1">
        <v>24.231000000000002</v>
      </c>
      <c r="D53" s="1">
        <v>0.50580000000000003</v>
      </c>
      <c r="E53" s="1">
        <v>24.6889</v>
      </c>
      <c r="F53" s="3">
        <f>((D53-(E53-C53))/D53)*100</f>
        <v>9.4701463028867892</v>
      </c>
      <c r="G53" s="1"/>
      <c r="H53" s="1"/>
      <c r="I53" s="4"/>
      <c r="J53" s="1"/>
      <c r="K53" s="11">
        <v>200</v>
      </c>
      <c r="L53" s="3">
        <f>((100-F53)/100)*K53</f>
        <v>181.05970739422642</v>
      </c>
      <c r="M53" s="13" t="s">
        <v>0</v>
      </c>
    </row>
    <row r="54" spans="1:15" ht="15.6" x14ac:dyDescent="0.3">
      <c r="A54" s="12"/>
      <c r="B54" s="1" t="s">
        <v>5</v>
      </c>
      <c r="C54" s="1">
        <v>23.289400000000001</v>
      </c>
      <c r="D54" s="1">
        <v>0.503</v>
      </c>
      <c r="E54" s="1">
        <v>23.745200000000001</v>
      </c>
      <c r="F54" s="3">
        <f>((D54-(E54-C54))/D54)*100</f>
        <v>9.3836978131212767</v>
      </c>
      <c r="G54" s="1"/>
      <c r="H54" s="1"/>
      <c r="I54" s="4"/>
      <c r="J54" s="1"/>
      <c r="K54" s="11">
        <v>200</v>
      </c>
      <c r="L54" s="3">
        <f>((100-F54)/100)*K54</f>
        <v>181.23260437375745</v>
      </c>
      <c r="M54" s="13" t="s">
        <v>0</v>
      </c>
    </row>
    <row r="55" spans="1:15" ht="15.6" x14ac:dyDescent="0.3">
      <c r="A55" s="22"/>
      <c r="B55" s="21"/>
      <c r="C55" s="1"/>
      <c r="D55" s="1"/>
      <c r="E55" s="1"/>
      <c r="F55" s="3"/>
      <c r="G55" s="1"/>
      <c r="H55" s="1"/>
      <c r="I55" s="4"/>
      <c r="J55" s="1"/>
      <c r="K55" s="11"/>
      <c r="L55" s="3"/>
      <c r="M55" s="13"/>
    </row>
    <row r="56" spans="1:15" ht="15.6" x14ac:dyDescent="0.3">
      <c r="A56" s="1" t="s">
        <v>16</v>
      </c>
      <c r="B56" s="1" t="s">
        <v>3</v>
      </c>
      <c r="C56" s="1">
        <v>26.5304</v>
      </c>
      <c r="D56" s="1">
        <v>0.50109999999999999</v>
      </c>
      <c r="E56" s="1">
        <v>27.004200000000001</v>
      </c>
      <c r="F56" s="14">
        <f>((D56-(E56-C56))/D56)*100</f>
        <v>5.4480143683894084</v>
      </c>
      <c r="G56" s="1">
        <f>AVERAGE(F56:F58)</f>
        <v>5.485103671701137</v>
      </c>
      <c r="H56" s="1">
        <f>_xlfn.STDEV.P(F56:F58)</f>
        <v>0.11567930129920542</v>
      </c>
      <c r="I56" s="4"/>
      <c r="J56" s="1"/>
      <c r="K56" s="11">
        <v>10.5</v>
      </c>
      <c r="L56" s="3">
        <f>((100-F56)/100)*K56</f>
        <v>9.9279584913191119</v>
      </c>
      <c r="M56" s="13">
        <f>L56/L59*100</f>
        <v>5.4589598249543894</v>
      </c>
      <c r="N56">
        <f>AVERAGE(M56:M58)</f>
        <v>5.0637879966568162</v>
      </c>
      <c r="O56">
        <f>_xlfn.STDEV.P(M56:M58)</f>
        <v>0.29875688246224924</v>
      </c>
    </row>
    <row r="57" spans="1:15" ht="15.6" x14ac:dyDescent="0.3">
      <c r="A57" s="20"/>
      <c r="B57" s="1" t="s">
        <v>2</v>
      </c>
      <c r="C57" s="1">
        <v>24.2334</v>
      </c>
      <c r="D57" s="1">
        <v>0.50319999999999998</v>
      </c>
      <c r="E57" s="1">
        <v>24.709599999999998</v>
      </c>
      <c r="F57" s="14">
        <f>((D57-(E57-C57))/D57)*100</f>
        <v>5.365659777424753</v>
      </c>
      <c r="G57" s="1"/>
      <c r="H57" s="1"/>
      <c r="I57" s="4"/>
      <c r="J57" s="1"/>
      <c r="K57" s="11">
        <v>9.1</v>
      </c>
      <c r="L57" s="3">
        <f>((100-F57)/100)*K57</f>
        <v>8.611724960254346</v>
      </c>
      <c r="M57" s="13">
        <f>L57/L60*100</f>
        <v>4.7367303411209285</v>
      </c>
    </row>
    <row r="58" spans="1:15" ht="15.6" x14ac:dyDescent="0.3">
      <c r="A58" s="20"/>
      <c r="B58" s="1" t="s">
        <v>1</v>
      </c>
      <c r="C58" s="1">
        <v>25.647400000000001</v>
      </c>
      <c r="D58" s="1">
        <v>0.50339999999999996</v>
      </c>
      <c r="E58" s="1">
        <v>26.122399999999999</v>
      </c>
      <c r="F58" s="14">
        <f>((D58-(E58-C58))/D58)*100</f>
        <v>5.6416368692892513</v>
      </c>
      <c r="G58" s="1"/>
      <c r="H58" s="1"/>
      <c r="I58" s="4"/>
      <c r="J58" s="1"/>
      <c r="K58" s="11">
        <v>9.6</v>
      </c>
      <c r="L58" s="3">
        <f>((100-F58)/100)*K58</f>
        <v>9.058402860548231</v>
      </c>
      <c r="M58" s="13">
        <f>L58/L61*100</f>
        <v>4.9956738238951317</v>
      </c>
    </row>
    <row r="59" spans="1:15" ht="15.6" x14ac:dyDescent="0.3">
      <c r="A59" s="12" t="s">
        <v>15</v>
      </c>
      <c r="B59" s="1" t="s">
        <v>7</v>
      </c>
      <c r="C59" s="1">
        <v>24.3446</v>
      </c>
      <c r="D59" s="1">
        <v>0.50070000000000003</v>
      </c>
      <c r="E59" s="1">
        <v>24.799900000000001</v>
      </c>
      <c r="F59" s="14">
        <f>((D59-(E59-C59))/D59)*100</f>
        <v>9.0673057719190897</v>
      </c>
      <c r="G59" s="1">
        <f>AVERAGE(F59:F61)</f>
        <v>9.1670489045372481</v>
      </c>
      <c r="H59" s="1">
        <f>_xlfn.STDEV.P(F59:F61)</f>
        <v>0.1211265492858173</v>
      </c>
      <c r="I59" s="19">
        <f>AVERAGE(F59,F65)</f>
        <v>8.8575522570286971</v>
      </c>
      <c r="J59" s="18">
        <v>1</v>
      </c>
      <c r="K59" s="11">
        <v>200</v>
      </c>
      <c r="L59" s="3">
        <f>((100-F59)/100)*K59</f>
        <v>181.86538845616181</v>
      </c>
      <c r="M59" s="13" t="s">
        <v>0</v>
      </c>
    </row>
    <row r="60" spans="1:15" ht="15.6" x14ac:dyDescent="0.3">
      <c r="A60" s="12"/>
      <c r="B60" s="1" t="s">
        <v>6</v>
      </c>
      <c r="C60" s="1">
        <v>24.959399999999999</v>
      </c>
      <c r="D60" s="1">
        <v>0.50460000000000005</v>
      </c>
      <c r="E60" s="1">
        <v>25.418099999999999</v>
      </c>
      <c r="F60" s="14">
        <f>((D60-(E60-C60))/D60)*100</f>
        <v>9.0963139120094549</v>
      </c>
      <c r="G60" s="1"/>
      <c r="H60" s="1"/>
      <c r="I60" s="19">
        <f>AVERAGE(F60,F66)</f>
        <v>9.0043799634642667</v>
      </c>
      <c r="J60" s="18">
        <v>2</v>
      </c>
      <c r="K60" s="11">
        <v>200</v>
      </c>
      <c r="L60" s="3">
        <f>((100-F60)/100)*K60</f>
        <v>181.8073721759811</v>
      </c>
      <c r="M60" s="13" t="s">
        <v>0</v>
      </c>
    </row>
    <row r="61" spans="1:15" ht="15.6" x14ac:dyDescent="0.3">
      <c r="A61" s="12"/>
      <c r="B61" s="1" t="s">
        <v>5</v>
      </c>
      <c r="C61" s="1">
        <v>25.625399999999999</v>
      </c>
      <c r="D61" s="1">
        <v>0.50870000000000004</v>
      </c>
      <c r="E61" s="1">
        <v>26.086600000000001</v>
      </c>
      <c r="F61" s="14">
        <f>((D61-(E61-C61))/D61)*100</f>
        <v>9.3375270296831978</v>
      </c>
      <c r="G61" s="1"/>
      <c r="H61" s="1"/>
      <c r="I61" s="19">
        <f>AVERAGE(F61,F67)</f>
        <v>9.0639327882528811</v>
      </c>
      <c r="J61" s="18">
        <v>3</v>
      </c>
      <c r="K61" s="11">
        <v>200</v>
      </c>
      <c r="L61" s="3">
        <f>((100-F61)/100)*K61</f>
        <v>181.3249459406336</v>
      </c>
      <c r="M61" s="13" t="s">
        <v>0</v>
      </c>
    </row>
    <row r="62" spans="1:15" ht="15.6" x14ac:dyDescent="0.3">
      <c r="A62" s="1"/>
      <c r="B62" s="1" t="s">
        <v>11</v>
      </c>
      <c r="C62" s="1">
        <v>25.0794</v>
      </c>
      <c r="D62" s="1">
        <v>0.50409999999999999</v>
      </c>
      <c r="E62" s="1">
        <v>25.559200000000001</v>
      </c>
      <c r="F62" s="14">
        <f>((D62-(E62-C62))/D62)*100</f>
        <v>4.8204721285457452</v>
      </c>
      <c r="G62" s="1">
        <f>AVERAGE(F62:F64)</f>
        <v>4.7011790323167917</v>
      </c>
      <c r="H62" s="1">
        <f>_xlfn.STDEV.P(F62:F64)</f>
        <v>0.13306946187084095</v>
      </c>
      <c r="I62" s="4"/>
      <c r="J62" s="1"/>
      <c r="K62" s="11">
        <v>40</v>
      </c>
      <c r="L62" s="3">
        <f>((100-F62)/100)*K62</f>
        <v>38.071811148581702</v>
      </c>
      <c r="M62" s="13">
        <f>L62/L65*100</f>
        <v>20.837927616607526</v>
      </c>
      <c r="N62">
        <f>AVERAGE(M62:M64)</f>
        <v>20.320129928003926</v>
      </c>
      <c r="O62">
        <f>_xlfn.STDEV.P(M62:M64)</f>
        <v>0.45346377772934587</v>
      </c>
    </row>
    <row r="63" spans="1:15" ht="15.6" x14ac:dyDescent="0.3">
      <c r="A63" s="1"/>
      <c r="B63" s="1" t="s">
        <v>10</v>
      </c>
      <c r="C63" s="1">
        <v>24.869499999999999</v>
      </c>
      <c r="D63" s="1">
        <v>0.50049999999999994</v>
      </c>
      <c r="E63" s="1">
        <v>25.3474</v>
      </c>
      <c r="F63" s="14">
        <f>((D63-(E63-C63))/D63)*100</f>
        <v>4.5154845154841521</v>
      </c>
      <c r="G63" s="1"/>
      <c r="H63" s="1"/>
      <c r="I63" s="4"/>
      <c r="J63" s="1"/>
      <c r="K63" s="11">
        <v>38.9</v>
      </c>
      <c r="L63" s="3">
        <f>((100-F63)/100)*K63</f>
        <v>37.143476523476664</v>
      </c>
      <c r="M63" s="13">
        <f>L63/L66*100</f>
        <v>20.388886789934187</v>
      </c>
    </row>
    <row r="64" spans="1:15" ht="15.6" x14ac:dyDescent="0.3">
      <c r="A64" s="1"/>
      <c r="B64" s="1" t="s">
        <v>9</v>
      </c>
      <c r="C64" s="1">
        <v>23.290800000000001</v>
      </c>
      <c r="D64" s="1">
        <v>0.50339999999999996</v>
      </c>
      <c r="E64" s="1">
        <v>23.770199999999999</v>
      </c>
      <c r="F64" s="14">
        <f>((D64-(E64-C64))/D64)*100</f>
        <v>4.7675804529204786</v>
      </c>
      <c r="G64" s="1"/>
      <c r="H64" s="1"/>
      <c r="I64" s="4"/>
      <c r="J64" s="1"/>
      <c r="K64" s="11">
        <v>37.799999999999997</v>
      </c>
      <c r="L64" s="3">
        <f>((100-F64)/100)*K64</f>
        <v>35.997854588796052</v>
      </c>
      <c r="M64" s="13">
        <f>L64/L67*100</f>
        <v>19.733575377470064</v>
      </c>
    </row>
    <row r="65" spans="1:15" ht="15.6" x14ac:dyDescent="0.3">
      <c r="A65" s="12" t="s">
        <v>14</v>
      </c>
      <c r="B65" s="1" t="s">
        <v>7</v>
      </c>
      <c r="C65" s="1">
        <v>24.012</v>
      </c>
      <c r="D65" s="1">
        <v>0.50880000000000003</v>
      </c>
      <c r="E65" s="1">
        <v>24.476800000000001</v>
      </c>
      <c r="F65" s="3">
        <f>((D65-(E65-C65))/D65)*100</f>
        <v>8.6477987421383062</v>
      </c>
      <c r="G65" s="1">
        <f>AVERAGE(F65:F67)</f>
        <v>8.783527767959983</v>
      </c>
      <c r="H65" s="1">
        <f>_xlfn.STDEV.P(F65:F67)</f>
        <v>0.10814907852623658</v>
      </c>
      <c r="I65" s="4"/>
      <c r="J65" s="1"/>
      <c r="K65" s="11">
        <v>200</v>
      </c>
      <c r="L65" s="3">
        <f>((100-F65)/100)*K65</f>
        <v>182.70440251572339</v>
      </c>
      <c r="M65" s="13" t="s">
        <v>0</v>
      </c>
    </row>
    <row r="66" spans="1:15" ht="15.6" x14ac:dyDescent="0.3">
      <c r="A66" s="12"/>
      <c r="B66" s="1" t="s">
        <v>6</v>
      </c>
      <c r="C66" s="1">
        <v>27.098099999999999</v>
      </c>
      <c r="D66" s="1">
        <v>0.50939999999999996</v>
      </c>
      <c r="E66" s="1">
        <v>27.562100000000001</v>
      </c>
      <c r="F66" s="3">
        <f>((D66-(E66-C66))/D66)*100</f>
        <v>8.9124460149190767</v>
      </c>
      <c r="G66" s="1"/>
      <c r="H66" s="1"/>
      <c r="I66" s="4"/>
      <c r="J66" s="1"/>
      <c r="K66" s="11">
        <v>200</v>
      </c>
      <c r="L66" s="3">
        <f>((100-F66)/100)*K66</f>
        <v>182.17510797016183</v>
      </c>
      <c r="M66" s="13" t="s">
        <v>0</v>
      </c>
    </row>
    <row r="67" spans="1:15" ht="15.6" x14ac:dyDescent="0.3">
      <c r="A67" s="12"/>
      <c r="B67" s="1" t="s">
        <v>5</v>
      </c>
      <c r="C67" s="1">
        <v>25.078900000000001</v>
      </c>
      <c r="D67" s="1">
        <v>0.50509999999999999</v>
      </c>
      <c r="E67" s="1">
        <v>25.5396</v>
      </c>
      <c r="F67" s="3">
        <f>((D67-(E67-C67))/D67)*100</f>
        <v>8.7903385468225643</v>
      </c>
      <c r="G67" s="1"/>
      <c r="H67" s="1"/>
      <c r="I67" s="4"/>
      <c r="J67" s="1"/>
      <c r="K67" s="11">
        <v>200</v>
      </c>
      <c r="L67" s="3">
        <f>((100-F67)/100)*K67</f>
        <v>182.41932290635486</v>
      </c>
      <c r="M67" s="13" t="s">
        <v>0</v>
      </c>
    </row>
    <row r="68" spans="1:15" ht="15.6" x14ac:dyDescent="0.3">
      <c r="A68" s="1"/>
      <c r="B68" s="1"/>
      <c r="C68" s="1"/>
      <c r="D68" s="1"/>
      <c r="E68" s="1"/>
      <c r="F68" s="3"/>
      <c r="G68" s="1"/>
      <c r="H68" s="1"/>
      <c r="I68" s="4"/>
      <c r="J68" s="1"/>
      <c r="K68" s="11"/>
      <c r="L68" s="3"/>
      <c r="M68" s="13"/>
    </row>
    <row r="69" spans="1:15" ht="15.6" x14ac:dyDescent="0.3">
      <c r="A69" s="1" t="s">
        <v>13</v>
      </c>
      <c r="B69" s="1" t="s">
        <v>3</v>
      </c>
      <c r="C69" s="1">
        <v>24.577999999999999</v>
      </c>
      <c r="D69" s="1">
        <v>0.50370000000000004</v>
      </c>
      <c r="E69" s="1">
        <v>25.052800000000001</v>
      </c>
      <c r="F69" s="14">
        <f>((D69-(E69-C69))/D69)*100</f>
        <v>5.7375421878098365</v>
      </c>
      <c r="G69" s="1">
        <f>AVERAGE(F69:F71)</f>
        <v>5.4796924293101057</v>
      </c>
      <c r="H69" s="1">
        <f>_xlfn.STDEV.P(F69:F71)</f>
        <v>0.1896269905215312</v>
      </c>
      <c r="I69" s="4"/>
      <c r="J69" s="1"/>
      <c r="K69" s="11">
        <v>9.3000000000000007</v>
      </c>
      <c r="L69" s="3">
        <f>((100-F69)/100)*K69</f>
        <v>8.766408576533685</v>
      </c>
      <c r="M69" s="13">
        <f>L69/L72*100</f>
        <v>4.7744938109596102</v>
      </c>
      <c r="N69">
        <f>AVERAGE(M69:M71)</f>
        <v>3.8408040980853357</v>
      </c>
      <c r="O69">
        <f>_xlfn.STDEV.P(M69:M71)</f>
        <v>0.66310747585954211</v>
      </c>
    </row>
    <row r="70" spans="1:15" ht="15.6" x14ac:dyDescent="0.3">
      <c r="A70" s="17"/>
      <c r="B70" s="1" t="s">
        <v>2</v>
      </c>
      <c r="C70" s="1">
        <v>24.7682</v>
      </c>
      <c r="D70" s="1">
        <v>0.50049999999999994</v>
      </c>
      <c r="E70" s="1">
        <v>25.241599999999998</v>
      </c>
      <c r="F70" s="14">
        <f>((D70-(E70-C70))/D70)*100</f>
        <v>5.4145854145857948</v>
      </c>
      <c r="G70" s="1"/>
      <c r="H70" s="1"/>
      <c r="I70" s="4"/>
      <c r="J70" s="1"/>
      <c r="K70" s="11">
        <v>6.4</v>
      </c>
      <c r="L70" s="3">
        <f>((100-F70)/100)*K70</f>
        <v>6.0534665334665085</v>
      </c>
      <c r="M70" s="13">
        <f>L70/L73*100</f>
        <v>3.2982299417320915</v>
      </c>
    </row>
    <row r="71" spans="1:15" ht="15.6" x14ac:dyDescent="0.3">
      <c r="A71" s="1"/>
      <c r="B71" s="1" t="s">
        <v>1</v>
      </c>
      <c r="C71" s="1">
        <v>13.325100000000001</v>
      </c>
      <c r="D71" s="1">
        <v>0.50880000000000003</v>
      </c>
      <c r="E71" s="1">
        <v>13.807</v>
      </c>
      <c r="F71" s="14">
        <f>((D71-(E71-C71))/D71)*100</f>
        <v>5.2869496855346849</v>
      </c>
      <c r="G71" s="1"/>
      <c r="H71" s="1"/>
      <c r="I71" s="4"/>
      <c r="J71" s="1"/>
      <c r="K71" s="11">
        <v>6.7</v>
      </c>
      <c r="L71" s="3">
        <f>((100-F71)/100)*K71</f>
        <v>6.3457743710691767</v>
      </c>
      <c r="M71" s="13">
        <f>L71/L74*100</f>
        <v>3.4496885415643059</v>
      </c>
    </row>
    <row r="72" spans="1:15" ht="15.6" x14ac:dyDescent="0.3">
      <c r="A72" s="12" t="s">
        <v>12</v>
      </c>
      <c r="B72" s="1" t="s">
        <v>7</v>
      </c>
      <c r="C72" s="1">
        <v>24.578499999999998</v>
      </c>
      <c r="D72" s="1">
        <v>0.50149999999999995</v>
      </c>
      <c r="E72" s="1">
        <v>25.038900000000002</v>
      </c>
      <c r="F72" s="3">
        <f>((D72-(E72-C72))/D72)*100</f>
        <v>8.1954137587231255</v>
      </c>
      <c r="G72" s="1">
        <f>AVERAGE(F72:F74)</f>
        <v>8.1503176978675675</v>
      </c>
      <c r="H72" s="1">
        <f>_xlfn.STDEV.P(F72:F74)</f>
        <v>9.0566105535923772E-2</v>
      </c>
      <c r="I72" s="16">
        <f>AVERAGE(F72,F78)</f>
        <v>8.1868890429289323</v>
      </c>
      <c r="J72" s="15">
        <v>1</v>
      </c>
      <c r="K72" s="11">
        <v>200</v>
      </c>
      <c r="L72" s="3">
        <f>((100-F72)/100)*K72</f>
        <v>183.60917248255376</v>
      </c>
      <c r="M72" s="13" t="s">
        <v>0</v>
      </c>
    </row>
    <row r="73" spans="1:15" ht="15.6" x14ac:dyDescent="0.3">
      <c r="A73" s="12"/>
      <c r="B73" s="1" t="s">
        <v>6</v>
      </c>
      <c r="C73" s="1">
        <v>26.811800000000002</v>
      </c>
      <c r="D73" s="1">
        <v>0.50780000000000003</v>
      </c>
      <c r="E73" s="1">
        <v>27.277799999999999</v>
      </c>
      <c r="F73" s="3">
        <f>((D73-(E73-C73))/D73)*100</f>
        <v>8.2315872390709917</v>
      </c>
      <c r="G73" s="1"/>
      <c r="H73" s="1"/>
      <c r="I73" s="16">
        <f>AVERAGE(F73,F79)</f>
        <v>8.2192281243280298</v>
      </c>
      <c r="J73" s="15">
        <v>2</v>
      </c>
      <c r="K73" s="11">
        <v>200</v>
      </c>
      <c r="L73" s="3">
        <f>((100-F73)/100)*K73</f>
        <v>183.53682552185802</v>
      </c>
      <c r="M73" s="13" t="s">
        <v>0</v>
      </c>
    </row>
    <row r="74" spans="1:15" ht="15.6" x14ac:dyDescent="0.3">
      <c r="A74" s="12"/>
      <c r="B74" s="1" t="s">
        <v>5</v>
      </c>
      <c r="C74" s="1">
        <v>23.1355</v>
      </c>
      <c r="D74" s="1">
        <v>0.501</v>
      </c>
      <c r="E74" s="1">
        <v>23.596299999999999</v>
      </c>
      <c r="F74" s="3">
        <f>((D74-(E74-C74))/D74)*100</f>
        <v>8.0239520958085855</v>
      </c>
      <c r="G74" s="1"/>
      <c r="H74" s="1"/>
      <c r="I74" s="16">
        <f>AVERAGE(F74,F80)</f>
        <v>8.1438791071020784</v>
      </c>
      <c r="J74" s="15">
        <v>3</v>
      </c>
      <c r="K74" s="11">
        <v>200</v>
      </c>
      <c r="L74" s="3">
        <f>((100-F74)/100)*K74</f>
        <v>183.95209580838284</v>
      </c>
      <c r="M74" s="13" t="s">
        <v>0</v>
      </c>
    </row>
    <row r="75" spans="1:15" ht="15.6" x14ac:dyDescent="0.3">
      <c r="A75" s="1"/>
      <c r="B75" s="1" t="s">
        <v>11</v>
      </c>
      <c r="C75" s="1">
        <v>24.579499999999999</v>
      </c>
      <c r="D75" s="1">
        <v>0.50860000000000005</v>
      </c>
      <c r="E75" s="1">
        <v>25.065799999999999</v>
      </c>
      <c r="F75" s="14">
        <f>((D75-(E75-C75))/D75)*100</f>
        <v>4.3845851356665539</v>
      </c>
      <c r="G75" s="1">
        <f>AVERAGE(F75:F77)</f>
        <v>4.5451115144011673</v>
      </c>
      <c r="H75" s="1">
        <f>_xlfn.STDEV.P(F75:F77)</f>
        <v>0.12097466114159937</v>
      </c>
      <c r="I75" s="4"/>
      <c r="J75" s="1"/>
      <c r="K75" s="11">
        <v>37.4</v>
      </c>
      <c r="L75" s="3">
        <f>((100-F75)/100)*K75</f>
        <v>35.760165159260708</v>
      </c>
      <c r="M75" s="13">
        <f>L75/L78*100</f>
        <v>19.472624778033879</v>
      </c>
      <c r="N75">
        <f>AVERAGE(M75:M77)</f>
        <v>19.776850298943327</v>
      </c>
      <c r="O75">
        <f>_xlfn.STDEV.P(M75:M77)</f>
        <v>0.40816224478173946</v>
      </c>
    </row>
    <row r="76" spans="1:15" ht="15.6" x14ac:dyDescent="0.3">
      <c r="A76" s="1"/>
      <c r="B76" s="1" t="s">
        <v>10</v>
      </c>
      <c r="C76" s="1">
        <v>23.3627</v>
      </c>
      <c r="D76" s="1">
        <v>0.50249999999999995</v>
      </c>
      <c r="E76" s="1">
        <v>23.841699999999999</v>
      </c>
      <c r="F76" s="14">
        <f>((D76-(E76-C76))/D76)*100</f>
        <v>4.6766169154230344</v>
      </c>
      <c r="G76" s="1"/>
      <c r="H76" s="1"/>
      <c r="I76" s="4"/>
      <c r="J76" s="1"/>
      <c r="K76" s="11">
        <v>39.200000000000003</v>
      </c>
      <c r="L76" s="3">
        <f>((100-F76)/100)*K76</f>
        <v>37.366766169154175</v>
      </c>
      <c r="M76" s="13">
        <f>L76/L79*100</f>
        <v>20.353792144346848</v>
      </c>
    </row>
    <row r="77" spans="1:15" ht="15.6" x14ac:dyDescent="0.3">
      <c r="A77" s="1"/>
      <c r="B77" s="1" t="s">
        <v>9</v>
      </c>
      <c r="C77" s="1">
        <v>25.6477</v>
      </c>
      <c r="D77" s="1">
        <v>0.50719999999999998</v>
      </c>
      <c r="E77" s="1">
        <v>26.131699999999999</v>
      </c>
      <c r="F77" s="14">
        <f>((D77-(E77-C77))/D77)*100</f>
        <v>4.5741324921139146</v>
      </c>
      <c r="G77" s="1"/>
      <c r="H77" s="1"/>
      <c r="I77" s="4"/>
      <c r="J77" s="1"/>
      <c r="K77" s="11">
        <v>37.5</v>
      </c>
      <c r="L77" s="3">
        <f>((100-F77)/100)*K77</f>
        <v>35.784700315457279</v>
      </c>
      <c r="M77" s="13">
        <f>L77/L80*100</f>
        <v>19.504133974449246</v>
      </c>
    </row>
    <row r="78" spans="1:15" x14ac:dyDescent="0.3">
      <c r="A78" s="12" t="s">
        <v>8</v>
      </c>
      <c r="B78" s="1" t="s">
        <v>7</v>
      </c>
      <c r="C78" s="1">
        <v>22.8538</v>
      </c>
      <c r="D78" s="1">
        <v>0.50009999999999999</v>
      </c>
      <c r="E78" s="1">
        <v>23.312999999999999</v>
      </c>
      <c r="F78" s="3">
        <f>((D78-(E78-C78))/D78)*100</f>
        <v>8.1783643271347373</v>
      </c>
      <c r="G78" s="1">
        <f>AVERAGE(F78:F80)</f>
        <v>8.2163464850384589</v>
      </c>
      <c r="H78" s="1">
        <f>_xlfn.STDEV.P(F78:F80)</f>
        <v>3.5519401545185646E-2</v>
      </c>
      <c r="I78" s="4"/>
      <c r="J78" s="1"/>
      <c r="K78" s="11">
        <v>200</v>
      </c>
      <c r="L78" s="3">
        <f>((100-F78)/100)*K78</f>
        <v>183.64327134573051</v>
      </c>
      <c r="M78" s="1" t="s">
        <v>0</v>
      </c>
    </row>
    <row r="79" spans="1:15" x14ac:dyDescent="0.3">
      <c r="A79" s="12"/>
      <c r="B79" s="1" t="s">
        <v>6</v>
      </c>
      <c r="C79" s="1">
        <v>25.647400000000001</v>
      </c>
      <c r="D79" s="1">
        <v>0.50080000000000002</v>
      </c>
      <c r="E79" s="1">
        <v>26.107099999999999</v>
      </c>
      <c r="F79" s="3">
        <f>((D79-(E79-C79))/D79)*100</f>
        <v>8.206869009585068</v>
      </c>
      <c r="G79" s="1"/>
      <c r="H79" s="1"/>
      <c r="I79" s="4"/>
      <c r="J79" s="1"/>
      <c r="K79" s="11">
        <v>200</v>
      </c>
      <c r="L79" s="3">
        <f>((100-F79)/100)*K79</f>
        <v>183.58626198082987</v>
      </c>
      <c r="M79" s="1" t="s">
        <v>0</v>
      </c>
    </row>
    <row r="80" spans="1:15" x14ac:dyDescent="0.3">
      <c r="A80" s="12"/>
      <c r="B80" s="1" t="s">
        <v>5</v>
      </c>
      <c r="C80" s="1">
        <v>24.869700000000002</v>
      </c>
      <c r="D80" s="1">
        <v>0.50339999999999996</v>
      </c>
      <c r="E80" s="1">
        <v>25.331499999999998</v>
      </c>
      <c r="F80" s="3">
        <f>((D80-(E80-C80))/D80)*100</f>
        <v>8.2638061183955713</v>
      </c>
      <c r="G80" s="1"/>
      <c r="H80" s="1"/>
      <c r="I80" s="4"/>
      <c r="J80" s="1"/>
      <c r="K80" s="11">
        <v>200</v>
      </c>
      <c r="L80" s="3">
        <f>((100-F80)/100)*K80</f>
        <v>183.47238776320887</v>
      </c>
      <c r="M80" s="1" t="s">
        <v>0</v>
      </c>
    </row>
    <row r="81" spans="1:13" x14ac:dyDescent="0.3">
      <c r="A81" s="1"/>
      <c r="B81" s="1"/>
      <c r="C81" s="1"/>
      <c r="D81" s="1"/>
      <c r="E81" s="1"/>
      <c r="F81" s="3"/>
      <c r="G81" s="1"/>
      <c r="H81" s="1"/>
      <c r="I81" s="4"/>
      <c r="J81" s="1"/>
      <c r="K81" s="1"/>
      <c r="L81" s="3"/>
      <c r="M81" s="1"/>
    </row>
    <row r="82" spans="1:13" x14ac:dyDescent="0.3">
      <c r="A82" s="6" t="s">
        <v>4</v>
      </c>
      <c r="B82" s="6" t="s">
        <v>3</v>
      </c>
      <c r="C82" s="6">
        <v>25.647099999999998</v>
      </c>
      <c r="D82" s="6">
        <v>0.50860000000000005</v>
      </c>
      <c r="E82" s="6">
        <v>26.1264</v>
      </c>
      <c r="F82" s="7">
        <f>((D82-(E82-C82))/D82)*100</f>
        <v>5.7609123082968914</v>
      </c>
      <c r="G82" s="6">
        <f>AVERAGE(F82:F84)</f>
        <v>5.7385001168057324</v>
      </c>
      <c r="H82" s="6">
        <f>_xlfn.STDEV.P(F82:F84)</f>
        <v>1.6636074729961703E-2</v>
      </c>
      <c r="I82" s="9"/>
      <c r="J82" s="6"/>
      <c r="K82" s="6">
        <v>47.1</v>
      </c>
      <c r="L82" s="7">
        <f>((100-F82)/100)*K82</f>
        <v>44.386610302792164</v>
      </c>
      <c r="M82" s="6" t="s">
        <v>0</v>
      </c>
    </row>
    <row r="83" spans="1:13" x14ac:dyDescent="0.3">
      <c r="A83" s="10"/>
      <c r="B83" s="6" t="s">
        <v>2</v>
      </c>
      <c r="C83" s="6">
        <v>23.6662</v>
      </c>
      <c r="D83" s="6">
        <v>0.50580000000000003</v>
      </c>
      <c r="E83" s="6">
        <v>24.143000000000001</v>
      </c>
      <c r="F83" s="7">
        <f>((D83-(E83-C83))/D83)*100</f>
        <v>5.7334914986159049</v>
      </c>
      <c r="G83" s="6"/>
      <c r="H83" s="6"/>
      <c r="I83" s="9"/>
      <c r="J83" s="6"/>
      <c r="K83" s="8">
        <v>47.69</v>
      </c>
      <c r="L83" s="7">
        <f>((100-F83)/100)*K83</f>
        <v>44.955697904310071</v>
      </c>
      <c r="M83" s="6" t="s">
        <v>0</v>
      </c>
    </row>
    <row r="84" spans="1:13" x14ac:dyDescent="0.3">
      <c r="A84" s="6"/>
      <c r="B84" s="6" t="s">
        <v>1</v>
      </c>
      <c r="C84" s="6">
        <v>24.208400000000001</v>
      </c>
      <c r="D84" s="6">
        <v>0.50339999999999996</v>
      </c>
      <c r="E84" s="6">
        <v>24.683</v>
      </c>
      <c r="F84" s="7">
        <f>((D84-(E84-C84))/D84)*100</f>
        <v>5.7210965435044026</v>
      </c>
      <c r="G84" s="6"/>
      <c r="H84" s="6"/>
      <c r="I84" s="9"/>
      <c r="J84" s="6"/>
      <c r="K84" s="8">
        <v>46.55</v>
      </c>
      <c r="L84" s="7">
        <f>((100-F84)/100)*K84</f>
        <v>43.886829558998699</v>
      </c>
      <c r="M84" s="6" t="s">
        <v>0</v>
      </c>
    </row>
    <row r="85" spans="1:13" x14ac:dyDescent="0.3">
      <c r="A85" s="5"/>
      <c r="B85" s="1"/>
      <c r="C85" s="1"/>
      <c r="D85" s="1"/>
      <c r="E85" s="1"/>
      <c r="F85" s="3"/>
      <c r="G85" s="1"/>
      <c r="H85" s="1"/>
      <c r="I85" s="4"/>
      <c r="J85" s="1"/>
      <c r="K85" s="1"/>
      <c r="L85" s="1"/>
      <c r="M85" s="1"/>
    </row>
    <row r="86" spans="1:13" x14ac:dyDescent="0.3">
      <c r="A86" s="5"/>
      <c r="B86" s="1"/>
      <c r="C86" s="1"/>
      <c r="D86" s="1"/>
      <c r="E86" s="1"/>
      <c r="F86" s="3"/>
      <c r="G86" s="1"/>
      <c r="H86" s="1"/>
      <c r="I86" s="4"/>
      <c r="J86" s="1"/>
      <c r="K86" s="1"/>
      <c r="L86" s="1"/>
      <c r="M86" s="1"/>
    </row>
    <row r="87" spans="1:13" x14ac:dyDescent="0.3">
      <c r="A87" s="5"/>
      <c r="B87" s="1"/>
      <c r="C87" s="1"/>
      <c r="D87" s="1"/>
      <c r="E87" s="1"/>
      <c r="F87" s="3"/>
      <c r="G87" s="1"/>
      <c r="H87" s="1"/>
      <c r="I87" s="4"/>
      <c r="J87" s="1"/>
      <c r="K87" s="1"/>
      <c r="L87" s="1"/>
      <c r="M87" s="1"/>
    </row>
    <row r="88" spans="1:13" x14ac:dyDescent="0.3">
      <c r="A88" s="1"/>
      <c r="B88" s="1"/>
      <c r="C88" s="1"/>
      <c r="D88" s="1"/>
      <c r="E88" s="1"/>
      <c r="F88" s="3"/>
      <c r="G88" s="1"/>
      <c r="H88" s="1"/>
      <c r="I88" s="4"/>
      <c r="J88" s="1"/>
      <c r="K88" s="1"/>
      <c r="L88" s="1"/>
      <c r="M88" s="1"/>
    </row>
    <row r="89" spans="1:13" x14ac:dyDescent="0.3">
      <c r="A89" s="1"/>
      <c r="B89" s="1"/>
      <c r="C89" s="1"/>
      <c r="D89" s="1"/>
      <c r="E89" s="1"/>
      <c r="F89" s="3"/>
      <c r="G89" s="1"/>
      <c r="H89" s="1"/>
      <c r="I89" s="4"/>
      <c r="J89" s="1"/>
      <c r="K89" s="1"/>
      <c r="L89" s="1"/>
      <c r="M89" s="1"/>
    </row>
    <row r="90" spans="1:13" x14ac:dyDescent="0.3">
      <c r="A90" s="1"/>
      <c r="B90" s="1"/>
      <c r="C90" s="1"/>
      <c r="D90" s="1"/>
      <c r="E90" s="1"/>
      <c r="F90" s="3"/>
      <c r="G90" s="1"/>
      <c r="H90" s="1"/>
      <c r="I90" s="4"/>
      <c r="J90" s="1"/>
      <c r="K90" s="1"/>
      <c r="L90" s="1"/>
      <c r="M90" s="1"/>
    </row>
    <row r="91" spans="1:13" x14ac:dyDescent="0.3">
      <c r="A91" s="5"/>
      <c r="B91" s="1"/>
      <c r="C91" s="1"/>
      <c r="D91" s="1"/>
      <c r="E91" s="1"/>
      <c r="F91" s="3"/>
      <c r="G91" s="1"/>
      <c r="H91" s="1"/>
      <c r="I91" s="4"/>
      <c r="J91" s="1"/>
      <c r="K91" s="1"/>
      <c r="L91" s="1"/>
      <c r="M91" s="1"/>
    </row>
    <row r="92" spans="1:13" x14ac:dyDescent="0.3">
      <c r="A92" s="5"/>
      <c r="B92" s="1"/>
      <c r="C92" s="1"/>
      <c r="D92" s="1"/>
      <c r="E92" s="1"/>
      <c r="F92" s="3"/>
      <c r="G92" s="1"/>
      <c r="H92" s="1"/>
      <c r="I92" s="4"/>
      <c r="J92" s="1"/>
      <c r="K92" s="1"/>
      <c r="L92" s="1"/>
      <c r="M92" s="1"/>
    </row>
    <row r="93" spans="1:13" x14ac:dyDescent="0.3">
      <c r="A93" s="5"/>
      <c r="B93" s="1"/>
      <c r="C93" s="1"/>
      <c r="D93" s="1"/>
      <c r="E93" s="1"/>
      <c r="F93" s="3"/>
      <c r="G93" s="1"/>
      <c r="H93" s="1"/>
      <c r="I93" s="4"/>
      <c r="J93" s="1"/>
      <c r="K93" s="1"/>
      <c r="L93" s="1"/>
      <c r="M93" s="1"/>
    </row>
    <row r="94" spans="1:13" x14ac:dyDescent="0.3">
      <c r="A94" s="1"/>
      <c r="B94" s="1"/>
      <c r="C94" s="1"/>
      <c r="D94" s="1"/>
      <c r="E94" s="1"/>
      <c r="F94" s="3"/>
      <c r="G94" s="1"/>
      <c r="H94" s="1"/>
      <c r="I94" s="4"/>
      <c r="J94" s="1"/>
      <c r="K94" s="1"/>
      <c r="L94" s="1"/>
      <c r="M94" s="1"/>
    </row>
    <row r="95" spans="1:13" x14ac:dyDescent="0.3">
      <c r="A95" s="1"/>
      <c r="B95" s="1"/>
      <c r="C95" s="1"/>
      <c r="D95" s="1"/>
      <c r="E95" s="1"/>
      <c r="F95" s="3"/>
      <c r="G95" s="1"/>
      <c r="H95" s="1"/>
      <c r="I95" s="4"/>
      <c r="J95" s="1"/>
      <c r="K95" s="1"/>
      <c r="L95" s="1"/>
      <c r="M95" s="1"/>
    </row>
    <row r="96" spans="1:13" x14ac:dyDescent="0.3">
      <c r="A96" s="1"/>
      <c r="B96" s="1"/>
      <c r="C96" s="1"/>
      <c r="D96" s="1"/>
      <c r="E96" s="1"/>
      <c r="F96" s="3"/>
      <c r="G96" s="1"/>
      <c r="H96" s="1"/>
      <c r="I96" s="4"/>
      <c r="J96" s="1"/>
      <c r="K96" s="1"/>
      <c r="L96" s="1"/>
      <c r="M96" s="1"/>
    </row>
    <row r="97" spans="1:13" x14ac:dyDescent="0.3">
      <c r="A97" s="1"/>
      <c r="B97" s="1"/>
      <c r="C97" s="1"/>
      <c r="D97" s="1"/>
      <c r="E97" s="1"/>
      <c r="F97" s="3"/>
      <c r="G97" s="1"/>
      <c r="H97" s="1"/>
      <c r="I97" s="4"/>
      <c r="J97" s="1"/>
      <c r="K97" s="1"/>
      <c r="L97" s="1"/>
      <c r="M97" s="1"/>
    </row>
    <row r="98" spans="1:13" x14ac:dyDescent="0.3">
      <c r="A98" s="1"/>
      <c r="B98" s="1"/>
      <c r="C98" s="1"/>
      <c r="D98" s="1"/>
      <c r="E98" s="1"/>
      <c r="F98" s="3"/>
      <c r="G98" s="1"/>
      <c r="H98" s="1"/>
      <c r="I98" s="4"/>
      <c r="J98" s="1"/>
      <c r="K98" s="1"/>
      <c r="L98" s="1"/>
      <c r="M98" s="1"/>
    </row>
    <row r="99" spans="1:13" x14ac:dyDescent="0.3">
      <c r="A99" s="1"/>
      <c r="B99" s="1"/>
      <c r="C99" s="1"/>
      <c r="D99" s="1"/>
      <c r="E99" s="1"/>
      <c r="F99" s="3"/>
      <c r="G99" s="1"/>
      <c r="H99" s="1"/>
      <c r="I99" s="4"/>
      <c r="J99" s="1"/>
      <c r="K99" s="1"/>
      <c r="L99" s="1"/>
      <c r="M99" s="1"/>
    </row>
    <row r="100" spans="1:13" x14ac:dyDescent="0.3">
      <c r="A100" s="1"/>
      <c r="B100" s="1"/>
      <c r="C100" s="1"/>
      <c r="D100" s="1"/>
      <c r="E100" s="1"/>
      <c r="F100" s="3"/>
      <c r="G100" s="1"/>
      <c r="H100" s="1"/>
      <c r="I100" s="4"/>
      <c r="J100" s="1"/>
      <c r="K100" s="1"/>
      <c r="L100" s="1"/>
      <c r="M100" s="1"/>
    </row>
    <row r="101" spans="1:13" x14ac:dyDescent="0.3">
      <c r="A101" s="1"/>
      <c r="B101" s="1"/>
      <c r="C101" s="1"/>
      <c r="D101" s="1"/>
      <c r="E101" s="1"/>
      <c r="F101" s="3"/>
      <c r="G101" s="1"/>
      <c r="H101" s="1"/>
      <c r="I101" s="4"/>
      <c r="J101" s="1"/>
      <c r="K101" s="1"/>
      <c r="L101" s="1"/>
      <c r="M101" s="1"/>
    </row>
    <row r="102" spans="1:13" x14ac:dyDescent="0.3">
      <c r="A102" s="1"/>
      <c r="B102" s="1"/>
      <c r="C102" s="1"/>
      <c r="D102" s="1"/>
      <c r="E102" s="1"/>
      <c r="F102" s="3"/>
      <c r="G102" s="1"/>
      <c r="H102" s="1"/>
      <c r="I102" s="4"/>
      <c r="J102" s="1"/>
      <c r="K102" s="1"/>
      <c r="L102" s="1"/>
      <c r="M102" s="1"/>
    </row>
    <row r="103" spans="1:13" x14ac:dyDescent="0.3">
      <c r="A103" s="1"/>
      <c r="B103" s="1"/>
      <c r="C103" s="1"/>
      <c r="D103" s="1"/>
      <c r="E103" s="1"/>
      <c r="F103" s="3"/>
      <c r="G103" s="1"/>
      <c r="H103" s="1"/>
      <c r="I103" s="4"/>
      <c r="J103" s="1"/>
      <c r="K103" s="1"/>
      <c r="L103" s="1"/>
      <c r="M103" s="1"/>
    </row>
    <row r="104" spans="1:13" x14ac:dyDescent="0.3">
      <c r="A104" s="1"/>
      <c r="B104" s="1"/>
      <c r="C104" s="1"/>
      <c r="D104" s="1"/>
      <c r="E104" s="1"/>
      <c r="F104" s="3"/>
      <c r="G104" s="1"/>
      <c r="H104" s="1"/>
      <c r="I104" s="4"/>
      <c r="J104" s="1"/>
      <c r="K104" s="1"/>
      <c r="L104" s="1"/>
      <c r="M104" s="1"/>
    </row>
    <row r="105" spans="1:13" x14ac:dyDescent="0.3">
      <c r="A105" s="1"/>
      <c r="B105" s="1"/>
      <c r="C105" s="1"/>
      <c r="D105" s="1"/>
      <c r="E105" s="1"/>
      <c r="F105" s="3"/>
      <c r="G105" s="1"/>
      <c r="H105" s="1"/>
      <c r="I105" s="4"/>
      <c r="J105" s="1"/>
      <c r="K105" s="1"/>
      <c r="L105" s="1"/>
      <c r="M105" s="1"/>
    </row>
    <row r="106" spans="1:13" x14ac:dyDescent="0.3">
      <c r="A106" s="1"/>
      <c r="B106" s="1"/>
      <c r="C106" s="1"/>
      <c r="D106" s="1"/>
      <c r="E106" s="1"/>
      <c r="F106" s="3"/>
      <c r="G106" s="1"/>
      <c r="H106" s="1"/>
      <c r="I106" s="4"/>
      <c r="J106" s="1"/>
      <c r="K106" s="1"/>
      <c r="L106" s="1"/>
      <c r="M106" s="1"/>
    </row>
    <row r="107" spans="1:13" x14ac:dyDescent="0.3">
      <c r="A107" s="1"/>
      <c r="B107" s="1"/>
      <c r="C107" s="1"/>
      <c r="D107" s="1"/>
      <c r="E107" s="1"/>
      <c r="F107" s="3"/>
      <c r="G107" s="1"/>
      <c r="H107" s="1"/>
      <c r="I107" s="4"/>
      <c r="J107" s="1"/>
      <c r="K107" s="1"/>
      <c r="L107" s="1"/>
      <c r="M107" s="1"/>
    </row>
    <row r="108" spans="1:13" x14ac:dyDescent="0.3">
      <c r="A108" s="1"/>
      <c r="B108" s="1"/>
      <c r="C108" s="1"/>
      <c r="D108" s="1"/>
      <c r="E108" s="1"/>
      <c r="F108" s="3"/>
      <c r="G108" s="1"/>
      <c r="H108" s="1"/>
      <c r="I108" s="4"/>
      <c r="J108" s="1"/>
      <c r="K108" s="1"/>
      <c r="L108" s="1"/>
      <c r="M108" s="1"/>
    </row>
    <row r="109" spans="1:13" x14ac:dyDescent="0.3">
      <c r="A109" s="1"/>
      <c r="B109" s="1"/>
      <c r="C109" s="1"/>
      <c r="D109" s="1"/>
      <c r="E109" s="1"/>
      <c r="F109" s="3"/>
      <c r="G109" s="1"/>
      <c r="H109" s="1"/>
      <c r="I109" s="4"/>
      <c r="J109" s="1"/>
      <c r="K109" s="1"/>
      <c r="L109" s="1"/>
      <c r="M109" s="1"/>
    </row>
    <row r="110" spans="1:13" x14ac:dyDescent="0.3">
      <c r="A110" s="1"/>
      <c r="B110" s="1"/>
      <c r="C110" s="1"/>
      <c r="D110" s="1"/>
      <c r="E110" s="1"/>
      <c r="F110" s="3"/>
      <c r="G110" s="1"/>
      <c r="H110" s="1"/>
      <c r="I110" s="4"/>
      <c r="J110" s="1"/>
      <c r="K110" s="1"/>
      <c r="L110" s="1"/>
      <c r="M110" s="1"/>
    </row>
    <row r="111" spans="1:13" x14ac:dyDescent="0.3">
      <c r="A111" s="1"/>
      <c r="B111" s="1"/>
      <c r="C111" s="1"/>
      <c r="D111" s="1"/>
      <c r="E111" s="1"/>
      <c r="F111" s="3"/>
      <c r="G111" s="1"/>
      <c r="H111" s="1"/>
      <c r="I111" s="4"/>
      <c r="J111" s="1"/>
      <c r="K111" s="1"/>
      <c r="L111" s="1"/>
      <c r="M111" s="1"/>
    </row>
    <row r="112" spans="1:13" x14ac:dyDescent="0.3">
      <c r="A112" s="1"/>
      <c r="B112" s="1"/>
      <c r="C112" s="1"/>
      <c r="D112" s="1"/>
      <c r="E112" s="1"/>
      <c r="F112" s="3"/>
      <c r="G112" s="1"/>
      <c r="H112" s="1"/>
      <c r="I112" s="4"/>
      <c r="J112" s="1"/>
      <c r="K112" s="1"/>
      <c r="L112" s="1"/>
      <c r="M112" s="1"/>
    </row>
    <row r="113" spans="1:13" x14ac:dyDescent="0.3">
      <c r="A113" s="1"/>
      <c r="B113" s="1"/>
      <c r="C113" s="1"/>
      <c r="D113" s="1"/>
      <c r="E113" s="1"/>
      <c r="F113" s="3"/>
      <c r="G113" s="1"/>
      <c r="H113" s="1"/>
      <c r="I113" s="4"/>
      <c r="J113" s="1"/>
      <c r="K113" s="1"/>
      <c r="L113" s="1"/>
      <c r="M113" s="1"/>
    </row>
    <row r="114" spans="1:13" x14ac:dyDescent="0.3">
      <c r="A114" s="1"/>
      <c r="B114" s="1"/>
      <c r="C114" s="1"/>
      <c r="D114" s="1"/>
      <c r="E114" s="1"/>
      <c r="F114" s="3"/>
      <c r="G114" s="1"/>
      <c r="H114" s="1"/>
      <c r="I114" s="4"/>
      <c r="J114" s="1"/>
      <c r="K114" s="1"/>
      <c r="L114" s="1"/>
      <c r="M114" s="1"/>
    </row>
    <row r="115" spans="1:13" x14ac:dyDescent="0.3">
      <c r="A115" s="1"/>
      <c r="B115" s="1"/>
      <c r="C115" s="1"/>
      <c r="D115" s="1"/>
      <c r="E115" s="1"/>
      <c r="F115" s="3"/>
      <c r="G115" s="1"/>
      <c r="H115" s="1"/>
      <c r="I115" s="4"/>
      <c r="J115" s="1"/>
      <c r="K115" s="1"/>
      <c r="L115" s="1"/>
      <c r="M115" s="1"/>
    </row>
    <row r="116" spans="1:13" x14ac:dyDescent="0.3">
      <c r="A116" s="1"/>
      <c r="B116" s="1"/>
      <c r="C116" s="1"/>
      <c r="D116" s="1"/>
      <c r="E116" s="1"/>
      <c r="F116" s="3"/>
      <c r="G116" s="1"/>
      <c r="H116" s="1"/>
      <c r="I116" s="4"/>
      <c r="J116" s="1"/>
      <c r="K116" s="1"/>
      <c r="L116" s="1"/>
      <c r="M116" s="1"/>
    </row>
    <row r="117" spans="1:13" x14ac:dyDescent="0.3">
      <c r="A117" s="1"/>
      <c r="B117" s="1"/>
      <c r="C117" s="1"/>
      <c r="D117" s="1"/>
      <c r="E117" s="1"/>
      <c r="F117" s="3"/>
      <c r="G117" s="1"/>
      <c r="H117" s="1"/>
      <c r="I117" s="4"/>
      <c r="J117" s="1"/>
      <c r="K117" s="1"/>
      <c r="L117" s="1"/>
      <c r="M117" s="1"/>
    </row>
    <row r="118" spans="1:13" x14ac:dyDescent="0.3">
      <c r="A118" s="1"/>
      <c r="B118" s="1"/>
      <c r="C118" s="1"/>
      <c r="D118" s="1"/>
      <c r="E118" s="1"/>
      <c r="F118" s="3"/>
      <c r="G118" s="1"/>
      <c r="H118" s="1"/>
      <c r="I118" s="4"/>
      <c r="J118" s="1"/>
      <c r="K118" s="1"/>
      <c r="L118" s="1"/>
      <c r="M118" s="1"/>
    </row>
    <row r="119" spans="1:13" x14ac:dyDescent="0.3">
      <c r="A119" s="1"/>
      <c r="B119" s="1"/>
      <c r="C119" s="1"/>
      <c r="D119" s="1"/>
      <c r="E119" s="1"/>
      <c r="F119" s="3"/>
      <c r="G119" s="1"/>
      <c r="H119" s="1"/>
      <c r="I119" s="4"/>
      <c r="J119" s="1"/>
      <c r="K119" s="1"/>
      <c r="L119" s="1"/>
      <c r="M119" s="1"/>
    </row>
    <row r="120" spans="1:13" x14ac:dyDescent="0.3">
      <c r="A120" s="1"/>
      <c r="B120" s="1"/>
      <c r="C120" s="1"/>
      <c r="D120" s="1"/>
      <c r="E120" s="1"/>
      <c r="F120" s="3"/>
      <c r="G120" s="1"/>
      <c r="H120" s="1"/>
      <c r="I120" s="4"/>
      <c r="J120" s="1"/>
      <c r="K120" s="1"/>
      <c r="L120" s="1"/>
      <c r="M120" s="1"/>
    </row>
    <row r="121" spans="1:13" x14ac:dyDescent="0.3">
      <c r="A121" s="1"/>
      <c r="B121" s="1"/>
      <c r="F121" s="3"/>
      <c r="I121" s="2"/>
    </row>
    <row r="122" spans="1:13" x14ac:dyDescent="0.3">
      <c r="A122" s="1"/>
      <c r="B122" s="1"/>
      <c r="I122" s="2"/>
    </row>
    <row r="123" spans="1:13" x14ac:dyDescent="0.3">
      <c r="A123" s="1"/>
      <c r="B123" s="1"/>
      <c r="I123" s="2"/>
    </row>
    <row r="124" spans="1:13" x14ac:dyDescent="0.3">
      <c r="A124" s="1"/>
      <c r="B124" s="1"/>
      <c r="I124" s="2"/>
    </row>
    <row r="125" spans="1:13" x14ac:dyDescent="0.3">
      <c r="A125" s="1"/>
      <c r="B125" s="1"/>
      <c r="I125" s="2"/>
    </row>
    <row r="126" spans="1:13" x14ac:dyDescent="0.3">
      <c r="A126" s="1"/>
      <c r="B126" s="1"/>
      <c r="I126" s="2"/>
    </row>
    <row r="127" spans="1:13" x14ac:dyDescent="0.3">
      <c r="A127" s="1"/>
      <c r="B127" s="1"/>
    </row>
    <row r="128" spans="1:13" x14ac:dyDescent="0.3">
      <c r="A128" s="1"/>
      <c r="B128" s="1"/>
    </row>
    <row r="129" spans="1:2" x14ac:dyDescent="0.3">
      <c r="A129" s="1"/>
      <c r="B129" s="1"/>
    </row>
    <row r="130" spans="1:2" x14ac:dyDescent="0.3">
      <c r="A130" s="1"/>
      <c r="B130" s="1"/>
    </row>
    <row r="131" spans="1:2" x14ac:dyDescent="0.3">
      <c r="A131" s="1"/>
      <c r="B131" s="1"/>
    </row>
    <row r="132" spans="1:2" x14ac:dyDescent="0.3">
      <c r="A132" s="1"/>
      <c r="B132" s="1"/>
    </row>
    <row r="133" spans="1:2" x14ac:dyDescent="0.3">
      <c r="A133" s="1"/>
      <c r="B133" s="1"/>
    </row>
    <row r="134" spans="1:2" x14ac:dyDescent="0.3">
      <c r="A134" s="1"/>
      <c r="B134" s="1"/>
    </row>
    <row r="135" spans="1:2" x14ac:dyDescent="0.3">
      <c r="A135" s="1"/>
      <c r="B135" s="1"/>
    </row>
    <row r="136" spans="1:2" x14ac:dyDescent="0.3">
      <c r="A136" s="1"/>
      <c r="B136" s="1"/>
    </row>
    <row r="137" spans="1:2" x14ac:dyDescent="0.3">
      <c r="A137" s="1"/>
      <c r="B137" s="1"/>
    </row>
    <row r="138" spans="1:2" x14ac:dyDescent="0.3">
      <c r="A138" s="1"/>
      <c r="B138" s="1"/>
    </row>
    <row r="139" spans="1:2" x14ac:dyDescent="0.3">
      <c r="A139" s="1"/>
      <c r="B139" s="1"/>
    </row>
    <row r="140" spans="1:2" x14ac:dyDescent="0.3">
      <c r="A140" s="1"/>
      <c r="B140" s="1"/>
    </row>
    <row r="141" spans="1:2" x14ac:dyDescent="0.3">
      <c r="A141" s="1"/>
      <c r="B141" s="1"/>
    </row>
    <row r="142" spans="1:2" x14ac:dyDescent="0.3">
      <c r="A142" s="1"/>
      <c r="B142" s="1"/>
    </row>
    <row r="143" spans="1:2" x14ac:dyDescent="0.3">
      <c r="A143" s="1"/>
      <c r="B143" s="1"/>
    </row>
    <row r="144" spans="1:2" x14ac:dyDescent="0.3">
      <c r="A144" s="1"/>
      <c r="B144" s="1"/>
    </row>
  </sheetData>
  <mergeCells count="15">
    <mergeCell ref="A59:A61"/>
    <mergeCell ref="A65:A67"/>
    <mergeCell ref="A9:A11"/>
    <mergeCell ref="G22:G23"/>
    <mergeCell ref="G24:G25"/>
    <mergeCell ref="I2:J2"/>
    <mergeCell ref="A72:A74"/>
    <mergeCell ref="A78:A80"/>
    <mergeCell ref="A33:A35"/>
    <mergeCell ref="A52:A54"/>
    <mergeCell ref="A46:A48"/>
    <mergeCell ref="A39:A41"/>
    <mergeCell ref="G12:H12"/>
    <mergeCell ref="A13:A18"/>
    <mergeCell ref="A2:E2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23701-83E9-43F4-B9FA-0E952FA65EE1}">
  <sheetPr>
    <tabColor rgb="FFFF3399"/>
  </sheetPr>
  <dimension ref="A1:Q135"/>
  <sheetViews>
    <sheetView zoomScale="115" zoomScaleNormal="115" workbookViewId="0">
      <selection activeCell="F47" sqref="F47:F52"/>
    </sheetView>
  </sheetViews>
  <sheetFormatPr defaultRowHeight="14.4" x14ac:dyDescent="0.3"/>
  <cols>
    <col min="1" max="1" width="23.5546875" bestFit="1" customWidth="1"/>
    <col min="2" max="2" width="12.33203125" bestFit="1" customWidth="1"/>
    <col min="3" max="3" width="18.33203125" bestFit="1" customWidth="1"/>
    <col min="4" max="4" width="18.88671875" bestFit="1" customWidth="1"/>
    <col min="5" max="5" width="23.21875" bestFit="1" customWidth="1"/>
    <col min="6" max="6" width="11.33203125" customWidth="1"/>
    <col min="7" max="7" width="21.5546875" style="71" hidden="1" customWidth="1"/>
    <col min="8" max="8" width="12" customWidth="1"/>
    <col min="9" max="9" width="11.109375" hidden="1" customWidth="1"/>
    <col min="10" max="10" width="12" hidden="1" customWidth="1"/>
    <col min="11" max="12" width="12" bestFit="1" customWidth="1"/>
    <col min="13" max="13" width="23.21875" bestFit="1" customWidth="1"/>
    <col min="14" max="14" width="31.33203125" bestFit="1" customWidth="1"/>
    <col min="15" max="15" width="12" bestFit="1" customWidth="1"/>
  </cols>
  <sheetData>
    <row r="1" spans="1:17" x14ac:dyDescent="0.3">
      <c r="A1" t="s">
        <v>48</v>
      </c>
      <c r="B1" t="s">
        <v>59</v>
      </c>
      <c r="C1" t="s">
        <v>58</v>
      </c>
      <c r="D1" t="s">
        <v>57</v>
      </c>
      <c r="E1" t="s">
        <v>56</v>
      </c>
      <c r="F1" t="s">
        <v>55</v>
      </c>
      <c r="G1" s="72"/>
      <c r="H1" s="1"/>
      <c r="I1" t="s">
        <v>54</v>
      </c>
      <c r="J1" t="s">
        <v>53</v>
      </c>
      <c r="K1" s="1"/>
      <c r="L1" s="1"/>
      <c r="M1" s="1"/>
      <c r="N1" s="1"/>
      <c r="O1" s="1"/>
    </row>
    <row r="2" spans="1:17" x14ac:dyDescent="0.3">
      <c r="A2" s="70"/>
      <c r="B2" s="70"/>
      <c r="C2" s="70"/>
      <c r="D2" s="70"/>
      <c r="E2" s="70"/>
      <c r="F2" s="68"/>
      <c r="G2" s="87" t="s">
        <v>36</v>
      </c>
      <c r="H2" s="1"/>
      <c r="I2" s="68"/>
      <c r="J2" s="68"/>
      <c r="K2" s="3"/>
      <c r="L2" s="3"/>
      <c r="M2" s="3"/>
      <c r="N2" s="3"/>
      <c r="O2" s="3"/>
    </row>
    <row r="3" spans="1:17" x14ac:dyDescent="0.3">
      <c r="A3" s="1" t="s">
        <v>35</v>
      </c>
      <c r="B3" s="1" t="s">
        <v>11</v>
      </c>
      <c r="C3" s="3">
        <v>22.074400000000001</v>
      </c>
      <c r="D3" s="3">
        <v>1.0029999999999999</v>
      </c>
      <c r="E3" s="3">
        <v>22.1205</v>
      </c>
      <c r="F3" s="46">
        <f>((E3-C3)/((C3+D3)-(C3)))*100</f>
        <v>4.5962113659022075</v>
      </c>
      <c r="G3" s="72"/>
      <c r="H3" s="3"/>
      <c r="I3" s="3">
        <f>AVERAGE(F3:F5)</f>
        <v>4.6220480765983689</v>
      </c>
      <c r="J3" s="3">
        <f>_xlfn.STDEV.P(F3:F5)</f>
        <v>3.3513174957662643E-2</v>
      </c>
      <c r="K3" s="3"/>
      <c r="L3" s="3"/>
      <c r="M3" s="3"/>
      <c r="N3" s="3"/>
      <c r="O3" s="3"/>
    </row>
    <row r="4" spans="1:17" x14ac:dyDescent="0.3">
      <c r="A4" s="17"/>
      <c r="B4" s="1" t="s">
        <v>10</v>
      </c>
      <c r="C4" s="3">
        <v>24.830500000000001</v>
      </c>
      <c r="D4" s="3">
        <v>1.0064</v>
      </c>
      <c r="E4" s="3">
        <v>24.876799999999999</v>
      </c>
      <c r="F4" s="46">
        <f>((E4-C4)/((C4+D4)-(C4)))*100</f>
        <v>4.6005564387916049</v>
      </c>
      <c r="G4" s="72"/>
      <c r="H4" s="3"/>
      <c r="I4" s="3"/>
      <c r="J4" s="3"/>
      <c r="K4" s="3"/>
      <c r="L4" s="3"/>
      <c r="M4" s="3"/>
      <c r="N4" s="3"/>
      <c r="O4" s="3"/>
    </row>
    <row r="5" spans="1:17" x14ac:dyDescent="0.3">
      <c r="A5" s="1"/>
      <c r="B5" s="1" t="s">
        <v>9</v>
      </c>
      <c r="C5" s="3">
        <v>26.365200000000002</v>
      </c>
      <c r="D5" s="3">
        <v>1.0086999999999999</v>
      </c>
      <c r="E5" s="3">
        <v>26.412299999999998</v>
      </c>
      <c r="F5" s="46">
        <f>((E5-C5)/((C5+D5)-(C5)))*100</f>
        <v>4.6693764251012952</v>
      </c>
      <c r="G5" s="72"/>
      <c r="H5" s="3"/>
      <c r="I5" s="3"/>
      <c r="J5" s="3"/>
      <c r="K5" s="3"/>
      <c r="L5" s="3"/>
      <c r="M5" s="3"/>
      <c r="N5" s="3"/>
      <c r="O5" s="3"/>
    </row>
    <row r="6" spans="1:17" x14ac:dyDescent="0.3">
      <c r="A6" s="1" t="s">
        <v>34</v>
      </c>
      <c r="B6" s="1" t="s">
        <v>3</v>
      </c>
      <c r="C6" s="3">
        <v>26.558599999999998</v>
      </c>
      <c r="D6" s="3">
        <v>1.0122</v>
      </c>
      <c r="E6" s="3">
        <v>26.599900000000002</v>
      </c>
      <c r="F6" s="46">
        <f>((E6-C6)/((C6+D6)-(C6)))*100</f>
        <v>4.0802213001386312</v>
      </c>
      <c r="G6" s="72"/>
      <c r="H6" s="3"/>
      <c r="I6" s="3">
        <f>AVERAGE(F6:F8)</f>
        <v>3.4461074165544985</v>
      </c>
      <c r="J6" s="3">
        <f>_xlfn.STDEV.P(F6:F8)</f>
        <v>0.70673137319895096</v>
      </c>
      <c r="K6" s="3"/>
      <c r="O6" s="3"/>
      <c r="P6" s="3"/>
      <c r="Q6" s="3"/>
    </row>
    <row r="7" spans="1:17" x14ac:dyDescent="0.3">
      <c r="A7" s="20"/>
      <c r="B7" s="1" t="s">
        <v>2</v>
      </c>
      <c r="C7" s="3">
        <v>25.186800000000002</v>
      </c>
      <c r="D7" s="3">
        <v>1.0004999999999999</v>
      </c>
      <c r="E7" s="3">
        <v>25.224799999999998</v>
      </c>
      <c r="F7" s="46">
        <f>((E7-C7)/((C7+D7)-(C7)))*100</f>
        <v>3.7981009495249123</v>
      </c>
      <c r="G7" s="72"/>
      <c r="H7" s="3"/>
      <c r="I7" s="3"/>
      <c r="J7" s="3"/>
      <c r="K7" s="3"/>
      <c r="O7" s="3"/>
      <c r="P7" s="3"/>
      <c r="Q7" s="3"/>
    </row>
    <row r="8" spans="1:17" x14ac:dyDescent="0.3">
      <c r="A8" s="20"/>
      <c r="B8" s="1" t="s">
        <v>1</v>
      </c>
      <c r="C8" s="3">
        <v>24.420400000000001</v>
      </c>
      <c r="D8" s="3">
        <v>1</v>
      </c>
      <c r="E8" s="3">
        <v>24.445</v>
      </c>
      <c r="F8" s="46">
        <f>((E8-C8)/((C8+D8)-(C8)))*100</f>
        <v>2.4599999999999511</v>
      </c>
      <c r="I8" s="3"/>
      <c r="J8" s="3"/>
      <c r="K8" s="3"/>
      <c r="O8" s="3"/>
      <c r="P8" s="3"/>
      <c r="Q8" s="3"/>
    </row>
    <row r="9" spans="1:17" x14ac:dyDescent="0.3">
      <c r="A9" s="20"/>
      <c r="B9" s="1" t="s">
        <v>51</v>
      </c>
      <c r="C9" s="3">
        <v>23.69</v>
      </c>
      <c r="D9" s="3">
        <v>1.0583</v>
      </c>
      <c r="E9" s="3">
        <v>23.7499</v>
      </c>
      <c r="F9" s="67">
        <f>((E9-C9)/((C9+D9)-(C9)))*100</f>
        <v>5.6600207880562223</v>
      </c>
      <c r="G9" s="86">
        <v>1</v>
      </c>
      <c r="I9" s="3"/>
      <c r="J9" s="3"/>
      <c r="K9" s="3"/>
      <c r="O9" s="3"/>
      <c r="P9" s="3"/>
      <c r="Q9" s="3"/>
    </row>
    <row r="10" spans="1:17" x14ac:dyDescent="0.3">
      <c r="A10" s="20"/>
      <c r="B10" s="1" t="s">
        <v>50</v>
      </c>
      <c r="C10" s="3">
        <v>25.874400000000001</v>
      </c>
      <c r="D10" s="3">
        <v>1.0596000000000001</v>
      </c>
      <c r="E10" s="3">
        <v>25.934000000000001</v>
      </c>
      <c r="F10" s="67">
        <f>((E10-C10)/((C10+D10)-(C10)))*100</f>
        <v>5.624764061910124</v>
      </c>
      <c r="G10" s="86">
        <v>2</v>
      </c>
      <c r="I10" s="3"/>
      <c r="J10" s="3"/>
      <c r="K10" s="3"/>
      <c r="O10" s="3"/>
      <c r="P10" s="3"/>
      <c r="Q10" s="3"/>
    </row>
    <row r="11" spans="1:17" x14ac:dyDescent="0.3">
      <c r="A11" s="20"/>
      <c r="B11" s="1" t="s">
        <v>49</v>
      </c>
      <c r="C11" s="3">
        <v>26.056799999999999</v>
      </c>
      <c r="D11" s="3">
        <v>1.0808</v>
      </c>
      <c r="E11" s="3">
        <v>26.116800000000001</v>
      </c>
      <c r="F11" s="67">
        <f>((E11-C11)/((C11+D11)-(C11)))*100</f>
        <v>5.551443375277783</v>
      </c>
      <c r="G11" s="86">
        <v>3</v>
      </c>
      <c r="H11" s="3"/>
      <c r="I11" s="3"/>
      <c r="J11" s="3"/>
      <c r="K11" s="3"/>
      <c r="O11" s="3"/>
      <c r="P11" s="3"/>
      <c r="Q11" s="3"/>
    </row>
    <row r="12" spans="1:17" ht="15" thickBot="1" x14ac:dyDescent="0.35">
      <c r="A12" s="20"/>
      <c r="B12" s="1"/>
      <c r="C12" s="3"/>
      <c r="D12" s="3"/>
      <c r="E12" s="3"/>
      <c r="F12" s="46"/>
      <c r="G12" s="72"/>
      <c r="H12" s="3"/>
      <c r="I12" s="3"/>
      <c r="J12" s="3"/>
      <c r="K12" s="3"/>
      <c r="O12" s="3"/>
      <c r="P12" s="3"/>
      <c r="Q12" s="3"/>
    </row>
    <row r="13" spans="1:17" ht="15" thickTop="1" x14ac:dyDescent="0.3">
      <c r="A13" s="85" t="s">
        <v>52</v>
      </c>
      <c r="B13" s="84">
        <v>1</v>
      </c>
      <c r="C13" s="57">
        <v>26.353400000000001</v>
      </c>
      <c r="D13" s="57">
        <v>1.0078</v>
      </c>
      <c r="E13" s="57">
        <v>26.4056</v>
      </c>
      <c r="F13" s="59">
        <f>((E13-C13)/((C13+D13)-(C13)))*100</f>
        <v>5.1795991268107917</v>
      </c>
      <c r="G13" s="72"/>
      <c r="H13" s="3"/>
      <c r="I13" s="57"/>
      <c r="J13" s="83"/>
      <c r="K13" s="3"/>
      <c r="O13" s="3"/>
      <c r="P13" s="3"/>
      <c r="Q13" s="3"/>
    </row>
    <row r="14" spans="1:17" x14ac:dyDescent="0.3">
      <c r="A14" s="82"/>
      <c r="B14" s="1">
        <v>2</v>
      </c>
      <c r="C14" s="3">
        <v>22.066800000000001</v>
      </c>
      <c r="D14" s="3">
        <v>1.0044</v>
      </c>
      <c r="E14" s="3">
        <v>22.1188</v>
      </c>
      <c r="F14" s="46">
        <f>((E14-C14)/((C14+D14)-(C14)))*100</f>
        <v>5.1772202309836297</v>
      </c>
      <c r="G14" s="72"/>
      <c r="H14" s="3"/>
      <c r="I14" s="3">
        <f>AVERAGE(F13:F15)</f>
        <v>5.2212117560827389</v>
      </c>
      <c r="J14" s="81">
        <f>_xlfn.STDEV.P(F13:F15)</f>
        <v>6.0539068490393241E-2</v>
      </c>
      <c r="K14" s="3"/>
      <c r="O14" s="3"/>
      <c r="P14" s="3"/>
      <c r="Q14" s="3"/>
    </row>
    <row r="15" spans="1:17" ht="15" thickBot="1" x14ac:dyDescent="0.35">
      <c r="A15" s="80"/>
      <c r="B15" s="42">
        <v>3</v>
      </c>
      <c r="C15" s="39">
        <v>26.41</v>
      </c>
      <c r="D15" s="39">
        <v>1.0005999999999999</v>
      </c>
      <c r="E15" s="39">
        <v>26.463100000000001</v>
      </c>
      <c r="F15" s="41">
        <f>((E15-C15)/((C15+D15)-(C15)))*100</f>
        <v>5.3068159104537944</v>
      </c>
      <c r="G15" s="72"/>
      <c r="H15" s="3"/>
      <c r="I15" s="39"/>
      <c r="J15" s="79"/>
      <c r="K15" s="3"/>
      <c r="O15" s="3"/>
      <c r="P15" s="3"/>
      <c r="Q15" s="3"/>
    </row>
    <row r="16" spans="1:17" ht="15" thickTop="1" x14ac:dyDescent="0.3">
      <c r="A16" s="20"/>
      <c r="B16" s="1"/>
      <c r="F16" s="46"/>
      <c r="G16" s="72"/>
      <c r="H16" s="3"/>
      <c r="I16" s="3"/>
      <c r="J16" s="3"/>
      <c r="K16" s="3"/>
      <c r="L16" s="3"/>
      <c r="M16" s="3"/>
      <c r="N16" s="3"/>
      <c r="O16" s="3"/>
    </row>
    <row r="17" spans="1:15" s="33" customFormat="1" x14ac:dyDescent="0.3">
      <c r="A17" s="1" t="s">
        <v>22</v>
      </c>
      <c r="B17" s="1" t="s">
        <v>3</v>
      </c>
      <c r="C17" s="24">
        <v>30.337700000000002</v>
      </c>
      <c r="D17" s="24">
        <v>1.0032000000000001</v>
      </c>
      <c r="E17" s="24">
        <v>30.363600000000002</v>
      </c>
      <c r="F17" s="46">
        <f>((E17-C17)/((C17+D17)-(C17)))*100</f>
        <v>2.5817384370015994</v>
      </c>
      <c r="G17" s="72"/>
      <c r="H17" s="3"/>
      <c r="I17" s="3">
        <f>AVERAGE(F17:F19)</f>
        <v>3.1693607442387601</v>
      </c>
      <c r="J17" s="3">
        <f>_xlfn.STDEV.P(F17:F19)</f>
        <v>0.44779241019401367</v>
      </c>
      <c r="K17" s="21"/>
      <c r="L17" s="21"/>
      <c r="M17" s="21"/>
      <c r="N17" s="21"/>
      <c r="O17" s="21"/>
    </row>
    <row r="18" spans="1:15" s="33" customFormat="1" x14ac:dyDescent="0.3">
      <c r="A18" s="17"/>
      <c r="B18" s="1" t="s">
        <v>2</v>
      </c>
      <c r="C18" s="24">
        <v>29.457599999999999</v>
      </c>
      <c r="D18" s="24">
        <v>1.0061</v>
      </c>
      <c r="E18" s="24">
        <v>29.494499999999999</v>
      </c>
      <c r="F18" s="46">
        <f>((E18-C18)/((C18+D18)-(C18)))*100</f>
        <v>3.6676274724181757</v>
      </c>
      <c r="G18" s="72"/>
      <c r="H18" s="3"/>
      <c r="I18" s="3"/>
      <c r="J18" s="3"/>
      <c r="K18" s="21"/>
      <c r="L18" s="21"/>
      <c r="M18" s="21"/>
      <c r="N18" s="21"/>
      <c r="O18" s="21"/>
    </row>
    <row r="19" spans="1:15" s="33" customFormat="1" x14ac:dyDescent="0.3">
      <c r="A19" s="1"/>
      <c r="B19" s="1" t="s">
        <v>1</v>
      </c>
      <c r="C19" s="24">
        <v>28.765899999999998</v>
      </c>
      <c r="D19" s="24">
        <v>1.0096000000000001</v>
      </c>
      <c r="E19" s="24">
        <v>28.7988</v>
      </c>
      <c r="F19" s="46">
        <f>((E19-C19)/((C19+D19)-(C19)))*100</f>
        <v>3.2587163232965053</v>
      </c>
      <c r="G19" s="72"/>
      <c r="H19" s="3"/>
      <c r="I19" s="3"/>
      <c r="J19" s="3"/>
      <c r="K19" s="21"/>
      <c r="L19" s="21"/>
      <c r="M19" s="21"/>
      <c r="N19" s="21"/>
      <c r="O19" s="21"/>
    </row>
    <row r="20" spans="1:15" x14ac:dyDescent="0.3">
      <c r="A20" s="1"/>
      <c r="B20" s="1" t="s">
        <v>11</v>
      </c>
      <c r="C20" s="1">
        <v>20.494900000000001</v>
      </c>
      <c r="D20" s="1">
        <v>1.0088999999999999</v>
      </c>
      <c r="E20" s="1">
        <v>20.538499999999999</v>
      </c>
      <c r="F20" s="46">
        <f>((E20-C20)/((C20+D20)-(C20)))*100</f>
        <v>4.3215383090492461</v>
      </c>
      <c r="G20" s="72"/>
      <c r="H20" s="3"/>
      <c r="I20" s="3">
        <f>AVERAGE(F20:F22)</f>
        <v>4.6426270798493512</v>
      </c>
      <c r="J20" s="3">
        <f>_xlfn.STDEV.P(F20:F22)</f>
        <v>0.23668377923798456</v>
      </c>
      <c r="K20" s="1"/>
      <c r="L20" s="1"/>
      <c r="M20" s="1"/>
      <c r="N20" s="1"/>
      <c r="O20" s="1"/>
    </row>
    <row r="21" spans="1:15" x14ac:dyDescent="0.3">
      <c r="A21" s="1"/>
      <c r="B21" s="1" t="s">
        <v>10</v>
      </c>
      <c r="C21" s="1">
        <v>24.020499999999998</v>
      </c>
      <c r="D21" s="1">
        <v>1.0092000000000001</v>
      </c>
      <c r="E21" s="1">
        <v>24.069800000000001</v>
      </c>
      <c r="F21" s="46">
        <f>((E21-C21)/((C21+D21)-(C21)))*100</f>
        <v>4.8850574712646004</v>
      </c>
      <c r="G21" s="72"/>
      <c r="H21" s="3"/>
      <c r="I21" s="3"/>
      <c r="J21" s="3"/>
      <c r="K21" s="1"/>
      <c r="L21" s="1"/>
      <c r="M21" s="1"/>
      <c r="N21" s="1"/>
      <c r="O21" s="1"/>
    </row>
    <row r="22" spans="1:15" x14ac:dyDescent="0.3">
      <c r="A22" s="1"/>
      <c r="B22" s="1" t="s">
        <v>9</v>
      </c>
      <c r="C22" s="1">
        <v>29.827400000000001</v>
      </c>
      <c r="D22" s="1">
        <v>1.0082</v>
      </c>
      <c r="E22" s="1">
        <v>29.875</v>
      </c>
      <c r="F22" s="46">
        <f>((E22-C22)/((C22+D22)-(C22)))*100</f>
        <v>4.7212854592342053</v>
      </c>
      <c r="G22" s="72"/>
      <c r="H22" s="3"/>
      <c r="I22" s="3"/>
      <c r="J22" s="3"/>
      <c r="K22" s="1"/>
      <c r="L22" s="1"/>
      <c r="M22" s="1"/>
      <c r="N22" s="1"/>
      <c r="O22" s="1"/>
    </row>
    <row r="23" spans="1:15" x14ac:dyDescent="0.3">
      <c r="A23" s="1"/>
      <c r="B23" s="1" t="s">
        <v>51</v>
      </c>
      <c r="C23" s="1">
        <v>20.496700000000001</v>
      </c>
      <c r="D23" s="1">
        <v>1.0696000000000001</v>
      </c>
      <c r="E23" s="1">
        <v>20.531700000000001</v>
      </c>
      <c r="F23" s="28">
        <f>((E23-C23)/((C23+D23)-(C23)))*100</f>
        <v>3.2722513089005334</v>
      </c>
      <c r="G23" s="78">
        <v>1</v>
      </c>
      <c r="H23" s="3"/>
      <c r="I23" s="3"/>
      <c r="J23" s="3"/>
      <c r="K23" s="1"/>
      <c r="L23" s="1"/>
      <c r="M23" s="1"/>
      <c r="N23" s="1"/>
      <c r="O23" s="1"/>
    </row>
    <row r="24" spans="1:15" x14ac:dyDescent="0.3">
      <c r="A24" s="1"/>
      <c r="B24" s="1" t="s">
        <v>50</v>
      </c>
      <c r="C24" s="1">
        <v>21.987200000000001</v>
      </c>
      <c r="D24" s="1">
        <v>1.0284</v>
      </c>
      <c r="E24" s="1">
        <v>22.019600000000001</v>
      </c>
      <c r="F24" s="28">
        <f>((E24-C24)/((C24+D24)-(C24)))*100</f>
        <v>3.1505250875144943</v>
      </c>
      <c r="G24" s="78">
        <v>2</v>
      </c>
      <c r="H24" s="3"/>
      <c r="I24" s="3"/>
      <c r="J24" s="3"/>
      <c r="K24" s="1"/>
      <c r="L24" s="1"/>
      <c r="M24" s="1"/>
      <c r="N24" s="1"/>
      <c r="O24" s="1"/>
    </row>
    <row r="25" spans="1:15" x14ac:dyDescent="0.3">
      <c r="A25" s="1"/>
      <c r="B25" s="1" t="s">
        <v>49</v>
      </c>
      <c r="C25" s="1">
        <v>26.556000000000001</v>
      </c>
      <c r="D25" s="1">
        <v>1.0835999999999999</v>
      </c>
      <c r="E25" s="1">
        <v>26.589500000000001</v>
      </c>
      <c r="F25" s="28">
        <f>((E25-C25)/((C25+D25)-(C25)))*100</f>
        <v>3.0915466961978653</v>
      </c>
      <c r="G25" s="78">
        <v>3</v>
      </c>
      <c r="H25" s="3"/>
      <c r="I25" s="3"/>
      <c r="J25" s="3"/>
      <c r="K25" s="1"/>
      <c r="L25" s="1"/>
      <c r="M25" s="1"/>
      <c r="N25" s="1"/>
      <c r="O25" s="1"/>
    </row>
    <row r="26" spans="1:15" x14ac:dyDescent="0.3">
      <c r="A26" s="20"/>
      <c r="B26" s="1"/>
      <c r="C26" s="1"/>
      <c r="D26" s="1"/>
      <c r="E26" s="1"/>
      <c r="F26" s="46"/>
      <c r="G26" s="72"/>
      <c r="H26" s="3"/>
      <c r="I26" s="3"/>
      <c r="J26" s="3"/>
      <c r="K26" s="1"/>
      <c r="L26" s="1"/>
      <c r="M26" s="1"/>
      <c r="N26" s="1"/>
      <c r="O26" s="1"/>
    </row>
    <row r="27" spans="1:15" x14ac:dyDescent="0.3">
      <c r="A27" s="1" t="s">
        <v>19</v>
      </c>
      <c r="B27" s="1" t="s">
        <v>3</v>
      </c>
      <c r="C27">
        <v>26.605</v>
      </c>
      <c r="D27">
        <v>1.0097</v>
      </c>
      <c r="E27">
        <v>26.647200000000002</v>
      </c>
      <c r="F27" s="46">
        <f>((E27-C27)/((C27+D27)-(C27)))*100</f>
        <v>4.1794592453205093</v>
      </c>
      <c r="G27" s="72"/>
      <c r="H27" s="3"/>
      <c r="I27" s="3">
        <f>AVERAGE(F27:F29)</f>
        <v>4.4248295206790225</v>
      </c>
      <c r="J27" s="3">
        <f>_xlfn.STDEV.P(F27:F29)</f>
        <v>0.1738228162694547</v>
      </c>
      <c r="K27" s="1"/>
      <c r="L27" s="1"/>
      <c r="M27" s="1"/>
      <c r="N27" s="1"/>
      <c r="O27" s="1"/>
    </row>
    <row r="28" spans="1:15" x14ac:dyDescent="0.3">
      <c r="A28" s="17"/>
      <c r="B28" s="1" t="s">
        <v>2</v>
      </c>
      <c r="C28" s="1">
        <v>29.003599999999999</v>
      </c>
      <c r="D28" s="1">
        <v>1.0021</v>
      </c>
      <c r="E28" s="1">
        <v>29.049299999999999</v>
      </c>
      <c r="F28" s="46">
        <f>((E28-C28)/((C28+D28)-(C28)))*100</f>
        <v>4.5604231114659353</v>
      </c>
      <c r="G28" s="72"/>
      <c r="H28" s="3"/>
      <c r="I28" s="3"/>
      <c r="J28" s="3"/>
      <c r="K28" s="1"/>
      <c r="L28" s="1"/>
      <c r="M28" s="1"/>
      <c r="N28" s="1"/>
      <c r="O28" s="1"/>
    </row>
    <row r="29" spans="1:15" x14ac:dyDescent="0.3">
      <c r="A29" s="1"/>
      <c r="B29" s="1" t="s">
        <v>1</v>
      </c>
      <c r="C29" s="1">
        <v>21.433399999999999</v>
      </c>
      <c r="D29" s="1">
        <v>1.0056</v>
      </c>
      <c r="E29" s="1">
        <v>21.478999999999999</v>
      </c>
      <c r="F29" s="46">
        <f>((E29-C29)/((C29+D29)-(C29)))*100</f>
        <v>4.534606205250622</v>
      </c>
      <c r="G29" s="72"/>
      <c r="H29" s="3"/>
      <c r="I29" s="3"/>
      <c r="J29" s="3"/>
      <c r="K29" s="1"/>
      <c r="L29" s="1"/>
      <c r="M29" s="1"/>
      <c r="N29" s="1"/>
      <c r="O29" s="1"/>
    </row>
    <row r="30" spans="1:15" x14ac:dyDescent="0.3">
      <c r="A30" s="1"/>
      <c r="B30" s="1" t="s">
        <v>11</v>
      </c>
      <c r="C30" s="1">
        <v>22.671800000000001</v>
      </c>
      <c r="D30" s="1">
        <v>1.0067999999999999</v>
      </c>
      <c r="E30" s="1">
        <v>22.7317</v>
      </c>
      <c r="F30" s="46">
        <f>((E30-C30)/((C30+D30)-(C30)))*100</f>
        <v>5.9495431068731675</v>
      </c>
      <c r="G30" s="72"/>
      <c r="H30" s="3"/>
      <c r="I30" s="3">
        <f>AVERAGE(F30:F32)</f>
        <v>6.2311357493959099</v>
      </c>
      <c r="J30" s="3">
        <f>_xlfn.STDEV.P(F30:F32)</f>
        <v>0.21250564547560688</v>
      </c>
      <c r="K30" s="1"/>
      <c r="L30" s="1"/>
      <c r="M30" s="1"/>
      <c r="N30" s="1"/>
      <c r="O30" s="1"/>
    </row>
    <row r="31" spans="1:15" x14ac:dyDescent="0.3">
      <c r="A31" s="1"/>
      <c r="B31" s="1" t="s">
        <v>10</v>
      </c>
      <c r="C31" s="1">
        <v>29.507300000000001</v>
      </c>
      <c r="D31" s="1">
        <v>1.0078</v>
      </c>
      <c r="E31" s="1">
        <v>29.570599999999999</v>
      </c>
      <c r="F31" s="46">
        <f>((E31-C31)/((C31+D31)-(C31)))*100</f>
        <v>6.2810081365348447</v>
      </c>
      <c r="G31" s="72"/>
      <c r="H31" s="3"/>
      <c r="I31" s="3"/>
      <c r="J31" s="3"/>
      <c r="K31" s="1"/>
      <c r="L31" s="1"/>
      <c r="M31" s="1"/>
      <c r="N31" s="1"/>
      <c r="O31" s="1"/>
    </row>
    <row r="32" spans="1:15" x14ac:dyDescent="0.3">
      <c r="A32" s="1"/>
      <c r="B32" s="1" t="s">
        <v>9</v>
      </c>
      <c r="C32" s="1">
        <v>26.412600000000001</v>
      </c>
      <c r="D32" s="1">
        <v>1.0042</v>
      </c>
      <c r="E32" s="1">
        <v>26.477499999999999</v>
      </c>
      <c r="F32" s="46">
        <f>((E32-C32)/((C32+D32)-(C32)))*100</f>
        <v>6.4628560047797157</v>
      </c>
      <c r="G32" s="72"/>
      <c r="H32" s="3"/>
      <c r="I32" s="3"/>
      <c r="J32" s="3"/>
      <c r="K32" s="1"/>
      <c r="L32" s="1"/>
      <c r="M32" s="1"/>
      <c r="N32" s="1"/>
      <c r="O32" s="1"/>
    </row>
    <row r="33" spans="1:15" x14ac:dyDescent="0.3">
      <c r="A33" s="1"/>
      <c r="B33" s="1" t="s">
        <v>51</v>
      </c>
      <c r="C33" s="1">
        <v>24.746500000000001</v>
      </c>
      <c r="D33" s="1">
        <v>1.0640000000000001</v>
      </c>
      <c r="E33" s="1">
        <v>24.781700000000001</v>
      </c>
      <c r="F33" s="26">
        <f>((E33-C33)/((C33+D33)-(C33)))*100</f>
        <v>3.3082706766916985</v>
      </c>
      <c r="G33" s="77">
        <v>1</v>
      </c>
      <c r="H33" s="3"/>
      <c r="I33" s="3"/>
      <c r="J33" s="3"/>
      <c r="K33" s="1"/>
      <c r="L33" s="1"/>
      <c r="M33" s="1"/>
      <c r="N33" s="1"/>
      <c r="O33" s="1"/>
    </row>
    <row r="34" spans="1:15" x14ac:dyDescent="0.3">
      <c r="A34" s="1"/>
      <c r="B34" s="1" t="s">
        <v>50</v>
      </c>
      <c r="C34" s="1">
        <v>24.022099999999998</v>
      </c>
      <c r="D34" s="1">
        <v>1.0938000000000001</v>
      </c>
      <c r="E34" s="1">
        <v>24.058700000000002</v>
      </c>
      <c r="F34" s="26">
        <f>((E34-C34)/((C34+D34)-(C34)))*100</f>
        <v>3.3461327482175411</v>
      </c>
      <c r="G34" s="77">
        <v>2</v>
      </c>
      <c r="H34" s="3"/>
      <c r="I34" s="3"/>
      <c r="J34" s="3"/>
      <c r="K34" s="1"/>
      <c r="L34" s="1"/>
      <c r="M34" s="1"/>
      <c r="N34" s="1"/>
      <c r="O34" s="1"/>
    </row>
    <row r="35" spans="1:15" x14ac:dyDescent="0.3">
      <c r="A35" s="1"/>
      <c r="B35" s="1" t="s">
        <v>49</v>
      </c>
      <c r="C35" s="1">
        <v>23.3276</v>
      </c>
      <c r="D35" s="1">
        <v>1.0773999999999999</v>
      </c>
      <c r="E35" s="1">
        <v>23.3627</v>
      </c>
      <c r="F35" s="26">
        <f>((E35-C35)/((C35+D35)-(C35)))*100</f>
        <v>3.2578429552626584</v>
      </c>
      <c r="G35" s="77">
        <v>3</v>
      </c>
      <c r="H35" s="3"/>
      <c r="I35" s="3"/>
      <c r="J35" s="3"/>
      <c r="K35" s="1"/>
      <c r="L35" s="1"/>
      <c r="M35" s="1"/>
      <c r="N35" s="1"/>
      <c r="O35" s="1"/>
    </row>
    <row r="36" spans="1:15" x14ac:dyDescent="0.3">
      <c r="A36" s="22"/>
      <c r="B36" s="21"/>
      <c r="C36" s="1"/>
      <c r="D36" s="1"/>
      <c r="E36" s="1"/>
      <c r="F36" s="2"/>
      <c r="H36" s="3"/>
      <c r="I36" s="3"/>
      <c r="J36" s="3"/>
      <c r="K36" s="1"/>
      <c r="L36" s="1"/>
      <c r="M36" s="1"/>
      <c r="N36" s="1"/>
      <c r="O36" s="1"/>
    </row>
    <row r="37" spans="1:15" x14ac:dyDescent="0.3">
      <c r="A37" s="1" t="s">
        <v>16</v>
      </c>
      <c r="B37" s="1" t="s">
        <v>3</v>
      </c>
      <c r="C37" s="1">
        <v>24.7486</v>
      </c>
      <c r="D37" s="1">
        <v>1.0041</v>
      </c>
      <c r="E37" s="1">
        <v>24.786000000000001</v>
      </c>
      <c r="F37" s="46">
        <f>((E37-C37)/((C37+D37)-(C37)))*100</f>
        <v>3.72472861268814</v>
      </c>
      <c r="G37" s="72"/>
      <c r="H37" s="3"/>
      <c r="I37" s="3">
        <f>AVERAGE(F37:F39)</f>
        <v>3.8332260641431923</v>
      </c>
      <c r="J37" s="3">
        <f>_xlfn.STDEV.P(F37:F39)</f>
        <v>0.12861967404281627</v>
      </c>
      <c r="K37" s="1"/>
      <c r="L37" s="1"/>
      <c r="M37" s="1"/>
      <c r="N37" s="1"/>
      <c r="O37" s="1"/>
    </row>
    <row r="38" spans="1:15" x14ac:dyDescent="0.3">
      <c r="A38" s="20"/>
      <c r="B38" s="1" t="s">
        <v>2</v>
      </c>
      <c r="C38" s="1">
        <v>24.834299999999999</v>
      </c>
      <c r="D38" s="1">
        <v>1.0065</v>
      </c>
      <c r="E38" s="1">
        <v>24.874700000000001</v>
      </c>
      <c r="F38" s="46">
        <f>((E38-C38)/((C38+D38)-(C38)))*100</f>
        <v>4.0139095876802591</v>
      </c>
      <c r="G38" s="76"/>
      <c r="H38" s="21"/>
      <c r="I38" s="3"/>
      <c r="J38" s="3"/>
      <c r="K38" s="1"/>
      <c r="L38" s="1"/>
      <c r="M38" s="1"/>
      <c r="N38" s="1"/>
      <c r="O38" s="1"/>
    </row>
    <row r="39" spans="1:15" x14ac:dyDescent="0.3">
      <c r="A39" s="20"/>
      <c r="B39" s="1" t="s">
        <v>1</v>
      </c>
      <c r="C39" s="1">
        <v>23.691299999999998</v>
      </c>
      <c r="D39" s="1">
        <v>1.0077</v>
      </c>
      <c r="E39" s="1">
        <v>23.729199999999999</v>
      </c>
      <c r="F39" s="46">
        <f>((E39-C39)/((C39+D39)-(C39)))*100</f>
        <v>3.7610399920611783</v>
      </c>
      <c r="G39" s="75"/>
      <c r="H39" s="24"/>
      <c r="I39" s="3"/>
      <c r="J39" s="3"/>
      <c r="K39" s="1"/>
      <c r="L39" s="1"/>
      <c r="M39" s="1"/>
      <c r="N39" s="1"/>
      <c r="O39" s="1"/>
    </row>
    <row r="40" spans="1:15" x14ac:dyDescent="0.3">
      <c r="A40" s="1"/>
      <c r="B40" s="1" t="s">
        <v>11</v>
      </c>
      <c r="C40" s="1">
        <v>20.236599999999999</v>
      </c>
      <c r="D40" s="1">
        <v>1.0064</v>
      </c>
      <c r="E40" s="1">
        <v>20.306899999999999</v>
      </c>
      <c r="F40" s="46">
        <f>((E40-C40)/((C40+D40)-(C40)))*100</f>
        <v>6.9852941176470225</v>
      </c>
      <c r="G40" s="75"/>
      <c r="H40" s="24"/>
      <c r="I40" s="3">
        <f>AVERAGE(F40:F42)</f>
        <v>7.040211078007661</v>
      </c>
      <c r="J40" s="3">
        <f>_xlfn.STDEV.P(F40:F42)</f>
        <v>4.168269924041125E-2</v>
      </c>
      <c r="K40" s="1"/>
      <c r="L40" s="1"/>
      <c r="M40" s="1"/>
      <c r="N40" s="1"/>
      <c r="O40" s="1"/>
    </row>
    <row r="41" spans="1:15" x14ac:dyDescent="0.3">
      <c r="A41" s="1"/>
      <c r="B41" s="1" t="s">
        <v>10</v>
      </c>
      <c r="C41" s="1">
        <v>22.713899999999999</v>
      </c>
      <c r="D41" s="1">
        <v>1.0058</v>
      </c>
      <c r="E41" s="1">
        <v>22.784800000000001</v>
      </c>
      <c r="F41" s="46">
        <f>((E41-C41)/((C41+D41)-(C41)))*100</f>
        <v>7.049115132233216</v>
      </c>
      <c r="G41" s="75"/>
      <c r="H41" s="24"/>
      <c r="I41" s="3"/>
      <c r="J41" s="3"/>
      <c r="K41" s="1"/>
      <c r="L41" s="1"/>
      <c r="M41" s="1"/>
      <c r="N41" s="1"/>
      <c r="O41" s="1"/>
    </row>
    <row r="42" spans="1:15" x14ac:dyDescent="0.3">
      <c r="A42" s="1"/>
      <c r="B42" s="1" t="s">
        <v>9</v>
      </c>
      <c r="C42" s="1">
        <v>23.794599999999999</v>
      </c>
      <c r="D42" s="1">
        <v>1.0089999999999999</v>
      </c>
      <c r="E42" s="1">
        <v>23.866099999999999</v>
      </c>
      <c r="F42" s="46">
        <f>((E42-C42)/((C42+D42)-(C42)))*100</f>
        <v>7.0862239841427463</v>
      </c>
      <c r="I42" s="3"/>
      <c r="J42" s="3"/>
      <c r="K42" s="1"/>
      <c r="L42" s="1"/>
      <c r="M42" s="1"/>
      <c r="N42" s="1"/>
      <c r="O42" s="1"/>
    </row>
    <row r="43" spans="1:15" x14ac:dyDescent="0.3">
      <c r="A43" s="1"/>
      <c r="B43" s="1" t="s">
        <v>51</v>
      </c>
      <c r="C43" s="1">
        <v>22.066800000000001</v>
      </c>
      <c r="D43" s="1">
        <v>1.0948</v>
      </c>
      <c r="E43" s="1">
        <v>22.1022</v>
      </c>
      <c r="F43" s="19">
        <f>((E43-C43)/((C43+D43)-(C43)))*100</f>
        <v>3.2334672999633933</v>
      </c>
      <c r="G43" s="74">
        <v>1</v>
      </c>
      <c r="I43" s="3"/>
      <c r="J43" s="3"/>
      <c r="K43" s="1"/>
      <c r="L43" s="1"/>
      <c r="M43" s="1"/>
      <c r="N43" s="1"/>
      <c r="O43" s="1"/>
    </row>
    <row r="44" spans="1:15" x14ac:dyDescent="0.3">
      <c r="A44" s="1"/>
      <c r="B44" s="1" t="s">
        <v>50</v>
      </c>
      <c r="C44" s="1">
        <v>22.6675</v>
      </c>
      <c r="D44" s="1">
        <v>1.0862000000000001</v>
      </c>
      <c r="E44" s="1">
        <v>22.703199999999999</v>
      </c>
      <c r="F44" s="19">
        <f>((E44-C44)/((C44+D44)-(C44)))*100</f>
        <v>3.2866875345238871</v>
      </c>
      <c r="G44" s="74">
        <v>2</v>
      </c>
      <c r="I44" s="3"/>
      <c r="J44" s="3"/>
      <c r="K44" s="1"/>
      <c r="L44" s="1"/>
      <c r="M44" s="1"/>
      <c r="N44" s="1"/>
      <c r="O44" s="1"/>
    </row>
    <row r="45" spans="1:15" x14ac:dyDescent="0.3">
      <c r="A45" s="1"/>
      <c r="B45" s="1" t="s">
        <v>49</v>
      </c>
      <c r="C45" s="1">
        <v>29.455500000000001</v>
      </c>
      <c r="D45" s="1">
        <v>1.0687</v>
      </c>
      <c r="E45" s="1">
        <v>29.49</v>
      </c>
      <c r="F45" s="19">
        <f>((E45-C45)/((C45+D45)-(C45)))*100</f>
        <v>3.228221203330941</v>
      </c>
      <c r="G45" s="74">
        <v>3</v>
      </c>
      <c r="I45" s="3"/>
      <c r="J45" s="3"/>
      <c r="K45" s="1"/>
      <c r="L45" s="1"/>
      <c r="M45" s="1"/>
      <c r="N45" s="1"/>
      <c r="O45" s="1"/>
    </row>
    <row r="46" spans="1:15" x14ac:dyDescent="0.3">
      <c r="A46" s="1"/>
      <c r="B46" s="1"/>
      <c r="C46" s="1"/>
      <c r="D46" s="1"/>
      <c r="E46" s="1"/>
      <c r="F46" s="46"/>
      <c r="I46" s="3"/>
      <c r="J46" s="3"/>
      <c r="K46" s="1"/>
      <c r="L46" s="1"/>
      <c r="M46" s="1"/>
      <c r="N46" s="1"/>
      <c r="O46" s="1"/>
    </row>
    <row r="47" spans="1:15" x14ac:dyDescent="0.3">
      <c r="A47" s="1" t="s">
        <v>13</v>
      </c>
      <c r="B47" s="1" t="s">
        <v>3</v>
      </c>
      <c r="C47" s="1">
        <v>20.810400000000001</v>
      </c>
      <c r="D47" s="1">
        <v>1.0069999999999999</v>
      </c>
      <c r="E47" s="1">
        <v>20.844100000000001</v>
      </c>
      <c r="F47" s="46">
        <f>((E47-C47)/((C47+D47)-(C47)))*100</f>
        <v>3.3465739821250811</v>
      </c>
      <c r="I47" s="3">
        <f>AVERAGE(F47:F49)</f>
        <v>3.4819010704477189</v>
      </c>
      <c r="J47" s="3">
        <f>_xlfn.STDEV.P(F47:F49)</f>
        <v>0.12629270088689876</v>
      </c>
      <c r="K47" s="1"/>
      <c r="L47" s="1"/>
      <c r="M47" s="1"/>
      <c r="N47" s="1"/>
      <c r="O47" s="1"/>
    </row>
    <row r="48" spans="1:15" x14ac:dyDescent="0.3">
      <c r="A48" s="17"/>
      <c r="B48" s="1" t="s">
        <v>2</v>
      </c>
      <c r="C48" s="1">
        <v>26.556899999999999</v>
      </c>
      <c r="D48" s="1">
        <v>1.0004</v>
      </c>
      <c r="E48" s="1">
        <v>26.5914</v>
      </c>
      <c r="F48" s="46">
        <f>((E48-C48)/((C48+D48)-(C48)))*100</f>
        <v>3.4486205517794222</v>
      </c>
      <c r="G48" s="72"/>
      <c r="H48" s="1"/>
      <c r="I48" s="3"/>
      <c r="J48" s="3"/>
      <c r="K48" s="1"/>
      <c r="L48" s="1"/>
      <c r="M48" s="1"/>
      <c r="N48" s="1"/>
      <c r="O48" s="1"/>
    </row>
    <row r="49" spans="1:15" x14ac:dyDescent="0.3">
      <c r="A49" s="1"/>
      <c r="B49" s="1" t="s">
        <v>1</v>
      </c>
      <c r="C49" s="1">
        <v>26.055399999999999</v>
      </c>
      <c r="D49" s="1">
        <v>1.0025999999999999</v>
      </c>
      <c r="E49" s="1">
        <v>26.091999999999999</v>
      </c>
      <c r="F49" s="46">
        <f>((E49-C49)/((C49+D49)-(C49)))*100</f>
        <v>3.6505086774386526</v>
      </c>
      <c r="G49" s="72"/>
      <c r="H49" s="1"/>
      <c r="I49" s="3"/>
      <c r="J49" s="3"/>
      <c r="K49" s="1"/>
      <c r="L49" s="1"/>
      <c r="M49" s="1"/>
      <c r="N49" s="1"/>
      <c r="O49" s="1"/>
    </row>
    <row r="50" spans="1:15" x14ac:dyDescent="0.3">
      <c r="A50" s="1"/>
      <c r="B50" s="1" t="s">
        <v>11</v>
      </c>
      <c r="C50" s="1">
        <v>23.327500000000001</v>
      </c>
      <c r="D50" s="1">
        <v>1.0048999999999999</v>
      </c>
      <c r="E50" s="1">
        <v>23.392199999999999</v>
      </c>
      <c r="F50" s="46">
        <f>((E50-C50)/((C50+D50)-(C50)))*100</f>
        <v>6.438451587222457</v>
      </c>
      <c r="G50" s="72"/>
      <c r="H50" s="1"/>
      <c r="I50" s="3">
        <f>AVERAGE(F50:F52)</f>
        <v>6.7746366981292683</v>
      </c>
      <c r="J50" s="3">
        <f>_xlfn.STDEV.P(F50:F52)</f>
        <v>0.25950592459579164</v>
      </c>
      <c r="K50" s="1"/>
      <c r="L50" s="1"/>
      <c r="M50" s="1"/>
      <c r="N50" s="1"/>
      <c r="O50" s="1"/>
    </row>
    <row r="51" spans="1:15" x14ac:dyDescent="0.3">
      <c r="A51" s="1"/>
      <c r="B51" s="1" t="s">
        <v>10</v>
      </c>
      <c r="C51" s="1">
        <v>21.988199999999999</v>
      </c>
      <c r="D51" s="1">
        <v>1.0095000000000001</v>
      </c>
      <c r="E51" s="1">
        <v>22.056999999999999</v>
      </c>
      <c r="F51" s="46">
        <f>((E51-C51)/((C51+D51)-(C51)))*100</f>
        <v>6.8152550767706375</v>
      </c>
      <c r="G51" s="72"/>
      <c r="H51" s="1"/>
      <c r="I51" s="3"/>
      <c r="J51" s="3"/>
      <c r="K51" s="1"/>
      <c r="L51" s="1"/>
      <c r="M51" s="1"/>
      <c r="N51" s="1"/>
      <c r="O51" s="1"/>
    </row>
    <row r="52" spans="1:15" x14ac:dyDescent="0.3">
      <c r="A52" s="1"/>
      <c r="B52" s="1" t="s">
        <v>9</v>
      </c>
      <c r="C52" s="1">
        <v>25.873200000000001</v>
      </c>
      <c r="D52" s="1">
        <v>1.0027999999999999</v>
      </c>
      <c r="E52" s="1">
        <v>25.944099999999999</v>
      </c>
      <c r="F52" s="46">
        <f>((E52-C52)/((C52+D52)-(C52)))*100</f>
        <v>7.0702034303947103</v>
      </c>
      <c r="G52" s="72"/>
      <c r="H52" s="1"/>
      <c r="I52" s="3"/>
      <c r="J52" s="3"/>
      <c r="K52" s="1"/>
      <c r="L52" s="1"/>
      <c r="M52" s="1"/>
      <c r="N52" s="1"/>
      <c r="O52" s="1"/>
    </row>
    <row r="53" spans="1:15" x14ac:dyDescent="0.3">
      <c r="A53" s="1"/>
      <c r="B53" s="1" t="s">
        <v>51</v>
      </c>
      <c r="C53" s="1">
        <v>29.822099999999999</v>
      </c>
      <c r="D53" s="1">
        <v>1.0465</v>
      </c>
      <c r="E53" s="1">
        <v>29.8566</v>
      </c>
      <c r="F53" s="16">
        <f>((E53-C53)/((C53+D53)-(C53)))*100</f>
        <v>3.296703296703416</v>
      </c>
      <c r="G53" s="73">
        <v>1</v>
      </c>
      <c r="H53" s="1"/>
      <c r="I53" s="3"/>
      <c r="J53" s="3"/>
      <c r="K53" s="1"/>
      <c r="L53" s="1"/>
      <c r="M53" s="1"/>
      <c r="N53" s="1"/>
      <c r="O53" s="1"/>
    </row>
    <row r="54" spans="1:15" x14ac:dyDescent="0.3">
      <c r="A54" s="1"/>
      <c r="B54" s="1" t="s">
        <v>50</v>
      </c>
      <c r="C54" s="1">
        <v>26.353999999999999</v>
      </c>
      <c r="D54" s="1">
        <v>1.0174000000000001</v>
      </c>
      <c r="E54" s="1">
        <v>26.3858</v>
      </c>
      <c r="F54" s="16">
        <f>((E54-C54)/((C54+D54)-(C54)))*100</f>
        <v>3.1256143109888481</v>
      </c>
      <c r="G54" s="73">
        <v>2</v>
      </c>
      <c r="H54" s="1"/>
      <c r="I54" s="3"/>
      <c r="J54" s="3"/>
      <c r="K54" s="1"/>
      <c r="L54" s="1"/>
      <c r="M54" s="1"/>
      <c r="N54" s="1"/>
      <c r="O54" s="1"/>
    </row>
    <row r="55" spans="1:15" x14ac:dyDescent="0.3">
      <c r="A55" s="1"/>
      <c r="B55" s="1" t="s">
        <v>49</v>
      </c>
      <c r="C55" s="1">
        <v>26.409800000000001</v>
      </c>
      <c r="D55" s="1">
        <v>1.0931</v>
      </c>
      <c r="E55" s="1">
        <v>26.445</v>
      </c>
      <c r="F55" s="16">
        <f>((E55-C55)/((C55+D55)-(C55)))*100</f>
        <v>3.220199432805753</v>
      </c>
      <c r="G55" s="73">
        <v>3</v>
      </c>
      <c r="H55" s="1"/>
      <c r="I55" s="3"/>
      <c r="J55" s="3"/>
      <c r="K55" s="1"/>
      <c r="L55" s="1"/>
      <c r="M55" s="1"/>
      <c r="N55" s="1"/>
      <c r="O55" s="1"/>
    </row>
    <row r="56" spans="1:15" x14ac:dyDescent="0.3">
      <c r="A56" s="1"/>
      <c r="B56" s="1"/>
      <c r="C56" s="1"/>
      <c r="D56" s="1"/>
      <c r="E56" s="1"/>
      <c r="F56" s="3"/>
      <c r="G56" s="72"/>
      <c r="H56" s="1"/>
      <c r="I56" s="3"/>
      <c r="J56" s="3"/>
      <c r="K56" s="1"/>
      <c r="L56" s="1"/>
      <c r="M56" s="1"/>
      <c r="N56" s="1"/>
      <c r="O56" s="1"/>
    </row>
    <row r="57" spans="1:15" x14ac:dyDescent="0.3">
      <c r="A57" s="6" t="s">
        <v>4</v>
      </c>
      <c r="B57" s="6" t="s">
        <v>3</v>
      </c>
      <c r="C57" s="6">
        <v>26.611899999999999</v>
      </c>
      <c r="D57" s="6">
        <v>1.0174000000000001</v>
      </c>
      <c r="E57" s="6">
        <v>26.633299999999998</v>
      </c>
      <c r="F57" s="7">
        <v>1.0607712897789174</v>
      </c>
      <c r="G57" s="72"/>
      <c r="H57" s="1"/>
      <c r="I57" s="3">
        <f>AVERAGE(F57:F59)</f>
        <v>1.1604973817625301</v>
      </c>
      <c r="J57" s="3">
        <f>_xlfn.STDEV.P(F57:F59)</f>
        <v>7.0758365037600884E-2</v>
      </c>
      <c r="K57" s="1"/>
      <c r="L57" s="1"/>
      <c r="M57" s="1"/>
      <c r="N57" s="1"/>
      <c r="O57" s="1"/>
    </row>
    <row r="58" spans="1:15" x14ac:dyDescent="0.3">
      <c r="A58" s="10"/>
      <c r="B58" s="6" t="s">
        <v>2</v>
      </c>
      <c r="C58" s="6">
        <v>29.010999999999999</v>
      </c>
      <c r="D58" s="6">
        <v>1.0196000000000001</v>
      </c>
      <c r="E58" s="6">
        <v>29.035299999999999</v>
      </c>
      <c r="F58" s="7">
        <v>1.2032085561497428</v>
      </c>
      <c r="G58" s="72"/>
      <c r="H58" s="1"/>
      <c r="I58" s="3"/>
      <c r="J58" s="3"/>
      <c r="K58" s="1"/>
      <c r="L58" s="1"/>
      <c r="M58" s="1"/>
      <c r="N58" s="1"/>
      <c r="O58" s="1"/>
    </row>
    <row r="59" spans="1:15" x14ac:dyDescent="0.3">
      <c r="A59" s="6"/>
      <c r="B59" s="6" t="s">
        <v>1</v>
      </c>
      <c r="C59" s="6">
        <v>29.513999999999999</v>
      </c>
      <c r="D59" s="6">
        <v>1.0123</v>
      </c>
      <c r="E59" s="6">
        <v>29.538499999999999</v>
      </c>
      <c r="F59" s="7">
        <v>1.21751229935893</v>
      </c>
      <c r="G59" s="72"/>
      <c r="H59" s="1"/>
      <c r="I59" s="3"/>
      <c r="J59" s="3"/>
      <c r="K59" s="1"/>
      <c r="L59" s="1"/>
      <c r="M59" s="1"/>
      <c r="N59" s="1"/>
      <c r="O59" s="1"/>
    </row>
    <row r="60" spans="1:15" x14ac:dyDescent="0.3">
      <c r="A60" s="5"/>
      <c r="B60" s="1"/>
      <c r="C60" s="1"/>
      <c r="D60" s="1"/>
      <c r="E60" s="1"/>
      <c r="F60" s="1"/>
      <c r="G60" s="72"/>
      <c r="H60" s="1"/>
      <c r="I60" s="1"/>
      <c r="J60" s="1"/>
      <c r="K60" s="1"/>
      <c r="L60" s="1"/>
      <c r="M60" s="1"/>
      <c r="N60" s="1"/>
      <c r="O60" s="1"/>
    </row>
    <row r="61" spans="1:15" x14ac:dyDescent="0.3">
      <c r="A61" s="5"/>
      <c r="B61" s="1"/>
      <c r="C61" s="1"/>
      <c r="D61" s="1"/>
      <c r="E61" s="1"/>
      <c r="F61" s="1"/>
      <c r="I61" s="1"/>
      <c r="J61" s="1"/>
      <c r="K61" s="1"/>
      <c r="L61" s="1"/>
      <c r="M61" s="1"/>
      <c r="N61" s="1"/>
      <c r="O61" s="1"/>
    </row>
    <row r="62" spans="1:15" x14ac:dyDescent="0.3">
      <c r="A62" s="5"/>
      <c r="B62" s="1"/>
      <c r="C62" s="1"/>
      <c r="D62" s="1"/>
      <c r="E62" s="1"/>
      <c r="F62" s="1"/>
      <c r="I62" s="1"/>
      <c r="J62" s="1"/>
      <c r="K62" s="1"/>
      <c r="L62" s="1"/>
      <c r="M62" s="1"/>
      <c r="N62" s="1"/>
      <c r="O62" s="1"/>
    </row>
    <row r="63" spans="1:15" x14ac:dyDescent="0.3">
      <c r="A63" s="1"/>
      <c r="B63" s="1"/>
      <c r="C63" s="1"/>
      <c r="D63" s="1"/>
      <c r="E63" s="1"/>
      <c r="F63" s="1"/>
      <c r="I63" s="1"/>
      <c r="J63" s="1"/>
      <c r="K63" s="1"/>
      <c r="L63" s="1"/>
      <c r="M63" s="1"/>
      <c r="N63" s="1"/>
      <c r="O63" s="1"/>
    </row>
    <row r="64" spans="1:15" x14ac:dyDescent="0.3">
      <c r="A64" s="1"/>
      <c r="B64" s="1"/>
      <c r="C64" s="1"/>
      <c r="D64" s="1"/>
      <c r="E64" s="1"/>
      <c r="F64" s="1"/>
      <c r="I64" s="1"/>
      <c r="J64" s="1"/>
      <c r="K64" s="1"/>
      <c r="L64" s="1"/>
      <c r="M64" s="1"/>
      <c r="N64" s="1"/>
      <c r="O64" s="1"/>
    </row>
    <row r="65" spans="1:15" x14ac:dyDescent="0.3">
      <c r="A65" s="1"/>
      <c r="B65" s="1"/>
      <c r="C65" s="1"/>
      <c r="D65" s="1"/>
      <c r="E65" s="1"/>
      <c r="F65" s="1"/>
      <c r="I65" s="1"/>
      <c r="J65" s="1"/>
      <c r="K65" s="1"/>
      <c r="L65" s="1"/>
      <c r="M65" s="1"/>
      <c r="N65" s="1"/>
      <c r="O65" s="1"/>
    </row>
    <row r="66" spans="1:15" x14ac:dyDescent="0.3">
      <c r="A66" s="5"/>
      <c r="B66" s="1"/>
      <c r="C66" s="1"/>
      <c r="D66" s="1"/>
      <c r="E66" s="1"/>
      <c r="F66" s="1"/>
      <c r="I66" s="1"/>
      <c r="J66" s="1"/>
      <c r="K66" s="1"/>
      <c r="L66" s="1"/>
      <c r="M66" s="1"/>
      <c r="N66" s="1"/>
      <c r="O66" s="1"/>
    </row>
    <row r="67" spans="1:15" x14ac:dyDescent="0.3">
      <c r="A67" s="5"/>
      <c r="B67" s="1"/>
      <c r="C67" s="1"/>
      <c r="D67" s="1"/>
      <c r="E67" s="1"/>
      <c r="F67" s="1"/>
      <c r="G67" s="72"/>
      <c r="H67" s="1"/>
      <c r="I67" s="1"/>
      <c r="J67" s="1"/>
      <c r="K67" s="1"/>
      <c r="L67" s="1"/>
      <c r="M67" s="1"/>
      <c r="N67" s="1"/>
      <c r="O67" s="1"/>
    </row>
    <row r="68" spans="1:15" x14ac:dyDescent="0.3">
      <c r="A68" s="5"/>
      <c r="B68" s="1"/>
      <c r="C68" s="1"/>
      <c r="D68" s="1"/>
      <c r="E68" s="1"/>
      <c r="F68" s="1"/>
      <c r="G68" s="72"/>
      <c r="H68" s="1"/>
      <c r="I68" s="1"/>
      <c r="J68" s="1"/>
      <c r="K68" s="1"/>
      <c r="L68" s="1"/>
      <c r="M68" s="1"/>
      <c r="N68" s="1"/>
      <c r="O68" s="1"/>
    </row>
    <row r="69" spans="1:15" x14ac:dyDescent="0.3">
      <c r="A69" s="1"/>
      <c r="B69" s="1"/>
      <c r="C69" s="1"/>
      <c r="D69" s="1"/>
      <c r="E69" s="1"/>
      <c r="F69" s="1"/>
      <c r="G69" s="72"/>
      <c r="H69" s="1"/>
      <c r="I69" s="1"/>
      <c r="J69" s="1"/>
      <c r="K69" s="1"/>
      <c r="L69" s="1"/>
      <c r="M69" s="1"/>
      <c r="N69" s="1"/>
      <c r="O69" s="1"/>
    </row>
    <row r="70" spans="1:15" x14ac:dyDescent="0.3">
      <c r="A70" s="1"/>
      <c r="B70" s="1"/>
      <c r="C70" s="1"/>
      <c r="D70" s="1"/>
      <c r="E70" s="1"/>
      <c r="F70" s="1"/>
      <c r="G70" s="72"/>
      <c r="H70" s="1"/>
      <c r="I70" s="1"/>
      <c r="J70" s="1"/>
      <c r="K70" s="1"/>
      <c r="L70" s="1"/>
      <c r="M70" s="1"/>
      <c r="N70" s="1"/>
      <c r="O70" s="1"/>
    </row>
    <row r="71" spans="1:15" x14ac:dyDescent="0.3">
      <c r="A71" s="1"/>
      <c r="B71" s="1"/>
      <c r="C71" s="1"/>
      <c r="D71" s="1"/>
      <c r="E71" s="1"/>
      <c r="F71" s="1"/>
      <c r="G71" s="72"/>
      <c r="H71" s="1"/>
      <c r="I71" s="1"/>
      <c r="J71" s="1"/>
      <c r="K71" s="1"/>
      <c r="L71" s="1"/>
      <c r="M71" s="1"/>
      <c r="N71" s="1"/>
      <c r="O71" s="1"/>
    </row>
    <row r="72" spans="1:15" x14ac:dyDescent="0.3">
      <c r="A72" s="1"/>
      <c r="B72" s="1"/>
      <c r="C72" s="1"/>
      <c r="D72" s="1"/>
      <c r="E72" s="1"/>
      <c r="F72" s="1"/>
      <c r="G72" s="72"/>
      <c r="H72" s="1"/>
      <c r="I72" s="1"/>
      <c r="J72" s="1"/>
      <c r="K72" s="1"/>
      <c r="L72" s="1"/>
      <c r="M72" s="1"/>
      <c r="N72" s="1"/>
      <c r="O72" s="1"/>
    </row>
    <row r="73" spans="1:15" x14ac:dyDescent="0.3">
      <c r="A73" s="1"/>
      <c r="B73" s="1"/>
      <c r="C73" s="1"/>
      <c r="D73" s="1"/>
      <c r="E73" s="1"/>
      <c r="F73" s="1"/>
      <c r="G73" s="72"/>
      <c r="H73" s="1"/>
      <c r="I73" s="1"/>
      <c r="J73" s="1"/>
      <c r="K73" s="1"/>
      <c r="L73" s="1"/>
      <c r="M73" s="1"/>
      <c r="N73" s="1"/>
      <c r="O73" s="1"/>
    </row>
    <row r="74" spans="1:15" x14ac:dyDescent="0.3">
      <c r="A74" s="1"/>
      <c r="B74" s="1"/>
      <c r="C74" s="1"/>
      <c r="D74" s="1"/>
      <c r="E74" s="1"/>
      <c r="F74" s="1"/>
      <c r="I74" s="1"/>
      <c r="J74" s="1"/>
      <c r="K74" s="1"/>
      <c r="L74" s="1"/>
      <c r="M74" s="1"/>
      <c r="N74" s="1"/>
      <c r="O74" s="1"/>
    </row>
    <row r="75" spans="1:15" x14ac:dyDescent="0.3">
      <c r="A75" s="1"/>
      <c r="B75" s="1"/>
      <c r="C75" s="1"/>
      <c r="D75" s="1"/>
      <c r="E75" s="1"/>
      <c r="F75" s="1"/>
      <c r="I75" s="1"/>
      <c r="J75" s="1"/>
      <c r="K75" s="1"/>
      <c r="L75" s="1"/>
      <c r="M75" s="1"/>
      <c r="N75" s="1"/>
      <c r="O75" s="1"/>
    </row>
    <row r="76" spans="1:15" x14ac:dyDescent="0.3">
      <c r="A76" s="1"/>
      <c r="B76" s="1"/>
      <c r="C76" s="1"/>
      <c r="D76" s="1"/>
      <c r="E76" s="1"/>
      <c r="F76" s="1"/>
      <c r="I76" s="1"/>
      <c r="J76" s="1"/>
      <c r="K76" s="1"/>
      <c r="L76" s="1"/>
      <c r="M76" s="1"/>
      <c r="N76" s="1"/>
      <c r="O76" s="1"/>
    </row>
    <row r="77" spans="1:15" x14ac:dyDescent="0.3">
      <c r="A77" s="1"/>
      <c r="B77" s="1"/>
      <c r="C77" s="1"/>
      <c r="D77" s="1"/>
      <c r="E77" s="1"/>
      <c r="F77" s="1"/>
      <c r="G77" s="72"/>
      <c r="H77" s="1"/>
      <c r="I77" s="1"/>
      <c r="J77" s="1"/>
      <c r="K77" s="1"/>
      <c r="L77" s="1"/>
      <c r="M77" s="1"/>
      <c r="N77" s="1"/>
      <c r="O77" s="1"/>
    </row>
    <row r="78" spans="1:15" x14ac:dyDescent="0.3">
      <c r="A78" s="1"/>
      <c r="B78" s="1"/>
      <c r="C78" s="1"/>
      <c r="D78" s="1"/>
      <c r="E78" s="1"/>
      <c r="F78" s="1"/>
      <c r="G78" s="72"/>
      <c r="H78" s="1"/>
      <c r="I78" s="1"/>
      <c r="J78" s="1"/>
      <c r="K78" s="1"/>
      <c r="L78" s="1"/>
      <c r="M78" s="1"/>
      <c r="N78" s="1"/>
      <c r="O78" s="1"/>
    </row>
    <row r="79" spans="1:15" x14ac:dyDescent="0.3">
      <c r="A79" s="1"/>
      <c r="B79" s="1"/>
      <c r="C79" s="1"/>
      <c r="D79" s="1"/>
      <c r="E79" s="1"/>
      <c r="F79" s="1"/>
      <c r="G79" s="72"/>
      <c r="H79" s="1"/>
      <c r="I79" s="1"/>
      <c r="J79" s="1"/>
      <c r="K79" s="1"/>
      <c r="L79" s="1"/>
      <c r="M79" s="1"/>
      <c r="N79" s="1"/>
      <c r="O79" s="1"/>
    </row>
    <row r="80" spans="1:15" x14ac:dyDescent="0.3">
      <c r="A80" s="1"/>
      <c r="B80" s="1"/>
      <c r="C80" s="1"/>
      <c r="D80" s="1"/>
      <c r="E80" s="1"/>
      <c r="F80" s="1"/>
      <c r="G80" s="72"/>
      <c r="H80" s="1"/>
      <c r="I80" s="1"/>
      <c r="J80" s="1"/>
      <c r="K80" s="1"/>
      <c r="L80" s="1"/>
      <c r="M80" s="1"/>
      <c r="N80" s="1"/>
      <c r="O80" s="1"/>
    </row>
    <row r="81" spans="1:15" x14ac:dyDescent="0.3">
      <c r="A81" s="1"/>
      <c r="B81" s="1"/>
      <c r="C81" s="1"/>
      <c r="D81" s="1"/>
      <c r="E81" s="1"/>
      <c r="F81" s="1"/>
      <c r="G81" s="72"/>
      <c r="H81" s="1"/>
      <c r="I81" s="1"/>
      <c r="J81" s="1"/>
      <c r="K81" s="1"/>
      <c r="L81" s="1"/>
      <c r="M81" s="1"/>
      <c r="N81" s="1"/>
      <c r="O81" s="1"/>
    </row>
    <row r="82" spans="1:15" x14ac:dyDescent="0.3">
      <c r="A82" s="1"/>
      <c r="B82" s="1"/>
      <c r="C82" s="1"/>
      <c r="D82" s="1"/>
      <c r="E82" s="1"/>
      <c r="F82" s="1"/>
      <c r="G82" s="72"/>
      <c r="H82" s="1"/>
      <c r="I82" s="1"/>
      <c r="J82" s="1"/>
      <c r="K82" s="1"/>
      <c r="L82" s="1"/>
      <c r="M82" s="1"/>
      <c r="N82" s="1"/>
      <c r="O82" s="1"/>
    </row>
    <row r="83" spans="1:15" x14ac:dyDescent="0.3">
      <c r="A83" s="1"/>
      <c r="B83" s="1"/>
      <c r="C83" s="1"/>
      <c r="D83" s="1"/>
      <c r="E83" s="1"/>
      <c r="F83" s="1"/>
      <c r="G83" s="72"/>
      <c r="H83" s="1"/>
      <c r="I83" s="1"/>
      <c r="J83" s="1"/>
      <c r="K83" s="1"/>
      <c r="L83" s="1"/>
      <c r="M83" s="1"/>
      <c r="N83" s="1"/>
      <c r="O83" s="1"/>
    </row>
    <row r="84" spans="1:15" x14ac:dyDescent="0.3">
      <c r="A84" s="1"/>
      <c r="B84" s="1"/>
      <c r="C84" s="1"/>
      <c r="D84" s="1"/>
      <c r="E84" s="1"/>
      <c r="F84" s="1"/>
      <c r="G84" s="72"/>
      <c r="H84" s="1"/>
      <c r="I84" s="1"/>
      <c r="J84" s="1"/>
      <c r="K84" s="1"/>
      <c r="L84" s="1"/>
      <c r="M84" s="1"/>
      <c r="N84" s="1"/>
      <c r="O84" s="1"/>
    </row>
    <row r="85" spans="1:15" x14ac:dyDescent="0.3">
      <c r="A85" s="1"/>
      <c r="B85" s="1"/>
      <c r="C85" s="1"/>
      <c r="D85" s="1"/>
      <c r="E85" s="1"/>
      <c r="F85" s="1"/>
      <c r="G85" s="72"/>
      <c r="H85" s="1"/>
      <c r="I85" s="1"/>
      <c r="J85" s="1"/>
      <c r="K85" s="1"/>
      <c r="L85" s="1"/>
      <c r="M85" s="1"/>
      <c r="N85" s="1"/>
      <c r="O85" s="1"/>
    </row>
    <row r="86" spans="1:15" x14ac:dyDescent="0.3">
      <c r="A86" s="1"/>
      <c r="B86" s="1"/>
      <c r="C86" s="1"/>
      <c r="D86" s="1"/>
      <c r="E86" s="1"/>
      <c r="F86" s="1"/>
      <c r="G86" s="72"/>
      <c r="H86" s="1"/>
      <c r="I86" s="1"/>
      <c r="J86" s="1"/>
      <c r="K86" s="1"/>
      <c r="L86" s="1"/>
      <c r="M86" s="1"/>
      <c r="N86" s="1"/>
      <c r="O86" s="1"/>
    </row>
    <row r="87" spans="1:15" x14ac:dyDescent="0.3">
      <c r="A87" s="1"/>
      <c r="B87" s="1"/>
      <c r="C87" s="1"/>
      <c r="D87" s="1"/>
      <c r="E87" s="1"/>
      <c r="F87" s="1"/>
      <c r="I87" s="1"/>
      <c r="J87" s="1"/>
      <c r="K87" s="1"/>
      <c r="L87" s="1"/>
      <c r="M87" s="1"/>
      <c r="N87" s="1"/>
      <c r="O87" s="1"/>
    </row>
    <row r="88" spans="1:15" x14ac:dyDescent="0.3">
      <c r="A88" s="1"/>
      <c r="B88" s="1"/>
      <c r="C88" s="1"/>
      <c r="D88" s="1"/>
      <c r="E88" s="1"/>
      <c r="F88" s="1"/>
      <c r="I88" s="1"/>
      <c r="J88" s="1"/>
      <c r="K88" s="1"/>
      <c r="L88" s="1"/>
      <c r="M88" s="1"/>
      <c r="N88" s="1"/>
      <c r="O88" s="1"/>
    </row>
    <row r="89" spans="1:15" x14ac:dyDescent="0.3">
      <c r="A89" s="1"/>
      <c r="B89" s="1"/>
      <c r="C89" s="1"/>
      <c r="D89" s="1"/>
      <c r="E89" s="1"/>
      <c r="F89" s="1"/>
      <c r="I89" s="1"/>
      <c r="J89" s="1"/>
      <c r="K89" s="1"/>
      <c r="L89" s="1"/>
      <c r="M89" s="1"/>
      <c r="N89" s="1"/>
      <c r="O89" s="1"/>
    </row>
    <row r="90" spans="1:15" x14ac:dyDescent="0.3">
      <c r="A90" s="1"/>
      <c r="B90" s="1"/>
      <c r="C90" s="1"/>
      <c r="D90" s="1"/>
      <c r="E90" s="1"/>
      <c r="F90" s="1"/>
      <c r="G90" s="72"/>
      <c r="H90" s="1"/>
      <c r="I90" s="1"/>
      <c r="J90" s="1"/>
      <c r="K90" s="1"/>
      <c r="L90" s="1"/>
      <c r="M90" s="1"/>
      <c r="N90" s="1"/>
      <c r="O90" s="1"/>
    </row>
    <row r="91" spans="1:15" x14ac:dyDescent="0.3">
      <c r="A91" s="1"/>
      <c r="B91" s="1"/>
      <c r="C91" s="1"/>
      <c r="D91" s="1"/>
      <c r="E91" s="1"/>
      <c r="F91" s="1"/>
      <c r="G91" s="72"/>
      <c r="H91" s="1"/>
      <c r="I91" s="1"/>
      <c r="J91" s="1"/>
      <c r="K91" s="1"/>
      <c r="L91" s="1"/>
      <c r="M91" s="1"/>
      <c r="N91" s="1"/>
      <c r="O91" s="1"/>
    </row>
    <row r="92" spans="1:15" x14ac:dyDescent="0.3">
      <c r="A92" s="1"/>
      <c r="B92" s="1"/>
      <c r="C92" s="1"/>
      <c r="D92" s="1"/>
      <c r="E92" s="1"/>
      <c r="F92" s="1"/>
      <c r="G92" s="72"/>
      <c r="H92" s="1"/>
      <c r="I92" s="1"/>
      <c r="J92" s="1"/>
      <c r="K92" s="1"/>
      <c r="L92" s="1"/>
      <c r="M92" s="1"/>
      <c r="N92" s="1"/>
      <c r="O92" s="1"/>
    </row>
    <row r="93" spans="1:15" x14ac:dyDescent="0.3">
      <c r="A93" s="1"/>
      <c r="B93" s="1"/>
      <c r="C93" s="1"/>
      <c r="D93" s="1"/>
      <c r="E93" s="1"/>
      <c r="F93" s="1"/>
      <c r="G93" s="72"/>
      <c r="H93" s="1"/>
      <c r="I93" s="1"/>
      <c r="J93" s="1"/>
      <c r="K93" s="1"/>
      <c r="L93" s="1"/>
      <c r="M93" s="1"/>
      <c r="N93" s="1"/>
      <c r="O93" s="1"/>
    </row>
    <row r="94" spans="1:15" x14ac:dyDescent="0.3">
      <c r="A94" s="1"/>
      <c r="B94" s="1"/>
      <c r="C94" s="1"/>
      <c r="D94" s="1"/>
      <c r="E94" s="1"/>
      <c r="F94" s="1"/>
      <c r="G94" s="72"/>
      <c r="H94" s="1"/>
      <c r="I94" s="1"/>
      <c r="J94" s="1"/>
      <c r="K94" s="1"/>
      <c r="L94" s="1"/>
      <c r="M94" s="1"/>
      <c r="N94" s="1"/>
      <c r="O94" s="1"/>
    </row>
    <row r="95" spans="1:15" x14ac:dyDescent="0.3">
      <c r="A95" s="1"/>
      <c r="B95" s="1"/>
      <c r="C95" s="1"/>
      <c r="D95" s="1"/>
      <c r="E95" s="1"/>
      <c r="F95" s="1"/>
      <c r="G95" s="72"/>
      <c r="H95" s="1"/>
      <c r="I95" s="1"/>
      <c r="J95" s="1"/>
      <c r="K95" s="1"/>
      <c r="L95" s="1"/>
      <c r="M95" s="1"/>
      <c r="N95" s="1"/>
      <c r="O95" s="1"/>
    </row>
    <row r="96" spans="1:15" x14ac:dyDescent="0.3">
      <c r="A96" s="1"/>
      <c r="B96" s="1"/>
      <c r="G96" s="72"/>
      <c r="H96" s="1"/>
    </row>
    <row r="97" spans="1:8" x14ac:dyDescent="0.3">
      <c r="A97" s="1"/>
      <c r="B97" s="1"/>
      <c r="G97" s="72"/>
      <c r="H97" s="1"/>
    </row>
    <row r="98" spans="1:8" x14ac:dyDescent="0.3">
      <c r="A98" s="1"/>
      <c r="B98" s="1"/>
      <c r="G98" s="72"/>
      <c r="H98" s="1"/>
    </row>
    <row r="99" spans="1:8" x14ac:dyDescent="0.3">
      <c r="A99" s="1"/>
      <c r="B99" s="1"/>
      <c r="G99" s="72"/>
      <c r="H99" s="1"/>
    </row>
    <row r="100" spans="1:8" x14ac:dyDescent="0.3">
      <c r="A100" s="1"/>
      <c r="B100" s="1"/>
      <c r="G100" s="72"/>
      <c r="H100" s="1"/>
    </row>
    <row r="101" spans="1:8" x14ac:dyDescent="0.3">
      <c r="A101" s="1"/>
      <c r="B101" s="1"/>
      <c r="G101" s="72"/>
      <c r="H101" s="1"/>
    </row>
    <row r="102" spans="1:8" x14ac:dyDescent="0.3">
      <c r="A102" s="1"/>
      <c r="B102" s="1"/>
      <c r="G102" s="72"/>
      <c r="H102" s="1"/>
    </row>
    <row r="103" spans="1:8" x14ac:dyDescent="0.3">
      <c r="A103" s="1"/>
      <c r="B103" s="1"/>
      <c r="G103" s="72"/>
      <c r="H103" s="1"/>
    </row>
    <row r="104" spans="1:8" x14ac:dyDescent="0.3">
      <c r="A104" s="1"/>
      <c r="B104" s="1"/>
      <c r="G104" s="72"/>
      <c r="H104" s="1"/>
    </row>
    <row r="105" spans="1:8" x14ac:dyDescent="0.3">
      <c r="A105" s="1"/>
      <c r="B105" s="1"/>
      <c r="G105" s="72"/>
      <c r="H105" s="1"/>
    </row>
    <row r="106" spans="1:8" x14ac:dyDescent="0.3">
      <c r="A106" s="1"/>
      <c r="B106" s="1"/>
      <c r="G106" s="72"/>
      <c r="H106" s="1"/>
    </row>
    <row r="107" spans="1:8" x14ac:dyDescent="0.3">
      <c r="A107" s="1"/>
      <c r="B107" s="1"/>
      <c r="G107" s="72"/>
      <c r="H107" s="1"/>
    </row>
    <row r="108" spans="1:8" x14ac:dyDescent="0.3">
      <c r="A108" s="1"/>
      <c r="B108" s="1"/>
      <c r="G108" s="72"/>
      <c r="H108" s="1"/>
    </row>
    <row r="109" spans="1:8" x14ac:dyDescent="0.3">
      <c r="A109" s="1"/>
      <c r="B109" s="1"/>
      <c r="G109" s="72"/>
      <c r="H109" s="1"/>
    </row>
    <row r="110" spans="1:8" x14ac:dyDescent="0.3">
      <c r="A110" s="1"/>
      <c r="B110" s="1"/>
      <c r="G110" s="72"/>
      <c r="H110" s="1"/>
    </row>
    <row r="111" spans="1:8" x14ac:dyDescent="0.3">
      <c r="A111" s="1"/>
      <c r="B111" s="1"/>
      <c r="G111" s="72"/>
      <c r="H111" s="1"/>
    </row>
    <row r="112" spans="1:8" x14ac:dyDescent="0.3">
      <c r="A112" s="1"/>
      <c r="B112" s="1"/>
      <c r="G112" s="72"/>
      <c r="H112" s="1"/>
    </row>
    <row r="113" spans="1:8" x14ac:dyDescent="0.3">
      <c r="A113" s="1"/>
      <c r="B113" s="1"/>
      <c r="G113" s="72"/>
      <c r="H113" s="1"/>
    </row>
    <row r="114" spans="1:8" x14ac:dyDescent="0.3">
      <c r="A114" s="1"/>
      <c r="B114" s="1"/>
      <c r="G114" s="72"/>
      <c r="H114" s="1"/>
    </row>
    <row r="115" spans="1:8" x14ac:dyDescent="0.3">
      <c r="A115" s="1"/>
      <c r="B115" s="1"/>
      <c r="G115" s="72"/>
      <c r="H115" s="1"/>
    </row>
    <row r="116" spans="1:8" x14ac:dyDescent="0.3">
      <c r="A116" s="1"/>
      <c r="B116" s="1"/>
      <c r="G116" s="72"/>
      <c r="H116" s="1"/>
    </row>
    <row r="117" spans="1:8" x14ac:dyDescent="0.3">
      <c r="A117" s="1"/>
      <c r="B117" s="1"/>
      <c r="G117" s="72"/>
      <c r="H117" s="1"/>
    </row>
    <row r="118" spans="1:8" x14ac:dyDescent="0.3">
      <c r="A118" s="1"/>
      <c r="B118" s="1"/>
      <c r="G118" s="72"/>
      <c r="H118" s="1"/>
    </row>
    <row r="119" spans="1:8" x14ac:dyDescent="0.3">
      <c r="A119" s="1"/>
      <c r="B119" s="1"/>
      <c r="G119" s="72"/>
      <c r="H119" s="1"/>
    </row>
    <row r="120" spans="1:8" x14ac:dyDescent="0.3">
      <c r="G120" s="72"/>
      <c r="H120" s="1"/>
    </row>
    <row r="121" spans="1:8" x14ac:dyDescent="0.3">
      <c r="G121" s="72"/>
      <c r="H121" s="1"/>
    </row>
    <row r="122" spans="1:8" x14ac:dyDescent="0.3">
      <c r="G122" s="72"/>
      <c r="H122" s="1"/>
    </row>
    <row r="123" spans="1:8" x14ac:dyDescent="0.3">
      <c r="G123" s="72"/>
      <c r="H123" s="1"/>
    </row>
    <row r="124" spans="1:8" x14ac:dyDescent="0.3">
      <c r="G124" s="72"/>
      <c r="H124" s="1"/>
    </row>
    <row r="125" spans="1:8" x14ac:dyDescent="0.3">
      <c r="G125" s="72"/>
      <c r="H125" s="1"/>
    </row>
    <row r="126" spans="1:8" x14ac:dyDescent="0.3">
      <c r="G126" s="72"/>
      <c r="H126" s="1"/>
    </row>
    <row r="127" spans="1:8" x14ac:dyDescent="0.3">
      <c r="G127" s="72"/>
      <c r="H127" s="1"/>
    </row>
    <row r="128" spans="1:8" x14ac:dyDescent="0.3">
      <c r="G128" s="72"/>
      <c r="H128" s="1"/>
    </row>
    <row r="129" spans="7:8" x14ac:dyDescent="0.3">
      <c r="G129" s="72"/>
      <c r="H129" s="1"/>
    </row>
    <row r="130" spans="7:8" x14ac:dyDescent="0.3">
      <c r="G130" s="72"/>
      <c r="H130" s="1"/>
    </row>
    <row r="131" spans="7:8" x14ac:dyDescent="0.3">
      <c r="G131" s="72"/>
      <c r="H131" s="1"/>
    </row>
    <row r="132" spans="7:8" x14ac:dyDescent="0.3">
      <c r="G132" s="72"/>
      <c r="H132" s="1"/>
    </row>
    <row r="133" spans="7:8" x14ac:dyDescent="0.3">
      <c r="G133" s="72"/>
      <c r="H133" s="1"/>
    </row>
    <row r="134" spans="7:8" x14ac:dyDescent="0.3">
      <c r="G134" s="72"/>
      <c r="H134" s="1"/>
    </row>
    <row r="135" spans="7:8" x14ac:dyDescent="0.3">
      <c r="G135" s="72"/>
      <c r="H135" s="1"/>
    </row>
  </sheetData>
  <mergeCells count="1">
    <mergeCell ref="A2:E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47F70-3A1B-4E08-B86D-249AFCB9F461}">
  <dimension ref="A1:H37"/>
  <sheetViews>
    <sheetView topLeftCell="A22" zoomScale="115" zoomScaleNormal="115" workbookViewId="0">
      <selection activeCell="A35" sqref="A35:E37"/>
    </sheetView>
  </sheetViews>
  <sheetFormatPr defaultRowHeight="14.4" x14ac:dyDescent="0.3"/>
  <cols>
    <col min="1" max="1" width="16.44140625" bestFit="1" customWidth="1"/>
    <col min="2" max="2" width="16.44140625" customWidth="1"/>
    <col min="3" max="4" width="11.5546875" customWidth="1"/>
    <col min="5" max="5" width="12.77734375" bestFit="1" customWidth="1"/>
    <col min="6" max="6" width="12" hidden="1" customWidth="1"/>
    <col min="7" max="8" width="0" hidden="1" customWidth="1"/>
  </cols>
  <sheetData>
    <row r="1" spans="1:8" x14ac:dyDescent="0.3">
      <c r="A1" t="s">
        <v>82</v>
      </c>
      <c r="B1" t="s">
        <v>81</v>
      </c>
      <c r="C1" t="s">
        <v>80</v>
      </c>
      <c r="D1" t="s">
        <v>79</v>
      </c>
      <c r="E1" t="s">
        <v>78</v>
      </c>
      <c r="F1" t="s">
        <v>77</v>
      </c>
      <c r="G1" t="s">
        <v>37</v>
      </c>
      <c r="H1" t="s">
        <v>76</v>
      </c>
    </row>
    <row r="2" spans="1:8" x14ac:dyDescent="0.3">
      <c r="A2" s="95" t="s">
        <v>75</v>
      </c>
      <c r="B2">
        <v>1</v>
      </c>
      <c r="C2">
        <v>25.7</v>
      </c>
      <c r="D2" s="89">
        <f>SUM(C2:C4)</f>
        <v>76.800000000000011</v>
      </c>
      <c r="E2">
        <v>7.19</v>
      </c>
      <c r="F2" s="89">
        <v>7.26</v>
      </c>
      <c r="G2" s="88">
        <v>7.0000000000000007E-2</v>
      </c>
      <c r="H2" t="s">
        <v>63</v>
      </c>
    </row>
    <row r="3" spans="1:8" x14ac:dyDescent="0.3">
      <c r="A3" s="95"/>
      <c r="B3">
        <v>2</v>
      </c>
      <c r="C3">
        <v>25.5</v>
      </c>
      <c r="D3" s="89"/>
      <c r="E3">
        <v>7.25</v>
      </c>
      <c r="F3" s="89"/>
      <c r="G3" s="88"/>
    </row>
    <row r="4" spans="1:8" x14ac:dyDescent="0.3">
      <c r="A4" s="95"/>
      <c r="B4">
        <v>3</v>
      </c>
      <c r="C4">
        <v>25.6</v>
      </c>
      <c r="D4" s="89"/>
      <c r="E4">
        <v>7.33</v>
      </c>
      <c r="F4" s="89"/>
      <c r="G4" s="88"/>
    </row>
    <row r="5" spans="1:8" x14ac:dyDescent="0.3">
      <c r="A5" s="95" t="s">
        <v>74</v>
      </c>
      <c r="B5">
        <v>1</v>
      </c>
      <c r="C5">
        <v>31.1</v>
      </c>
      <c r="D5" s="89">
        <f>SUM(C5:C7)</f>
        <v>93.2</v>
      </c>
      <c r="E5">
        <v>7.1</v>
      </c>
      <c r="F5" s="89">
        <v>7.03</v>
      </c>
      <c r="G5" s="88">
        <v>0.12</v>
      </c>
      <c r="H5" t="s">
        <v>73</v>
      </c>
    </row>
    <row r="6" spans="1:8" x14ac:dyDescent="0.3">
      <c r="A6" s="95"/>
      <c r="B6">
        <v>2</v>
      </c>
      <c r="C6">
        <v>32.6</v>
      </c>
      <c r="D6" s="89"/>
      <c r="E6">
        <v>6.89</v>
      </c>
      <c r="F6" s="89"/>
      <c r="G6" s="88"/>
    </row>
    <row r="7" spans="1:8" x14ac:dyDescent="0.3">
      <c r="A7" s="95"/>
      <c r="B7">
        <v>3</v>
      </c>
      <c r="C7">
        <v>29.5</v>
      </c>
      <c r="D7" s="89"/>
      <c r="E7">
        <v>7.09</v>
      </c>
      <c r="F7" s="89"/>
      <c r="G7" s="88"/>
    </row>
    <row r="8" spans="1:8" x14ac:dyDescent="0.3">
      <c r="A8" s="93" t="s">
        <v>72</v>
      </c>
      <c r="B8">
        <v>1</v>
      </c>
      <c r="C8">
        <v>2.5</v>
      </c>
      <c r="D8" s="89">
        <f>SUM(C8:C10)</f>
        <v>9.5</v>
      </c>
      <c r="E8">
        <v>6.17</v>
      </c>
      <c r="F8" s="89">
        <v>6.19</v>
      </c>
      <c r="G8" s="88">
        <v>0.02</v>
      </c>
      <c r="H8" t="s">
        <v>61</v>
      </c>
    </row>
    <row r="9" spans="1:8" x14ac:dyDescent="0.3">
      <c r="A9" s="93"/>
      <c r="B9">
        <v>2</v>
      </c>
      <c r="C9">
        <v>4.2</v>
      </c>
      <c r="D9" s="89"/>
      <c r="E9">
        <v>6.2</v>
      </c>
      <c r="F9" s="89"/>
      <c r="G9" s="88"/>
    </row>
    <row r="10" spans="1:8" x14ac:dyDescent="0.3">
      <c r="A10" s="93"/>
      <c r="B10">
        <v>3</v>
      </c>
      <c r="C10">
        <v>2.8</v>
      </c>
      <c r="D10" s="89"/>
      <c r="E10">
        <v>6.19</v>
      </c>
      <c r="F10" s="89"/>
      <c r="G10" s="88"/>
    </row>
    <row r="11" spans="1:8" x14ac:dyDescent="0.3">
      <c r="A11" s="93" t="s">
        <v>71</v>
      </c>
      <c r="B11">
        <v>1</v>
      </c>
      <c r="C11">
        <v>22.240300000000001</v>
      </c>
      <c r="D11" s="89">
        <f>SUM(C11:C13)</f>
        <v>76.440300000000008</v>
      </c>
      <c r="E11">
        <v>7.04</v>
      </c>
      <c r="F11" s="89">
        <v>7.21</v>
      </c>
      <c r="G11" s="88">
        <v>0.15</v>
      </c>
      <c r="H11" t="s">
        <v>63</v>
      </c>
    </row>
    <row r="12" spans="1:8" x14ac:dyDescent="0.3">
      <c r="A12" s="93"/>
      <c r="B12">
        <v>2</v>
      </c>
      <c r="C12">
        <v>26.8</v>
      </c>
      <c r="D12" s="89"/>
      <c r="E12">
        <v>7.31</v>
      </c>
      <c r="F12" s="89"/>
      <c r="G12" s="88"/>
    </row>
    <row r="13" spans="1:8" x14ac:dyDescent="0.3">
      <c r="A13" s="93"/>
      <c r="B13">
        <v>3</v>
      </c>
      <c r="C13">
        <v>27.4</v>
      </c>
      <c r="D13" s="89"/>
      <c r="E13">
        <v>7.28</v>
      </c>
      <c r="F13" s="89"/>
      <c r="G13" s="88"/>
    </row>
    <row r="14" spans="1:8" ht="18.600000000000001" customHeight="1" x14ac:dyDescent="0.3">
      <c r="A14" s="93" t="s">
        <v>70</v>
      </c>
      <c r="B14">
        <v>1</v>
      </c>
      <c r="C14">
        <v>5.75</v>
      </c>
      <c r="D14" s="89">
        <f>SUM(C14:C16)</f>
        <v>16.605</v>
      </c>
      <c r="E14">
        <v>6.49</v>
      </c>
      <c r="F14" s="89">
        <v>6.35</v>
      </c>
      <c r="G14" s="88">
        <v>0.12</v>
      </c>
      <c r="H14" t="s">
        <v>69</v>
      </c>
    </row>
    <row r="15" spans="1:8" x14ac:dyDescent="0.3">
      <c r="A15" s="93"/>
      <c r="B15">
        <v>2</v>
      </c>
      <c r="C15">
        <v>5.6</v>
      </c>
      <c r="D15" s="89"/>
      <c r="E15">
        <v>6.26</v>
      </c>
      <c r="F15" s="89"/>
      <c r="G15" s="88"/>
    </row>
    <row r="16" spans="1:8" x14ac:dyDescent="0.3">
      <c r="A16" s="93"/>
      <c r="B16">
        <v>3</v>
      </c>
      <c r="C16">
        <v>5.2549999999999999</v>
      </c>
      <c r="D16" s="89"/>
      <c r="E16">
        <v>6.31</v>
      </c>
      <c r="F16" s="89"/>
      <c r="G16" s="88"/>
    </row>
    <row r="17" spans="1:8" x14ac:dyDescent="0.3">
      <c r="A17" s="93" t="s">
        <v>68</v>
      </c>
      <c r="B17">
        <v>1</v>
      </c>
      <c r="C17">
        <v>31.7</v>
      </c>
      <c r="D17" s="89">
        <f>SUM(C17:C19)</f>
        <v>96</v>
      </c>
      <c r="E17">
        <v>7.26</v>
      </c>
      <c r="F17" s="89">
        <v>7.26</v>
      </c>
      <c r="G17" s="88">
        <v>0.08</v>
      </c>
      <c r="H17" t="s">
        <v>63</v>
      </c>
    </row>
    <row r="18" spans="1:8" x14ac:dyDescent="0.3">
      <c r="A18" s="93"/>
      <c r="B18">
        <v>2</v>
      </c>
      <c r="C18">
        <v>32.1</v>
      </c>
      <c r="D18" s="89"/>
      <c r="E18">
        <v>7.34</v>
      </c>
      <c r="F18" s="89"/>
      <c r="G18" s="88"/>
    </row>
    <row r="19" spans="1:8" x14ac:dyDescent="0.3">
      <c r="A19" s="93"/>
      <c r="B19">
        <v>3</v>
      </c>
      <c r="C19">
        <v>32.200000000000003</v>
      </c>
      <c r="D19" s="89"/>
      <c r="E19">
        <v>7.18</v>
      </c>
      <c r="F19" s="89"/>
      <c r="G19" s="88"/>
    </row>
    <row r="20" spans="1:8" ht="18.600000000000001" customHeight="1" x14ac:dyDescent="0.3">
      <c r="A20" s="93" t="s">
        <v>67</v>
      </c>
      <c r="B20">
        <v>1</v>
      </c>
      <c r="C20">
        <v>5.7</v>
      </c>
      <c r="D20" s="89">
        <f>SUM(C20:C22)</f>
        <v>19.399999999999999</v>
      </c>
      <c r="E20">
        <v>6.13</v>
      </c>
      <c r="F20" s="89">
        <v>6.13</v>
      </c>
      <c r="G20" s="88">
        <v>0.1</v>
      </c>
      <c r="H20" t="s">
        <v>61</v>
      </c>
    </row>
    <row r="21" spans="1:8" x14ac:dyDescent="0.3">
      <c r="A21" s="93"/>
      <c r="B21">
        <v>2</v>
      </c>
      <c r="C21">
        <v>8.6</v>
      </c>
      <c r="D21" s="89"/>
      <c r="E21">
        <v>6.12</v>
      </c>
      <c r="F21" s="89"/>
      <c r="G21" s="88"/>
    </row>
    <row r="22" spans="1:8" x14ac:dyDescent="0.3">
      <c r="A22" s="93"/>
      <c r="B22">
        <v>3</v>
      </c>
      <c r="C22">
        <v>5.0999999999999996</v>
      </c>
      <c r="D22" s="89"/>
      <c r="E22">
        <v>6.14</v>
      </c>
      <c r="F22" s="89"/>
      <c r="G22" s="88"/>
    </row>
    <row r="23" spans="1:8" x14ac:dyDescent="0.3">
      <c r="A23" s="93" t="s">
        <v>66</v>
      </c>
      <c r="B23">
        <v>1</v>
      </c>
      <c r="C23">
        <v>40</v>
      </c>
      <c r="D23" s="89">
        <f>SUM(C23:C25)</f>
        <v>117.6</v>
      </c>
      <c r="E23">
        <v>7.33</v>
      </c>
      <c r="F23" s="89">
        <v>7.39</v>
      </c>
      <c r="G23" s="88">
        <v>0.08</v>
      </c>
      <c r="H23" t="s">
        <v>63</v>
      </c>
    </row>
    <row r="24" spans="1:8" x14ac:dyDescent="0.3">
      <c r="A24" s="93"/>
      <c r="B24">
        <v>2</v>
      </c>
      <c r="C24">
        <v>39.799999999999997</v>
      </c>
      <c r="D24" s="89"/>
      <c r="E24">
        <v>7.48</v>
      </c>
      <c r="F24" s="89"/>
      <c r="G24" s="88"/>
    </row>
    <row r="25" spans="1:8" x14ac:dyDescent="0.3">
      <c r="A25" s="93"/>
      <c r="B25">
        <v>3</v>
      </c>
      <c r="C25">
        <v>37.799999999999997</v>
      </c>
      <c r="D25" s="89"/>
      <c r="E25">
        <v>7.37</v>
      </c>
      <c r="F25" s="89"/>
      <c r="G25" s="88"/>
    </row>
    <row r="26" spans="1:8" x14ac:dyDescent="0.3">
      <c r="A26" s="93" t="s">
        <v>65</v>
      </c>
      <c r="B26">
        <v>1</v>
      </c>
      <c r="C26">
        <v>10.5</v>
      </c>
      <c r="D26" s="89">
        <f>SUM(C26:C28)</f>
        <v>29.200000000000003</v>
      </c>
      <c r="E26">
        <v>6.18</v>
      </c>
      <c r="F26" s="89">
        <v>6.2</v>
      </c>
      <c r="G26" s="88">
        <v>0.02</v>
      </c>
      <c r="H26" t="s">
        <v>61</v>
      </c>
    </row>
    <row r="27" spans="1:8" x14ac:dyDescent="0.3">
      <c r="A27" s="93"/>
      <c r="B27">
        <v>2</v>
      </c>
      <c r="C27">
        <v>9.1</v>
      </c>
      <c r="D27" s="89"/>
      <c r="E27">
        <v>6.2</v>
      </c>
      <c r="F27" s="89"/>
      <c r="G27" s="88"/>
    </row>
    <row r="28" spans="1:8" x14ac:dyDescent="0.3">
      <c r="A28" s="93"/>
      <c r="B28">
        <v>3</v>
      </c>
      <c r="C28">
        <v>9.6</v>
      </c>
      <c r="D28" s="89"/>
      <c r="E28">
        <v>6.22</v>
      </c>
      <c r="F28" s="89"/>
      <c r="G28" s="88"/>
    </row>
    <row r="29" spans="1:8" x14ac:dyDescent="0.3">
      <c r="A29" s="93" t="s">
        <v>64</v>
      </c>
      <c r="B29">
        <v>1</v>
      </c>
      <c r="C29">
        <v>37.4</v>
      </c>
      <c r="D29" s="94">
        <f>SUM(C29:C31)</f>
        <v>114.1</v>
      </c>
      <c r="E29">
        <v>7.3</v>
      </c>
      <c r="F29" s="89">
        <v>7.27</v>
      </c>
      <c r="G29" s="88">
        <v>0.03</v>
      </c>
      <c r="H29" t="s">
        <v>63</v>
      </c>
    </row>
    <row r="30" spans="1:8" x14ac:dyDescent="0.3">
      <c r="A30" s="93"/>
      <c r="B30">
        <v>2</v>
      </c>
      <c r="C30">
        <v>39.200000000000003</v>
      </c>
      <c r="D30" s="94"/>
      <c r="E30">
        <v>7.26</v>
      </c>
      <c r="F30" s="89"/>
      <c r="G30" s="88"/>
    </row>
    <row r="31" spans="1:8" x14ac:dyDescent="0.3">
      <c r="A31" s="93"/>
      <c r="B31">
        <v>3</v>
      </c>
      <c r="C31">
        <v>37.5</v>
      </c>
      <c r="D31" s="94"/>
      <c r="E31">
        <v>7.24</v>
      </c>
      <c r="F31" s="89"/>
      <c r="G31" s="88"/>
    </row>
    <row r="32" spans="1:8" x14ac:dyDescent="0.3">
      <c r="A32" s="93" t="s">
        <v>62</v>
      </c>
      <c r="B32">
        <v>1</v>
      </c>
      <c r="C32">
        <v>9.3000000000000007</v>
      </c>
      <c r="D32" s="89">
        <f>SUM(C32:C34)</f>
        <v>22.400000000000002</v>
      </c>
      <c r="E32">
        <v>6.15</v>
      </c>
      <c r="F32" s="89">
        <v>6.17</v>
      </c>
      <c r="G32" s="88">
        <v>0.02</v>
      </c>
      <c r="H32" t="s">
        <v>61</v>
      </c>
    </row>
    <row r="33" spans="1:8" x14ac:dyDescent="0.3">
      <c r="A33" s="93"/>
      <c r="B33">
        <v>2</v>
      </c>
      <c r="C33">
        <v>6.4</v>
      </c>
      <c r="D33" s="89"/>
      <c r="E33">
        <v>6.17</v>
      </c>
      <c r="F33" s="89"/>
      <c r="G33" s="88"/>
    </row>
    <row r="34" spans="1:8" x14ac:dyDescent="0.3">
      <c r="A34" s="93"/>
      <c r="B34">
        <v>3</v>
      </c>
      <c r="C34">
        <v>6.7</v>
      </c>
      <c r="D34" s="89"/>
      <c r="E34">
        <v>6.19</v>
      </c>
      <c r="F34" s="89"/>
      <c r="G34" s="88"/>
    </row>
    <row r="35" spans="1:8" x14ac:dyDescent="0.3">
      <c r="A35" s="92" t="s">
        <v>4</v>
      </c>
      <c r="B35" s="90">
        <v>1</v>
      </c>
      <c r="C35" s="90">
        <v>47.1</v>
      </c>
      <c r="D35" s="91">
        <f>SUM(C35:C37)</f>
        <v>141.33999999999997</v>
      </c>
      <c r="E35" s="90">
        <v>4.5199999999999996</v>
      </c>
      <c r="F35" s="89">
        <v>4.47</v>
      </c>
      <c r="G35" s="88">
        <v>0.05</v>
      </c>
      <c r="H35" t="s">
        <v>60</v>
      </c>
    </row>
    <row r="36" spans="1:8" x14ac:dyDescent="0.3">
      <c r="A36" s="92"/>
      <c r="B36" s="90">
        <v>2</v>
      </c>
      <c r="C36" s="90">
        <v>47.69</v>
      </c>
      <c r="D36" s="91"/>
      <c r="E36" s="90">
        <v>4.42</v>
      </c>
      <c r="F36" s="89"/>
      <c r="G36" s="88"/>
    </row>
    <row r="37" spans="1:8" x14ac:dyDescent="0.3">
      <c r="A37" s="92"/>
      <c r="B37" s="90">
        <v>3</v>
      </c>
      <c r="C37" s="90">
        <v>46.55</v>
      </c>
      <c r="D37" s="91"/>
      <c r="E37" s="90">
        <v>4.47</v>
      </c>
      <c r="F37" s="89"/>
      <c r="G37" s="88"/>
    </row>
  </sheetData>
  <mergeCells count="36">
    <mergeCell ref="F32:F34"/>
    <mergeCell ref="F35:F37"/>
    <mergeCell ref="F17:F19"/>
    <mergeCell ref="F20:F22"/>
    <mergeCell ref="F23:F25"/>
    <mergeCell ref="F26:F28"/>
    <mergeCell ref="F29:F31"/>
    <mergeCell ref="D23:D25"/>
    <mergeCell ref="D26:D28"/>
    <mergeCell ref="D29:D31"/>
    <mergeCell ref="D32:D34"/>
    <mergeCell ref="D35:D37"/>
    <mergeCell ref="F2:F4"/>
    <mergeCell ref="F5:F7"/>
    <mergeCell ref="F8:F10"/>
    <mergeCell ref="F11:F13"/>
    <mergeCell ref="F14:F16"/>
    <mergeCell ref="D20:D22"/>
    <mergeCell ref="A8:A10"/>
    <mergeCell ref="A2:A4"/>
    <mergeCell ref="A5:A7"/>
    <mergeCell ref="A11:A13"/>
    <mergeCell ref="A14:A16"/>
    <mergeCell ref="D2:D4"/>
    <mergeCell ref="D5:D7"/>
    <mergeCell ref="D8:D10"/>
    <mergeCell ref="D11:D13"/>
    <mergeCell ref="D14:D16"/>
    <mergeCell ref="D17:D19"/>
    <mergeCell ref="A23:A25"/>
    <mergeCell ref="A26:A28"/>
    <mergeCell ref="A29:A31"/>
    <mergeCell ref="A32:A34"/>
    <mergeCell ref="A35:A37"/>
    <mergeCell ref="A17:A19"/>
    <mergeCell ref="A20:A2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1AAF6-D0E4-4138-97F3-7F736C3C78EF}">
  <sheetPr>
    <tabColor rgb="FFFFFF00"/>
  </sheetPr>
  <dimension ref="A1:P53"/>
  <sheetViews>
    <sheetView topLeftCell="A11" zoomScale="70" zoomScaleNormal="70" workbookViewId="0">
      <selection activeCell="L40" sqref="L40:M40"/>
    </sheetView>
  </sheetViews>
  <sheetFormatPr defaultColWidth="9.109375" defaultRowHeight="14.4" x14ac:dyDescent="0.3"/>
  <cols>
    <col min="1" max="1" width="9.109375" customWidth="1"/>
    <col min="2" max="2" width="25.5546875" customWidth="1"/>
    <col min="3" max="3" width="9" bestFit="1" customWidth="1"/>
    <col min="4" max="4" width="9.109375" bestFit="1" customWidth="1"/>
    <col min="5" max="5" width="6" bestFit="1" customWidth="1"/>
    <col min="6" max="6" width="14.88671875" bestFit="1" customWidth="1"/>
    <col min="7" max="7" width="16.88671875" bestFit="1" customWidth="1"/>
    <col min="8" max="8" width="8.88671875" bestFit="1" customWidth="1"/>
    <col min="9" max="10" width="9.109375" style="71"/>
    <col min="11" max="11" width="9.109375" style="71" customWidth="1"/>
    <col min="16" max="16" width="13.21875" customWidth="1"/>
  </cols>
  <sheetData>
    <row r="1" spans="1:16" x14ac:dyDescent="0.3">
      <c r="C1" s="130"/>
      <c r="D1" s="130"/>
      <c r="E1" s="130"/>
      <c r="F1" s="130"/>
      <c r="G1" s="130"/>
      <c r="H1" s="130"/>
      <c r="I1" s="130"/>
    </row>
    <row r="2" spans="1:16" s="127" customFormat="1" ht="18" x14ac:dyDescent="0.35">
      <c r="A2" s="127" t="s">
        <v>126</v>
      </c>
      <c r="C2" s="129" t="s">
        <v>125</v>
      </c>
      <c r="D2" s="129"/>
      <c r="E2" s="129"/>
      <c r="F2" s="129"/>
      <c r="G2" s="129"/>
      <c r="H2" s="129"/>
      <c r="I2" s="128"/>
      <c r="J2" s="128"/>
      <c r="K2" s="128"/>
    </row>
    <row r="3" spans="1:16" x14ac:dyDescent="0.3">
      <c r="A3" s="126" t="s">
        <v>124</v>
      </c>
      <c r="B3" s="126"/>
    </row>
    <row r="4" spans="1:16" x14ac:dyDescent="0.3">
      <c r="A4" s="125" t="s">
        <v>123</v>
      </c>
      <c r="B4" s="125"/>
      <c r="C4" s="125"/>
      <c r="D4" s="125"/>
      <c r="E4" s="125"/>
      <c r="F4" s="125"/>
      <c r="G4" s="125"/>
      <c r="H4" s="125"/>
      <c r="I4" s="124"/>
      <c r="J4" s="124"/>
      <c r="K4" s="124"/>
    </row>
    <row r="5" spans="1:16" x14ac:dyDescent="0.3">
      <c r="E5" s="123"/>
    </row>
    <row r="6" spans="1:16" s="117" customFormat="1" x14ac:dyDescent="0.3">
      <c r="A6" s="122" t="s">
        <v>122</v>
      </c>
      <c r="B6" s="121" t="s">
        <v>121</v>
      </c>
      <c r="C6" s="121" t="s">
        <v>120</v>
      </c>
      <c r="D6" s="121" t="s">
        <v>119</v>
      </c>
      <c r="E6" s="122" t="s">
        <v>118</v>
      </c>
      <c r="F6" s="121" t="s">
        <v>117</v>
      </c>
      <c r="G6" s="121" t="s">
        <v>116</v>
      </c>
      <c r="H6" s="121" t="s">
        <v>115</v>
      </c>
      <c r="I6" s="120" t="s">
        <v>114</v>
      </c>
      <c r="J6" s="120"/>
      <c r="K6" s="120"/>
      <c r="L6" s="119" t="s">
        <v>113</v>
      </c>
      <c r="M6" s="119"/>
      <c r="N6" s="119" t="s">
        <v>112</v>
      </c>
      <c r="O6" s="119"/>
      <c r="P6" s="118" t="s">
        <v>111</v>
      </c>
    </row>
    <row r="7" spans="1:16" x14ac:dyDescent="0.3">
      <c r="A7">
        <v>1</v>
      </c>
      <c r="B7" t="s">
        <v>110</v>
      </c>
      <c r="C7">
        <v>1</v>
      </c>
      <c r="E7" s="99">
        <v>5.7000000000000002E-2</v>
      </c>
      <c r="I7" s="97"/>
      <c r="J7" s="97"/>
      <c r="K7" s="97"/>
      <c r="L7" s="116">
        <f>AVERAGE(E7:E8)</f>
        <v>5.6000000000000001E-2</v>
      </c>
      <c r="M7" s="113"/>
      <c r="N7" s="116">
        <f>STDEV(E7:E8)</f>
        <v>1.4142135623730963E-3</v>
      </c>
      <c r="O7" s="116"/>
    </row>
    <row r="8" spans="1:16" x14ac:dyDescent="0.3">
      <c r="C8">
        <v>2</v>
      </c>
      <c r="E8" s="99">
        <v>5.5E-2</v>
      </c>
      <c r="I8" s="97"/>
      <c r="J8" s="97"/>
      <c r="K8" s="97"/>
      <c r="L8" s="116"/>
      <c r="M8" s="113"/>
      <c r="N8" s="116"/>
      <c r="O8" s="116"/>
    </row>
    <row r="9" spans="1:16" x14ac:dyDescent="0.3">
      <c r="E9" s="99"/>
      <c r="I9" s="97"/>
      <c r="J9" s="97"/>
      <c r="K9" s="97"/>
      <c r="L9" s="116"/>
      <c r="M9" s="113"/>
      <c r="N9" s="116"/>
      <c r="O9" s="116"/>
    </row>
    <row r="10" spans="1:16" x14ac:dyDescent="0.3">
      <c r="A10">
        <v>2</v>
      </c>
      <c r="B10" t="s">
        <v>109</v>
      </c>
      <c r="C10">
        <v>1</v>
      </c>
      <c r="E10" s="99">
        <v>0.52600000000000002</v>
      </c>
      <c r="I10" s="97"/>
      <c r="J10" s="97"/>
      <c r="K10" s="97"/>
      <c r="L10" s="116">
        <f>AVERAGE(E10:E11)</f>
        <v>0.56600000000000006</v>
      </c>
      <c r="M10" s="113"/>
      <c r="N10" s="116">
        <f>STDEV(E10:E11)</f>
        <v>5.6568542494923775E-2</v>
      </c>
      <c r="O10" s="116"/>
      <c r="P10">
        <f>100/L10</f>
        <v>176.67844522968196</v>
      </c>
    </row>
    <row r="11" spans="1:16" x14ac:dyDescent="0.3">
      <c r="C11">
        <v>2</v>
      </c>
      <c r="E11" s="99">
        <v>0.60599999999999998</v>
      </c>
      <c r="I11" s="97"/>
      <c r="J11" s="97"/>
      <c r="K11" s="97"/>
      <c r="L11" s="109"/>
      <c r="M11" s="109"/>
      <c r="N11" s="109"/>
      <c r="O11" s="109"/>
    </row>
    <row r="12" spans="1:16" x14ac:dyDescent="0.3">
      <c r="D12" s="71"/>
      <c r="E12" s="99"/>
      <c r="I12" s="97"/>
      <c r="J12" s="97"/>
      <c r="K12" s="97"/>
      <c r="L12" s="109"/>
      <c r="M12" s="109"/>
      <c r="N12" s="115"/>
      <c r="O12" s="115"/>
    </row>
    <row r="13" spans="1:16" x14ac:dyDescent="0.3">
      <c r="D13" s="71"/>
      <c r="E13" s="99"/>
      <c r="I13" s="97"/>
      <c r="J13" s="97"/>
      <c r="K13" s="97"/>
      <c r="L13" s="109"/>
      <c r="M13" s="109"/>
      <c r="N13" s="109"/>
      <c r="O13" s="109"/>
    </row>
    <row r="14" spans="1:16" x14ac:dyDescent="0.3">
      <c r="D14" s="71"/>
      <c r="E14" s="99"/>
      <c r="I14" s="97"/>
      <c r="J14" s="97"/>
      <c r="K14" s="97"/>
      <c r="L14" s="109"/>
      <c r="M14" s="109"/>
      <c r="N14" s="109"/>
      <c r="O14" s="109"/>
    </row>
    <row r="15" spans="1:16" x14ac:dyDescent="0.3">
      <c r="D15" s="71"/>
      <c r="E15" s="114"/>
      <c r="F15" s="71"/>
      <c r="G15" s="88"/>
      <c r="H15" s="88"/>
      <c r="I15" s="100"/>
      <c r="J15" s="100"/>
      <c r="K15" s="100"/>
      <c r="L15" s="108"/>
      <c r="M15" s="108"/>
      <c r="N15" s="108"/>
      <c r="O15" s="108"/>
    </row>
    <row r="16" spans="1:16" x14ac:dyDescent="0.3">
      <c r="D16" s="71"/>
      <c r="E16" s="114"/>
      <c r="F16" s="71"/>
      <c r="G16" s="88"/>
      <c r="H16" s="88"/>
      <c r="I16" s="100"/>
      <c r="J16" s="100"/>
      <c r="K16" s="100"/>
      <c r="L16" s="113"/>
      <c r="M16" s="113"/>
      <c r="N16" s="109"/>
      <c r="O16" s="109"/>
    </row>
    <row r="17" spans="1:15" x14ac:dyDescent="0.3">
      <c r="A17">
        <v>3</v>
      </c>
      <c r="B17" t="s">
        <v>108</v>
      </c>
      <c r="C17">
        <v>2</v>
      </c>
      <c r="D17" s="71">
        <v>1</v>
      </c>
      <c r="E17" s="99">
        <v>0.88300000000000001</v>
      </c>
      <c r="F17" s="71">
        <v>100</v>
      </c>
      <c r="G17" s="88">
        <v>13.7</v>
      </c>
      <c r="H17" s="88">
        <f>E17*(99.00990099/F17)*100*0.9</f>
        <v>78.683168316752997</v>
      </c>
      <c r="I17" s="100">
        <f>H17*100/(100-G17)</f>
        <v>91.174007319528386</v>
      </c>
      <c r="J17" s="100"/>
      <c r="K17" s="100"/>
      <c r="L17" s="108">
        <f>AVERAGE(I17:K18)</f>
        <v>90.959653591433138</v>
      </c>
      <c r="M17" s="108"/>
      <c r="N17" s="108">
        <f>STDEV(I17:K20)</f>
        <v>51.592421738897428</v>
      </c>
      <c r="O17" s="108"/>
    </row>
    <row r="18" spans="1:15" x14ac:dyDescent="0.3">
      <c r="B18" t="s">
        <v>108</v>
      </c>
      <c r="C18">
        <v>2</v>
      </c>
      <c r="D18" s="71">
        <v>2</v>
      </c>
      <c r="E18" s="99">
        <v>0.88500000000000001</v>
      </c>
      <c r="F18" s="71">
        <v>100.7</v>
      </c>
      <c r="G18" s="88">
        <v>13.7</v>
      </c>
      <c r="H18" s="88">
        <f>E18*(99.00990099/F18)*100*0.9</f>
        <v>78.313193782060594</v>
      </c>
      <c r="I18" s="100">
        <f>H18*100/(100-G18)</f>
        <v>90.745299863337891</v>
      </c>
      <c r="J18" s="100"/>
      <c r="K18" s="100"/>
      <c r="L18" s="108"/>
      <c r="M18" s="108"/>
      <c r="N18" s="108"/>
      <c r="O18" s="108"/>
    </row>
    <row r="19" spans="1:15" x14ac:dyDescent="0.3">
      <c r="D19" s="71"/>
      <c r="E19" s="99"/>
      <c r="F19" s="111"/>
      <c r="G19" s="88"/>
      <c r="H19" s="88"/>
      <c r="I19" s="100"/>
      <c r="J19" s="100"/>
      <c r="K19" s="100"/>
      <c r="L19" s="108"/>
      <c r="M19" s="108"/>
      <c r="N19" s="108"/>
      <c r="O19" s="108"/>
    </row>
    <row r="20" spans="1:15" x14ac:dyDescent="0.3">
      <c r="A20">
        <v>4</v>
      </c>
      <c r="B20" t="s">
        <v>107</v>
      </c>
      <c r="C20">
        <v>1</v>
      </c>
      <c r="D20" s="71">
        <v>1</v>
      </c>
      <c r="E20" s="99">
        <v>1.7999999999999999E-2</v>
      </c>
      <c r="F20" s="88">
        <v>100.05</v>
      </c>
      <c r="G20">
        <v>5.383</v>
      </c>
      <c r="H20" s="88">
        <f>E20*(93.479785/F20)*100*0.9</f>
        <v>1.5136157091454274</v>
      </c>
      <c r="I20" s="100">
        <f>H20*100/(100-G20)</f>
        <v>1.599729128111679</v>
      </c>
      <c r="J20" s="100"/>
      <c r="K20" s="100"/>
      <c r="L20" s="108">
        <f>AVERAGE(I20:K23)</f>
        <v>1.6884031422996975</v>
      </c>
      <c r="M20" s="108"/>
      <c r="N20" s="108">
        <f>STDEV(I20:K23)</f>
        <v>0.44119415285651287</v>
      </c>
      <c r="O20" s="108"/>
    </row>
    <row r="21" spans="1:15" x14ac:dyDescent="0.3">
      <c r="B21" t="s">
        <v>106</v>
      </c>
      <c r="C21">
        <v>1</v>
      </c>
      <c r="D21" s="71">
        <v>2</v>
      </c>
      <c r="E21" s="99">
        <v>1.2999999999999999E-2</v>
      </c>
      <c r="F21" s="88">
        <v>100.05</v>
      </c>
      <c r="G21">
        <v>5.383</v>
      </c>
      <c r="H21" s="88">
        <f>E21*(93.479785/F21)*100*0.9</f>
        <v>1.0931669010494753</v>
      </c>
      <c r="I21" s="100">
        <f>H21*100/(100-G21)</f>
        <v>1.1553599258584348</v>
      </c>
      <c r="J21" s="100"/>
      <c r="K21" s="100"/>
      <c r="L21" s="108"/>
      <c r="M21" s="108"/>
      <c r="N21" s="108"/>
      <c r="O21" s="108"/>
    </row>
    <row r="22" spans="1:15" x14ac:dyDescent="0.3">
      <c r="B22" t="s">
        <v>105</v>
      </c>
      <c r="C22">
        <v>2</v>
      </c>
      <c r="D22" s="71">
        <v>1</v>
      </c>
      <c r="E22" s="99">
        <v>2.5000000000000001E-2</v>
      </c>
      <c r="F22" s="88">
        <v>100.07</v>
      </c>
      <c r="G22">
        <v>5.383</v>
      </c>
      <c r="H22" s="88">
        <f>E22*(93.479785/F22)*100*0.9</f>
        <v>2.1018238857799543</v>
      </c>
      <c r="I22" s="100">
        <f>H22*100/(100-G22)</f>
        <v>2.2214019529048206</v>
      </c>
      <c r="J22" s="100"/>
      <c r="K22" s="100"/>
      <c r="L22" s="108"/>
      <c r="M22" s="108"/>
      <c r="N22" s="108"/>
      <c r="O22" s="108"/>
    </row>
    <row r="23" spans="1:15" x14ac:dyDescent="0.3">
      <c r="B23" t="s">
        <v>104</v>
      </c>
      <c r="C23">
        <v>2</v>
      </c>
      <c r="D23" s="71">
        <v>2</v>
      </c>
      <c r="E23" s="99">
        <v>0.02</v>
      </c>
      <c r="F23" s="88">
        <v>100.07</v>
      </c>
      <c r="G23">
        <v>5.383</v>
      </c>
      <c r="H23" s="88">
        <f>E23*(93.479785/F23)*100*0.9</f>
        <v>1.6814591086239634</v>
      </c>
      <c r="I23" s="100">
        <f>H23*100/(100-G23)</f>
        <v>1.7771215623238565</v>
      </c>
      <c r="J23" s="100"/>
      <c r="K23" s="100"/>
      <c r="L23" s="108"/>
      <c r="M23" s="108"/>
      <c r="N23" s="108"/>
      <c r="O23" s="108"/>
    </row>
    <row r="24" spans="1:15" x14ac:dyDescent="0.3">
      <c r="B24" t="s">
        <v>103</v>
      </c>
      <c r="D24" s="71"/>
      <c r="E24" s="99"/>
      <c r="F24" s="88"/>
      <c r="H24" s="88"/>
      <c r="I24" s="100"/>
      <c r="J24" s="100"/>
      <c r="K24" s="100"/>
      <c r="L24" s="112"/>
      <c r="M24" s="112"/>
      <c r="N24" s="112"/>
      <c r="O24" s="112"/>
    </row>
    <row r="25" spans="1:15" x14ac:dyDescent="0.3">
      <c r="A25">
        <v>5</v>
      </c>
      <c r="B25" t="s">
        <v>102</v>
      </c>
      <c r="C25">
        <v>1</v>
      </c>
      <c r="D25" s="71">
        <v>1</v>
      </c>
      <c r="E25" s="99">
        <v>1.2999999999999999E-2</v>
      </c>
      <c r="F25" s="88">
        <v>100.55</v>
      </c>
      <c r="G25">
        <v>5.5679999999999996</v>
      </c>
      <c r="H25" s="88">
        <f>E25*(93.479785/F25)*100*0.9</f>
        <v>1.0877309641969171</v>
      </c>
      <c r="I25" s="100">
        <f>H25*100/(100-G25)</f>
        <v>1.151866913966576</v>
      </c>
      <c r="J25" s="100"/>
      <c r="K25" s="100"/>
      <c r="L25" s="108">
        <f>AVERAGE(I25:K28)</f>
        <v>0.95153582918170221</v>
      </c>
      <c r="M25" s="108"/>
      <c r="N25" s="108">
        <f>STDEV(I25:K28)</f>
        <v>0.15149736118313178</v>
      </c>
      <c r="O25" s="108"/>
    </row>
    <row r="26" spans="1:15" x14ac:dyDescent="0.3">
      <c r="B26" t="s">
        <v>101</v>
      </c>
      <c r="C26">
        <v>1</v>
      </c>
      <c r="D26" s="71">
        <v>2</v>
      </c>
      <c r="E26" s="99">
        <v>8.9999999999999993E-3</v>
      </c>
      <c r="F26" s="88">
        <v>100.55</v>
      </c>
      <c r="G26">
        <v>5.5679999999999996</v>
      </c>
      <c r="H26" s="88">
        <f>E26*(93.479785/F26)*100*0.9</f>
        <v>0.75304451367478875</v>
      </c>
      <c r="I26" s="100">
        <f>H26*100/(100-G26)</f>
        <v>0.79744632505378343</v>
      </c>
      <c r="J26" s="100"/>
      <c r="K26" s="100"/>
      <c r="L26" s="108"/>
      <c r="M26" s="108"/>
      <c r="N26" s="108"/>
      <c r="O26" s="108"/>
    </row>
    <row r="27" spans="1:15" x14ac:dyDescent="0.3">
      <c r="B27" t="s">
        <v>100</v>
      </c>
      <c r="C27">
        <v>2</v>
      </c>
      <c r="D27" s="71">
        <v>1</v>
      </c>
      <c r="E27" s="99">
        <v>1.0999999999999999E-2</v>
      </c>
      <c r="F27" s="88">
        <v>100.76</v>
      </c>
      <c r="G27">
        <v>5.5679999999999996</v>
      </c>
      <c r="H27" s="88">
        <f>E27*(93.479785/F27)*100*0.9</f>
        <v>0.91846950327510912</v>
      </c>
      <c r="I27" s="100">
        <f>H27*100/(100-G27)</f>
        <v>0.97262527879861604</v>
      </c>
      <c r="J27" s="100"/>
      <c r="K27" s="100"/>
      <c r="L27" s="108"/>
      <c r="M27" s="108"/>
      <c r="N27" s="108"/>
      <c r="O27" s="108"/>
    </row>
    <row r="28" spans="1:15" x14ac:dyDescent="0.3">
      <c r="B28" t="s">
        <v>99</v>
      </c>
      <c r="C28">
        <v>2</v>
      </c>
      <c r="D28" s="71">
        <v>2</v>
      </c>
      <c r="E28" s="99">
        <v>0.01</v>
      </c>
      <c r="F28" s="88">
        <v>100.76</v>
      </c>
      <c r="G28">
        <v>5.5679999999999996</v>
      </c>
      <c r="H28" s="88">
        <f>E28*(93.479785/F28)*100*0.9</f>
        <v>0.83497227570464483</v>
      </c>
      <c r="I28" s="100">
        <f>H28*100/(100-G28)</f>
        <v>0.88420479890783299</v>
      </c>
      <c r="J28" s="100"/>
      <c r="K28" s="100"/>
      <c r="L28" s="108"/>
      <c r="M28" s="108"/>
      <c r="N28" s="108"/>
      <c r="O28" s="108"/>
    </row>
    <row r="29" spans="1:15" x14ac:dyDescent="0.3">
      <c r="D29" s="71"/>
      <c r="E29" s="99"/>
      <c r="F29" s="111"/>
      <c r="H29" s="88"/>
      <c r="I29" s="100"/>
      <c r="J29" s="100"/>
      <c r="K29" s="100"/>
      <c r="L29" s="108"/>
      <c r="M29" s="108"/>
      <c r="N29" s="108"/>
      <c r="O29" s="108"/>
    </row>
    <row r="30" spans="1:15" x14ac:dyDescent="0.3">
      <c r="A30">
        <v>6</v>
      </c>
      <c r="B30" t="s">
        <v>98</v>
      </c>
      <c r="C30">
        <v>1</v>
      </c>
      <c r="D30" s="71">
        <v>1</v>
      </c>
      <c r="E30" s="99">
        <v>3.7999999999999999E-2</v>
      </c>
      <c r="F30" s="88">
        <v>100.18</v>
      </c>
      <c r="G30">
        <v>5.274</v>
      </c>
      <c r="H30" s="88">
        <f>E30*(93.479785/F30)*100*0.9</f>
        <v>3.1912643711319624</v>
      </c>
      <c r="I30" s="100">
        <f>H30*100/(100-G30)</f>
        <v>3.3689423929353741</v>
      </c>
      <c r="J30" s="100"/>
      <c r="K30" s="100"/>
      <c r="L30" s="108">
        <f>AVERAGE(I30:K33)</f>
        <v>3.8221404974278692</v>
      </c>
      <c r="M30" s="108"/>
      <c r="N30" s="108">
        <f>STDEV(I30:K31)</f>
        <v>6.2689526617669356E-2</v>
      </c>
      <c r="O30" s="108"/>
    </row>
    <row r="31" spans="1:15" x14ac:dyDescent="0.3">
      <c r="B31" t="s">
        <v>97</v>
      </c>
      <c r="C31">
        <v>1</v>
      </c>
      <c r="D31" s="71">
        <v>2</v>
      </c>
      <c r="E31" s="99">
        <v>3.9E-2</v>
      </c>
      <c r="F31" s="88">
        <v>100.18</v>
      </c>
      <c r="G31">
        <v>5.274</v>
      </c>
      <c r="H31" s="88">
        <f>E31*(93.479785/F31)*100*0.9</f>
        <v>3.2752450124775403</v>
      </c>
      <c r="I31" s="100">
        <f>H31*100/(100-G31)</f>
        <v>3.4575987716968313</v>
      </c>
      <c r="J31" s="100"/>
      <c r="K31" s="100"/>
      <c r="L31" s="108"/>
      <c r="M31" s="108"/>
      <c r="N31" s="108"/>
      <c r="O31" s="108"/>
    </row>
    <row r="32" spans="1:15" x14ac:dyDescent="0.3">
      <c r="B32" t="s">
        <v>96</v>
      </c>
      <c r="C32">
        <v>2</v>
      </c>
      <c r="D32" s="71">
        <v>1</v>
      </c>
      <c r="E32" s="99">
        <v>0.04</v>
      </c>
      <c r="F32" s="88">
        <v>100.76</v>
      </c>
      <c r="G32">
        <v>5.274</v>
      </c>
      <c r="H32" s="88">
        <f>E32*(93.479785/F32)*100*0.9</f>
        <v>3.3398891028185793</v>
      </c>
      <c r="I32" s="100">
        <f>H32*100/(100-G32)</f>
        <v>3.5258420104496966</v>
      </c>
      <c r="J32" s="100"/>
      <c r="K32" s="100"/>
      <c r="L32" s="108"/>
      <c r="M32" s="108"/>
      <c r="N32" s="110"/>
      <c r="O32" s="110"/>
    </row>
    <row r="33" spans="1:15" x14ac:dyDescent="0.3">
      <c r="B33" t="s">
        <v>95</v>
      </c>
      <c r="C33">
        <v>2</v>
      </c>
      <c r="D33" s="71">
        <v>2</v>
      </c>
      <c r="E33" s="99">
        <v>5.6000000000000001E-2</v>
      </c>
      <c r="F33" s="88">
        <v>100.76</v>
      </c>
      <c r="G33">
        <v>5.274</v>
      </c>
      <c r="H33" s="88">
        <f>E33*(93.479785/F33)*100*0.9</f>
        <v>4.6758447439460102</v>
      </c>
      <c r="I33" s="100">
        <f>H33*100/(100-G33)</f>
        <v>4.9361788146295744</v>
      </c>
      <c r="J33" s="100"/>
      <c r="K33" s="100"/>
      <c r="L33" s="108"/>
      <c r="M33" s="108"/>
      <c r="N33" s="110"/>
      <c r="O33" s="110"/>
    </row>
    <row r="34" spans="1:15" x14ac:dyDescent="0.3">
      <c r="I34" s="97"/>
      <c r="J34" s="97"/>
      <c r="K34" s="97"/>
      <c r="L34" s="109"/>
      <c r="M34" s="109"/>
      <c r="N34" s="109"/>
      <c r="O34" s="109"/>
    </row>
    <row r="35" spans="1:15" x14ac:dyDescent="0.3">
      <c r="A35">
        <v>7</v>
      </c>
      <c r="B35" t="s">
        <v>94</v>
      </c>
      <c r="C35">
        <v>1</v>
      </c>
      <c r="D35" s="71">
        <v>1</v>
      </c>
      <c r="E35" s="99">
        <v>5.6000000000000001E-2</v>
      </c>
      <c r="F35" s="88">
        <v>100.92</v>
      </c>
      <c r="G35">
        <v>5.4109999999999996</v>
      </c>
      <c r="H35" s="88">
        <f>E35*(93.479785/F35)*100*0.9</f>
        <v>4.6684315933412606</v>
      </c>
      <c r="I35" s="100">
        <f>H35*100/(100-G35)</f>
        <v>4.9354910120006146</v>
      </c>
      <c r="J35" s="100"/>
      <c r="K35" s="100"/>
      <c r="L35" s="108">
        <f>AVERAGE(I35:K36)</f>
        <v>5.2439592002506519</v>
      </c>
      <c r="M35" s="108"/>
      <c r="N35" s="108">
        <f>STDEV(I35:K36)</f>
        <v>0.43623989538386038</v>
      </c>
      <c r="O35" s="108"/>
    </row>
    <row r="36" spans="1:15" x14ac:dyDescent="0.3">
      <c r="B36" t="s">
        <v>93</v>
      </c>
      <c r="C36">
        <v>1</v>
      </c>
      <c r="D36" s="71">
        <v>2</v>
      </c>
      <c r="E36" s="99">
        <v>6.3E-2</v>
      </c>
      <c r="F36" s="88">
        <v>100.92</v>
      </c>
      <c r="G36">
        <v>5.4109999999999996</v>
      </c>
      <c r="H36" s="88">
        <f>E36*(93.479785/F36)*100*0.9</f>
        <v>5.2519855425089181</v>
      </c>
      <c r="I36" s="100">
        <f>H36*100/(100-G36)</f>
        <v>5.5524273885006901</v>
      </c>
      <c r="J36" s="100"/>
      <c r="K36" s="100"/>
      <c r="L36" s="108"/>
      <c r="M36" s="108"/>
      <c r="N36" s="108"/>
      <c r="O36" s="108"/>
    </row>
    <row r="37" spans="1:15" x14ac:dyDescent="0.3">
      <c r="B37" t="s">
        <v>92</v>
      </c>
      <c r="C37">
        <v>2</v>
      </c>
      <c r="D37" s="71">
        <v>1</v>
      </c>
      <c r="E37" s="99">
        <v>5.5E-2</v>
      </c>
      <c r="F37" s="88">
        <v>100.25</v>
      </c>
      <c r="G37">
        <v>5.4109999999999996</v>
      </c>
      <c r="H37" s="88">
        <f>E37*(93.479785/F37)*100*0.9</f>
        <v>4.6157100822942647</v>
      </c>
      <c r="I37" s="100">
        <f>H37*100/(100-G37)</f>
        <v>4.8797535467065565</v>
      </c>
      <c r="J37" s="100"/>
      <c r="K37" s="100"/>
      <c r="L37" s="108"/>
      <c r="M37" s="108"/>
      <c r="N37" s="108"/>
      <c r="O37" s="108"/>
    </row>
    <row r="38" spans="1:15" x14ac:dyDescent="0.3">
      <c r="B38" t="s">
        <v>91</v>
      </c>
      <c r="C38">
        <v>2</v>
      </c>
      <c r="D38" s="71">
        <v>2</v>
      </c>
      <c r="E38" s="99">
        <v>0.05</v>
      </c>
      <c r="F38" s="88">
        <v>100.25</v>
      </c>
      <c r="G38">
        <v>5.4109999999999996</v>
      </c>
      <c r="H38" s="88">
        <f>E38*(93.479785/F38)*100*0.9</f>
        <v>4.1961000748129686</v>
      </c>
      <c r="I38" s="100">
        <f>H38*100/(100-G38)</f>
        <v>4.4361395879150525</v>
      </c>
      <c r="J38" s="100"/>
      <c r="K38" s="100"/>
      <c r="L38" s="108"/>
      <c r="M38" s="108"/>
      <c r="N38" s="108"/>
      <c r="O38" s="108"/>
    </row>
    <row r="39" spans="1:15" x14ac:dyDescent="0.3">
      <c r="L39" s="107"/>
      <c r="M39" s="107"/>
      <c r="N39" s="107"/>
      <c r="O39" s="107"/>
    </row>
    <row r="40" spans="1:15" x14ac:dyDescent="0.3">
      <c r="A40">
        <v>8</v>
      </c>
      <c r="B40" t="s">
        <v>90</v>
      </c>
      <c r="C40">
        <v>1</v>
      </c>
      <c r="D40" s="71">
        <v>1</v>
      </c>
      <c r="E40" s="99">
        <v>2.4E-2</v>
      </c>
      <c r="F40" s="88">
        <v>100.07</v>
      </c>
      <c r="G40">
        <v>5.2830000000000004</v>
      </c>
      <c r="H40" s="88">
        <f>E40*(93.479785/F40)*100*0.9</f>
        <v>2.0177509303487562</v>
      </c>
      <c r="I40" s="100">
        <f>H40*100/(100-G40)</f>
        <v>2.130294382580483</v>
      </c>
      <c r="J40" s="100"/>
      <c r="K40" s="100"/>
      <c r="L40" s="108">
        <f>AVERAGE(I40:K41)</f>
        <v>2.0859132496100563</v>
      </c>
      <c r="M40" s="108"/>
      <c r="N40" s="108">
        <f>STDEV(I40:I41)</f>
        <v>6.2764400160261136E-2</v>
      </c>
      <c r="O40" s="108"/>
    </row>
    <row r="41" spans="1:15" x14ac:dyDescent="0.3">
      <c r="B41" t="s">
        <v>89</v>
      </c>
      <c r="C41">
        <v>1</v>
      </c>
      <c r="D41" s="71">
        <v>2</v>
      </c>
      <c r="E41" s="99">
        <v>2.3E-2</v>
      </c>
      <c r="F41" s="88">
        <v>100.07</v>
      </c>
      <c r="G41">
        <v>5.2830000000000004</v>
      </c>
      <c r="H41" s="88">
        <f>E41*(93.479785/F41)*100*0.9</f>
        <v>1.9336779749175579</v>
      </c>
      <c r="I41" s="100">
        <f>H41*100/(100-G41)</f>
        <v>2.0415321166396296</v>
      </c>
      <c r="J41" s="100"/>
      <c r="K41" s="100"/>
      <c r="L41" s="107"/>
      <c r="M41" s="107"/>
      <c r="N41" s="107"/>
      <c r="O41" s="107"/>
    </row>
    <row r="42" spans="1:15" x14ac:dyDescent="0.3">
      <c r="B42" t="s">
        <v>88</v>
      </c>
      <c r="C42">
        <v>2</v>
      </c>
      <c r="D42" s="71">
        <v>1</v>
      </c>
      <c r="E42" s="99">
        <v>2.3E-2</v>
      </c>
      <c r="F42" s="88">
        <v>100.52</v>
      </c>
      <c r="G42">
        <v>5.2830000000000004</v>
      </c>
      <c r="H42" s="88">
        <f>E42*(93.479785/F42)*100*0.9</f>
        <v>1.9250214380222841</v>
      </c>
      <c r="I42" s="100">
        <f>H42*100/(100-G42)</f>
        <v>2.0323927468377208</v>
      </c>
      <c r="J42" s="100"/>
      <c r="K42" s="100"/>
      <c r="L42" s="107"/>
      <c r="M42" s="107"/>
      <c r="N42" s="107"/>
      <c r="O42" s="107"/>
    </row>
    <row r="43" spans="1:15" x14ac:dyDescent="0.3">
      <c r="B43" t="s">
        <v>87</v>
      </c>
      <c r="C43">
        <v>2</v>
      </c>
      <c r="D43" s="71">
        <v>2</v>
      </c>
      <c r="E43" s="99">
        <v>2.5000000000000001E-2</v>
      </c>
      <c r="F43" s="88">
        <v>100.52</v>
      </c>
      <c r="G43">
        <v>5.2830000000000004</v>
      </c>
      <c r="H43" s="88">
        <f>E43*(93.479785/F43)*100*0.9</f>
        <v>2.0924146065459617</v>
      </c>
      <c r="I43" s="100">
        <f>H43*100/(100-G43)</f>
        <v>2.2091225509105668</v>
      </c>
      <c r="J43" s="100"/>
      <c r="K43" s="100"/>
      <c r="L43" s="107"/>
      <c r="M43" s="107"/>
      <c r="N43" s="107"/>
      <c r="O43" s="107"/>
    </row>
    <row r="44" spans="1:15" x14ac:dyDescent="0.3">
      <c r="I44" s="97"/>
      <c r="J44" s="97"/>
      <c r="K44" s="97"/>
      <c r="L44" s="96"/>
      <c r="M44" s="96"/>
      <c r="N44" s="96"/>
      <c r="O44" s="96"/>
    </row>
    <row r="45" spans="1:15" x14ac:dyDescent="0.3">
      <c r="A45">
        <v>9</v>
      </c>
      <c r="B45" s="90" t="s">
        <v>86</v>
      </c>
      <c r="C45" s="90">
        <v>1</v>
      </c>
      <c r="D45" s="106">
        <v>1</v>
      </c>
      <c r="E45" s="105">
        <v>9.6000000000000002E-2</v>
      </c>
      <c r="F45" s="104">
        <v>100.4</v>
      </c>
      <c r="G45" s="90">
        <v>0</v>
      </c>
      <c r="H45" s="104">
        <f>E45*(93.479785/F45)*100*0.9</f>
        <v>8.04447552191235</v>
      </c>
      <c r="I45" s="103">
        <f>H45*100/(100-G45)</f>
        <v>8.04447552191235</v>
      </c>
      <c r="J45" s="103"/>
      <c r="K45" s="103"/>
      <c r="L45" s="103">
        <f>AVERAGE(I45:K46)</f>
        <v>8.17017045194223</v>
      </c>
      <c r="M45" s="103"/>
      <c r="N45" s="103">
        <f>STDEV(I45:I46)</f>
        <v>0.17775947476979473</v>
      </c>
      <c r="O45" s="103"/>
    </row>
    <row r="46" spans="1:15" x14ac:dyDescent="0.3">
      <c r="B46" s="90" t="s">
        <v>85</v>
      </c>
      <c r="C46" s="90">
        <v>1</v>
      </c>
      <c r="D46" s="106">
        <v>2</v>
      </c>
      <c r="E46" s="105">
        <v>9.9000000000000005E-2</v>
      </c>
      <c r="F46" s="104">
        <v>100.4</v>
      </c>
      <c r="G46" s="90">
        <v>0</v>
      </c>
      <c r="H46" s="104">
        <f>E46*(93.479785/F46)*100*0.9</f>
        <v>8.2958653819721118</v>
      </c>
      <c r="I46" s="103">
        <f>H46*100/(100-G46)</f>
        <v>8.2958653819721118</v>
      </c>
      <c r="J46" s="103"/>
      <c r="K46" s="103"/>
      <c r="L46" s="101"/>
      <c r="M46" s="101"/>
      <c r="N46" s="101"/>
      <c r="O46" s="101"/>
    </row>
    <row r="47" spans="1:15" x14ac:dyDescent="0.3">
      <c r="B47" s="90" t="s">
        <v>84</v>
      </c>
      <c r="C47" s="90">
        <v>2</v>
      </c>
      <c r="D47" s="106">
        <v>1</v>
      </c>
      <c r="E47" s="105">
        <v>0.11700000000000001</v>
      </c>
      <c r="F47" s="104">
        <v>100.44</v>
      </c>
      <c r="G47" s="90">
        <v>0</v>
      </c>
      <c r="H47" s="104">
        <f>E47*(93.479785/F47)*100*0.9</f>
        <v>9.8003000403225808</v>
      </c>
      <c r="I47" s="103">
        <f>H47*100/(100-G47)</f>
        <v>9.8003000403225808</v>
      </c>
      <c r="J47" s="103"/>
      <c r="K47" s="103"/>
      <c r="L47" s="101"/>
      <c r="M47" s="101"/>
      <c r="N47" s="101"/>
      <c r="O47" s="101"/>
    </row>
    <row r="48" spans="1:15" x14ac:dyDescent="0.3">
      <c r="B48" s="90" t="s">
        <v>83</v>
      </c>
      <c r="C48" s="90">
        <v>2</v>
      </c>
      <c r="D48" s="106">
        <v>2</v>
      </c>
      <c r="E48" s="105">
        <v>0.105</v>
      </c>
      <c r="F48" s="104">
        <v>100.44</v>
      </c>
      <c r="G48" s="90">
        <v>0</v>
      </c>
      <c r="H48" s="104">
        <f>E48*(93.479785/F48)*100*0.9</f>
        <v>8.7951410618279571</v>
      </c>
      <c r="I48" s="103">
        <f>H48*100/(100-G48)</f>
        <v>8.7951410618279571</v>
      </c>
      <c r="J48" s="103"/>
      <c r="K48" s="103"/>
      <c r="L48" s="101"/>
      <c r="M48" s="101"/>
      <c r="N48" s="101"/>
      <c r="O48" s="101"/>
    </row>
    <row r="49" spans="2:15" x14ac:dyDescent="0.3">
      <c r="B49" s="90"/>
      <c r="C49" s="90"/>
      <c r="D49" s="90"/>
      <c r="E49" s="90"/>
      <c r="F49" s="90"/>
      <c r="G49" s="90"/>
      <c r="H49" s="90"/>
      <c r="I49" s="102"/>
      <c r="J49" s="102"/>
      <c r="K49" s="102"/>
      <c r="L49" s="101"/>
      <c r="M49" s="101"/>
      <c r="N49" s="101"/>
      <c r="O49" s="101"/>
    </row>
    <row r="50" spans="2:15" x14ac:dyDescent="0.3">
      <c r="D50" s="71"/>
      <c r="E50" s="99"/>
      <c r="F50" s="88"/>
      <c r="H50" s="88"/>
      <c r="I50" s="100"/>
      <c r="J50" s="100"/>
      <c r="K50" s="100"/>
      <c r="L50" s="100"/>
      <c r="M50" s="100"/>
      <c r="N50" s="100"/>
      <c r="O50" s="100"/>
    </row>
    <row r="51" spans="2:15" x14ac:dyDescent="0.3">
      <c r="D51" s="71"/>
      <c r="E51" s="99"/>
      <c r="F51" s="88"/>
      <c r="H51" s="88"/>
      <c r="I51" s="100"/>
      <c r="J51" s="100"/>
      <c r="K51" s="100"/>
      <c r="L51" s="96"/>
      <c r="M51" s="96"/>
      <c r="N51" s="96"/>
      <c r="O51" s="96"/>
    </row>
    <row r="52" spans="2:15" x14ac:dyDescent="0.3">
      <c r="D52" s="71"/>
      <c r="E52" s="99"/>
      <c r="F52" s="88"/>
      <c r="H52" s="88"/>
      <c r="I52" s="98"/>
      <c r="J52" s="98"/>
      <c r="K52" s="98"/>
    </row>
    <row r="53" spans="2:15" x14ac:dyDescent="0.3">
      <c r="I53" s="97"/>
      <c r="J53" s="97"/>
      <c r="K53" s="97"/>
      <c r="L53" s="96"/>
      <c r="M53" s="96"/>
      <c r="N53" s="96"/>
      <c r="O53" s="96"/>
    </row>
  </sheetData>
  <mergeCells count="136">
    <mergeCell ref="I53:K53"/>
    <mergeCell ref="L53:M53"/>
    <mergeCell ref="N53:O53"/>
    <mergeCell ref="I50:K50"/>
    <mergeCell ref="L50:M50"/>
    <mergeCell ref="N50:O50"/>
    <mergeCell ref="I51:K51"/>
    <mergeCell ref="L51:M51"/>
    <mergeCell ref="N51:O51"/>
    <mergeCell ref="I46:K46"/>
    <mergeCell ref="L46:M46"/>
    <mergeCell ref="N46:O46"/>
    <mergeCell ref="I47:K47"/>
    <mergeCell ref="L47:M47"/>
    <mergeCell ref="N47:O47"/>
    <mergeCell ref="I48:K48"/>
    <mergeCell ref="L48:M48"/>
    <mergeCell ref="N48:O48"/>
    <mergeCell ref="I49:K49"/>
    <mergeCell ref="L49:M49"/>
    <mergeCell ref="N49:O49"/>
    <mergeCell ref="I41:K41"/>
    <mergeCell ref="L41:M41"/>
    <mergeCell ref="N41:O41"/>
    <mergeCell ref="I42:K42"/>
    <mergeCell ref="L42:O42"/>
    <mergeCell ref="I43:K43"/>
    <mergeCell ref="L43:O43"/>
    <mergeCell ref="I44:K44"/>
    <mergeCell ref="L44:M44"/>
    <mergeCell ref="N44:O44"/>
    <mergeCell ref="I45:K45"/>
    <mergeCell ref="L45:M45"/>
    <mergeCell ref="N45:O45"/>
    <mergeCell ref="N34:O34"/>
    <mergeCell ref="I35:K35"/>
    <mergeCell ref="L35:M35"/>
    <mergeCell ref="N35:O35"/>
    <mergeCell ref="I36:K36"/>
    <mergeCell ref="L36:M36"/>
    <mergeCell ref="N36:O36"/>
    <mergeCell ref="I37:K37"/>
    <mergeCell ref="L37:O37"/>
    <mergeCell ref="L38:O38"/>
    <mergeCell ref="L39:M39"/>
    <mergeCell ref="N39:O39"/>
    <mergeCell ref="I40:K40"/>
    <mergeCell ref="L40:M40"/>
    <mergeCell ref="N40:O40"/>
    <mergeCell ref="I38:K38"/>
    <mergeCell ref="I30:K30"/>
    <mergeCell ref="L30:M30"/>
    <mergeCell ref="N30:O30"/>
    <mergeCell ref="I31:K31"/>
    <mergeCell ref="L31:M31"/>
    <mergeCell ref="N31:O31"/>
    <mergeCell ref="I32:K32"/>
    <mergeCell ref="L32:M32"/>
    <mergeCell ref="I33:K33"/>
    <mergeCell ref="L33:M33"/>
    <mergeCell ref="I34:K34"/>
    <mergeCell ref="L34:M34"/>
    <mergeCell ref="I26:K26"/>
    <mergeCell ref="L26:M26"/>
    <mergeCell ref="N26:O26"/>
    <mergeCell ref="I27:K27"/>
    <mergeCell ref="L27:M27"/>
    <mergeCell ref="N27:O27"/>
    <mergeCell ref="I28:K28"/>
    <mergeCell ref="L28:M28"/>
    <mergeCell ref="N28:O28"/>
    <mergeCell ref="I29:K29"/>
    <mergeCell ref="L29:M29"/>
    <mergeCell ref="N29:O29"/>
    <mergeCell ref="I22:K22"/>
    <mergeCell ref="L22:M22"/>
    <mergeCell ref="N22:O22"/>
    <mergeCell ref="I23:K23"/>
    <mergeCell ref="L23:M23"/>
    <mergeCell ref="N23:O23"/>
    <mergeCell ref="I24:K24"/>
    <mergeCell ref="L24:M24"/>
    <mergeCell ref="N24:O24"/>
    <mergeCell ref="I25:K25"/>
    <mergeCell ref="L25:M25"/>
    <mergeCell ref="N25:O25"/>
    <mergeCell ref="I18:K18"/>
    <mergeCell ref="L18:M18"/>
    <mergeCell ref="N18:O18"/>
    <mergeCell ref="I19:K19"/>
    <mergeCell ref="L19:M19"/>
    <mergeCell ref="N19:O19"/>
    <mergeCell ref="I20:K20"/>
    <mergeCell ref="L20:M20"/>
    <mergeCell ref="N20:O20"/>
    <mergeCell ref="I21:K21"/>
    <mergeCell ref="L21:M21"/>
    <mergeCell ref="N21:O21"/>
    <mergeCell ref="I14:K14"/>
    <mergeCell ref="L14:M14"/>
    <mergeCell ref="N14:O14"/>
    <mergeCell ref="I15:K15"/>
    <mergeCell ref="L15:M15"/>
    <mergeCell ref="N15:O15"/>
    <mergeCell ref="I16:K16"/>
    <mergeCell ref="L16:M16"/>
    <mergeCell ref="N16:O16"/>
    <mergeCell ref="I17:K17"/>
    <mergeCell ref="L17:M17"/>
    <mergeCell ref="N17:O17"/>
    <mergeCell ref="I9:K9"/>
    <mergeCell ref="L9:M9"/>
    <mergeCell ref="N9:O9"/>
    <mergeCell ref="I10:K10"/>
    <mergeCell ref="L10:M10"/>
    <mergeCell ref="N10:O10"/>
    <mergeCell ref="I11:K11"/>
    <mergeCell ref="L11:M11"/>
    <mergeCell ref="N11:O11"/>
    <mergeCell ref="I12:K12"/>
    <mergeCell ref="L12:M12"/>
    <mergeCell ref="I13:K13"/>
    <mergeCell ref="L13:M13"/>
    <mergeCell ref="N13:O13"/>
    <mergeCell ref="C1:I1"/>
    <mergeCell ref="C2:H2"/>
    <mergeCell ref="A3:B3"/>
    <mergeCell ref="I6:K6"/>
    <mergeCell ref="L6:M6"/>
    <mergeCell ref="N6:O6"/>
    <mergeCell ref="I7:K7"/>
    <mergeCell ref="L7:M7"/>
    <mergeCell ref="N7:O7"/>
    <mergeCell ref="I8:K8"/>
    <mergeCell ref="L8:M8"/>
    <mergeCell ref="N8:O8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75875-F9D6-4CD0-A337-EB7F24937523}">
  <dimension ref="A1:GI19"/>
  <sheetViews>
    <sheetView topLeftCell="B1" zoomScaleNormal="100" workbookViewId="0">
      <selection activeCell="B25" sqref="B25"/>
    </sheetView>
  </sheetViews>
  <sheetFormatPr defaultRowHeight="14.4" x14ac:dyDescent="0.3"/>
  <cols>
    <col min="1" max="1" width="34.109375" bestFit="1" customWidth="1"/>
    <col min="2" max="2" width="38.109375" bestFit="1" customWidth="1"/>
    <col min="3" max="3" width="16.6640625" bestFit="1" customWidth="1"/>
    <col min="4" max="4" width="18.5546875" bestFit="1" customWidth="1"/>
  </cols>
  <sheetData>
    <row r="1" spans="1:191" x14ac:dyDescent="0.3">
      <c r="A1" t="s">
        <v>127</v>
      </c>
      <c r="B1" t="s">
        <v>128</v>
      </c>
      <c r="C1" t="s">
        <v>129</v>
      </c>
      <c r="D1" t="s">
        <v>130</v>
      </c>
      <c r="E1" t="s">
        <v>131</v>
      </c>
      <c r="F1" t="s">
        <v>132</v>
      </c>
      <c r="G1" t="s">
        <v>133</v>
      </c>
      <c r="H1" t="s">
        <v>134</v>
      </c>
      <c r="I1" t="s">
        <v>135</v>
      </c>
      <c r="J1" t="s">
        <v>136</v>
      </c>
      <c r="K1" t="s">
        <v>137</v>
      </c>
      <c r="L1" t="s">
        <v>138</v>
      </c>
      <c r="M1" t="s">
        <v>139</v>
      </c>
      <c r="N1" t="s">
        <v>140</v>
      </c>
      <c r="O1" t="s">
        <v>141</v>
      </c>
      <c r="P1" t="s">
        <v>142</v>
      </c>
      <c r="Q1" t="s">
        <v>143</v>
      </c>
      <c r="R1" t="s">
        <v>144</v>
      </c>
      <c r="S1" t="s">
        <v>145</v>
      </c>
      <c r="T1" t="s">
        <v>146</v>
      </c>
      <c r="U1" t="s">
        <v>147</v>
      </c>
      <c r="V1" t="s">
        <v>148</v>
      </c>
      <c r="W1" t="s">
        <v>149</v>
      </c>
      <c r="X1" t="s">
        <v>150</v>
      </c>
      <c r="Y1" t="s">
        <v>151</v>
      </c>
      <c r="Z1" t="s">
        <v>152</v>
      </c>
      <c r="AA1" t="s">
        <v>153</v>
      </c>
      <c r="AB1" t="s">
        <v>154</v>
      </c>
      <c r="AC1" t="s">
        <v>155</v>
      </c>
      <c r="AD1" t="s">
        <v>156</v>
      </c>
      <c r="AE1" t="s">
        <v>157</v>
      </c>
      <c r="AF1" t="s">
        <v>158</v>
      </c>
      <c r="AG1" t="s">
        <v>159</v>
      </c>
      <c r="AH1" t="s">
        <v>160</v>
      </c>
      <c r="AI1" t="s">
        <v>161</v>
      </c>
      <c r="AJ1" t="s">
        <v>162</v>
      </c>
      <c r="AK1" t="s">
        <v>163</v>
      </c>
      <c r="AL1" t="s">
        <v>164</v>
      </c>
      <c r="AM1" t="s">
        <v>165</v>
      </c>
      <c r="AN1" t="s">
        <v>166</v>
      </c>
      <c r="AO1" t="s">
        <v>167</v>
      </c>
      <c r="AP1" t="s">
        <v>168</v>
      </c>
      <c r="AQ1" t="s">
        <v>169</v>
      </c>
      <c r="AR1" t="s">
        <v>170</v>
      </c>
      <c r="AS1" t="s">
        <v>171</v>
      </c>
      <c r="AT1" t="s">
        <v>172</v>
      </c>
      <c r="AU1" t="s">
        <v>173</v>
      </c>
      <c r="AV1" t="s">
        <v>174</v>
      </c>
      <c r="AW1" t="s">
        <v>175</v>
      </c>
      <c r="AX1" t="s">
        <v>176</v>
      </c>
      <c r="AY1" t="s">
        <v>177</v>
      </c>
      <c r="AZ1" t="s">
        <v>178</v>
      </c>
      <c r="BA1" t="s">
        <v>179</v>
      </c>
      <c r="BB1" t="s">
        <v>180</v>
      </c>
      <c r="BC1" t="s">
        <v>181</v>
      </c>
      <c r="BD1" t="s">
        <v>182</v>
      </c>
      <c r="BE1" t="s">
        <v>183</v>
      </c>
      <c r="BF1" t="s">
        <v>184</v>
      </c>
      <c r="BG1" t="s">
        <v>185</v>
      </c>
      <c r="BH1" t="s">
        <v>186</v>
      </c>
      <c r="BI1" t="s">
        <v>187</v>
      </c>
      <c r="BJ1" t="s">
        <v>188</v>
      </c>
      <c r="BK1" t="s">
        <v>189</v>
      </c>
      <c r="BL1" t="s">
        <v>190</v>
      </c>
      <c r="BM1" t="s">
        <v>191</v>
      </c>
      <c r="BN1" t="s">
        <v>192</v>
      </c>
      <c r="BO1" t="s">
        <v>193</v>
      </c>
      <c r="BP1" t="s">
        <v>194</v>
      </c>
      <c r="BQ1" t="s">
        <v>195</v>
      </c>
      <c r="BR1" t="s">
        <v>196</v>
      </c>
      <c r="BS1" t="s">
        <v>197</v>
      </c>
      <c r="BT1" t="s">
        <v>198</v>
      </c>
      <c r="BU1" t="s">
        <v>199</v>
      </c>
      <c r="BV1" t="s">
        <v>200</v>
      </c>
      <c r="BW1" t="s">
        <v>201</v>
      </c>
      <c r="BX1" t="s">
        <v>202</v>
      </c>
      <c r="BY1" t="s">
        <v>203</v>
      </c>
      <c r="BZ1" t="s">
        <v>204</v>
      </c>
      <c r="CA1" t="s">
        <v>205</v>
      </c>
      <c r="CB1" t="s">
        <v>206</v>
      </c>
      <c r="CC1" t="s">
        <v>207</v>
      </c>
      <c r="CD1" t="s">
        <v>208</v>
      </c>
      <c r="CE1" t="s">
        <v>209</v>
      </c>
      <c r="CF1" t="s">
        <v>210</v>
      </c>
      <c r="CG1" t="s">
        <v>211</v>
      </c>
      <c r="CH1" t="s">
        <v>212</v>
      </c>
      <c r="CI1" t="s">
        <v>213</v>
      </c>
      <c r="CJ1" t="s">
        <v>214</v>
      </c>
      <c r="CK1" t="s">
        <v>215</v>
      </c>
      <c r="CL1" t="s">
        <v>216</v>
      </c>
      <c r="CM1" t="s">
        <v>217</v>
      </c>
      <c r="CN1" t="s">
        <v>218</v>
      </c>
      <c r="CO1" t="s">
        <v>219</v>
      </c>
      <c r="CP1" t="s">
        <v>220</v>
      </c>
      <c r="CQ1" t="s">
        <v>221</v>
      </c>
      <c r="CR1" t="s">
        <v>222</v>
      </c>
      <c r="CS1" t="s">
        <v>223</v>
      </c>
      <c r="CT1" t="s">
        <v>224</v>
      </c>
      <c r="CU1" t="s">
        <v>225</v>
      </c>
      <c r="CV1" t="s">
        <v>226</v>
      </c>
      <c r="CW1" t="s">
        <v>227</v>
      </c>
      <c r="CX1" t="s">
        <v>228</v>
      </c>
      <c r="CY1" t="s">
        <v>229</v>
      </c>
      <c r="CZ1" t="s">
        <v>230</v>
      </c>
      <c r="DA1" t="s">
        <v>231</v>
      </c>
      <c r="DB1" t="s">
        <v>232</v>
      </c>
      <c r="DC1" t="s">
        <v>233</v>
      </c>
      <c r="DD1" t="s">
        <v>234</v>
      </c>
      <c r="DE1" t="s">
        <v>235</v>
      </c>
      <c r="DF1" t="s">
        <v>236</v>
      </c>
      <c r="DG1" t="s">
        <v>237</v>
      </c>
      <c r="DH1" t="s">
        <v>238</v>
      </c>
      <c r="DI1" t="s">
        <v>239</v>
      </c>
      <c r="DJ1" t="s">
        <v>240</v>
      </c>
      <c r="DK1" t="s">
        <v>241</v>
      </c>
      <c r="DL1" t="s">
        <v>242</v>
      </c>
      <c r="DM1" t="s">
        <v>243</v>
      </c>
      <c r="DN1" t="s">
        <v>244</v>
      </c>
      <c r="DO1" t="s">
        <v>245</v>
      </c>
      <c r="DP1" t="s">
        <v>246</v>
      </c>
      <c r="DQ1" t="s">
        <v>247</v>
      </c>
      <c r="DR1" t="s">
        <v>248</v>
      </c>
      <c r="DS1" t="s">
        <v>249</v>
      </c>
      <c r="DT1" t="s">
        <v>250</v>
      </c>
      <c r="DU1" t="s">
        <v>251</v>
      </c>
      <c r="DV1" t="s">
        <v>252</v>
      </c>
      <c r="DW1" t="s">
        <v>253</v>
      </c>
      <c r="DX1" t="s">
        <v>254</v>
      </c>
      <c r="DY1" t="s">
        <v>255</v>
      </c>
      <c r="DZ1" t="s">
        <v>256</v>
      </c>
      <c r="EA1" t="s">
        <v>257</v>
      </c>
      <c r="EB1" t="s">
        <v>258</v>
      </c>
      <c r="EC1" t="s">
        <v>259</v>
      </c>
      <c r="ED1" t="s">
        <v>260</v>
      </c>
      <c r="EE1" t="s">
        <v>261</v>
      </c>
      <c r="EF1" t="s">
        <v>262</v>
      </c>
      <c r="EG1" t="s">
        <v>263</v>
      </c>
      <c r="EH1" t="s">
        <v>264</v>
      </c>
      <c r="EI1" t="s">
        <v>265</v>
      </c>
      <c r="EJ1" t="s">
        <v>266</v>
      </c>
      <c r="EK1" t="s">
        <v>267</v>
      </c>
      <c r="EL1" t="s">
        <v>268</v>
      </c>
      <c r="EM1" t="s">
        <v>269</v>
      </c>
      <c r="EN1" t="s">
        <v>270</v>
      </c>
      <c r="EO1" t="s">
        <v>271</v>
      </c>
      <c r="EP1" t="s">
        <v>272</v>
      </c>
      <c r="EQ1" t="s">
        <v>273</v>
      </c>
      <c r="ER1" t="s">
        <v>274</v>
      </c>
      <c r="ES1" t="s">
        <v>275</v>
      </c>
      <c r="ET1" t="s">
        <v>276</v>
      </c>
      <c r="EU1" t="s">
        <v>277</v>
      </c>
      <c r="EV1" t="s">
        <v>278</v>
      </c>
      <c r="EW1" t="s">
        <v>279</v>
      </c>
      <c r="EX1" t="s">
        <v>280</v>
      </c>
      <c r="EY1" t="s">
        <v>281</v>
      </c>
      <c r="EZ1" t="s">
        <v>282</v>
      </c>
      <c r="FA1" t="s">
        <v>283</v>
      </c>
      <c r="FB1" t="s">
        <v>284</v>
      </c>
      <c r="FC1" t="s">
        <v>285</v>
      </c>
      <c r="FD1" t="s">
        <v>286</v>
      </c>
      <c r="FE1" t="s">
        <v>287</v>
      </c>
      <c r="FF1" t="s">
        <v>288</v>
      </c>
      <c r="FG1" t="s">
        <v>289</v>
      </c>
      <c r="FH1" t="s">
        <v>290</v>
      </c>
      <c r="FI1" t="s">
        <v>291</v>
      </c>
      <c r="FJ1" t="s">
        <v>292</v>
      </c>
      <c r="FK1" t="s">
        <v>293</v>
      </c>
      <c r="FL1" t="s">
        <v>294</v>
      </c>
      <c r="FM1" t="s">
        <v>295</v>
      </c>
      <c r="FN1" t="s">
        <v>296</v>
      </c>
      <c r="FO1" t="s">
        <v>297</v>
      </c>
      <c r="FP1" t="s">
        <v>298</v>
      </c>
      <c r="FQ1" t="s">
        <v>299</v>
      </c>
      <c r="FR1" t="s">
        <v>300</v>
      </c>
      <c r="FS1" t="s">
        <v>301</v>
      </c>
      <c r="FT1" t="s">
        <v>302</v>
      </c>
      <c r="FU1" t="s">
        <v>303</v>
      </c>
      <c r="FV1" t="s">
        <v>304</v>
      </c>
      <c r="FW1" t="s">
        <v>305</v>
      </c>
      <c r="FX1" t="s">
        <v>306</v>
      </c>
      <c r="FY1" t="s">
        <v>307</v>
      </c>
      <c r="FZ1" t="s">
        <v>308</v>
      </c>
      <c r="GA1" t="s">
        <v>309</v>
      </c>
      <c r="GB1" t="s">
        <v>310</v>
      </c>
      <c r="GC1" t="s">
        <v>311</v>
      </c>
      <c r="GD1" t="s">
        <v>312</v>
      </c>
      <c r="GE1" t="s">
        <v>129</v>
      </c>
      <c r="GF1" t="s">
        <v>313</v>
      </c>
      <c r="GG1" t="s">
        <v>314</v>
      </c>
      <c r="GH1" t="s">
        <v>315</v>
      </c>
      <c r="GI1" t="s">
        <v>316</v>
      </c>
    </row>
    <row r="2" spans="1:191" x14ac:dyDescent="0.3">
      <c r="A2" t="s">
        <v>317</v>
      </c>
      <c r="B2" t="s">
        <v>318</v>
      </c>
      <c r="C2">
        <v>-28.3</v>
      </c>
      <c r="D2">
        <v>0.76100000000000001</v>
      </c>
      <c r="E2">
        <v>38157.101999999999</v>
      </c>
      <c r="F2">
        <v>30799.627</v>
      </c>
      <c r="G2">
        <v>30513.945</v>
      </c>
      <c r="H2">
        <v>27450.934000000001</v>
      </c>
      <c r="I2">
        <v>16829.407999999999</v>
      </c>
      <c r="J2">
        <v>14630.853999999999</v>
      </c>
      <c r="K2">
        <v>19029.607</v>
      </c>
      <c r="L2">
        <v>20124.053</v>
      </c>
      <c r="M2">
        <v>17957.342000000001</v>
      </c>
      <c r="N2">
        <v>14834.036</v>
      </c>
      <c r="O2">
        <v>13954.224</v>
      </c>
      <c r="P2">
        <v>12141.856</v>
      </c>
      <c r="Q2">
        <v>9365.8580000000002</v>
      </c>
      <c r="R2">
        <v>5235.9009999999998</v>
      </c>
      <c r="S2">
        <v>2326.8760000000002</v>
      </c>
      <c r="T2">
        <v>3601.14</v>
      </c>
      <c r="U2">
        <v>5753.1850000000004</v>
      </c>
      <c r="V2">
        <v>6069.5829999999996</v>
      </c>
      <c r="W2">
        <v>1977.934</v>
      </c>
      <c r="X2">
        <v>0</v>
      </c>
      <c r="Y2">
        <v>0</v>
      </c>
      <c r="Z2">
        <v>1714.97</v>
      </c>
      <c r="AA2">
        <v>2092.047</v>
      </c>
      <c r="AB2">
        <v>2802.2240000000002</v>
      </c>
      <c r="AC2">
        <v>4102.6149999999998</v>
      </c>
      <c r="AD2">
        <v>5483.8329999999996</v>
      </c>
      <c r="AE2">
        <v>6367.46</v>
      </c>
      <c r="AF2">
        <v>6573.848</v>
      </c>
      <c r="AG2">
        <v>8063.8329999999996</v>
      </c>
      <c r="AH2">
        <v>12796.995000000001</v>
      </c>
      <c r="AI2">
        <v>18002.673999999999</v>
      </c>
      <c r="AJ2">
        <v>19122.016</v>
      </c>
      <c r="AK2">
        <v>18417.280999999999</v>
      </c>
      <c r="AL2">
        <v>19250.023000000001</v>
      </c>
      <c r="AM2">
        <v>21454.682000000001</v>
      </c>
      <c r="AN2">
        <v>25710.688999999998</v>
      </c>
      <c r="AO2">
        <v>31084.572</v>
      </c>
      <c r="AP2">
        <v>34628.315999999999</v>
      </c>
      <c r="AQ2">
        <v>41937.453000000001</v>
      </c>
      <c r="AR2">
        <v>59696</v>
      </c>
      <c r="AS2">
        <v>69541.531000000003</v>
      </c>
      <c r="AT2">
        <v>60370.934000000001</v>
      </c>
      <c r="AU2">
        <v>67160.679999999993</v>
      </c>
      <c r="AV2">
        <v>86498.233999999997</v>
      </c>
      <c r="AW2">
        <v>90345.077999999994</v>
      </c>
      <c r="AX2">
        <v>90406.133000000002</v>
      </c>
      <c r="AY2">
        <v>92071.835999999996</v>
      </c>
      <c r="AZ2">
        <v>107888.54700000001</v>
      </c>
      <c r="BA2">
        <v>125798.05499999999</v>
      </c>
      <c r="BB2">
        <v>118556.43799999999</v>
      </c>
      <c r="BC2">
        <v>120229.258</v>
      </c>
      <c r="BD2">
        <v>141774.56299999999</v>
      </c>
      <c r="BE2">
        <v>129463.602</v>
      </c>
      <c r="BF2">
        <v>104094.758</v>
      </c>
      <c r="BG2">
        <v>111844.844</v>
      </c>
      <c r="BH2">
        <v>122517.18799999999</v>
      </c>
      <c r="BI2">
        <v>127027.25</v>
      </c>
      <c r="BJ2">
        <v>129281.734</v>
      </c>
      <c r="BK2">
        <v>124629.844</v>
      </c>
      <c r="BL2">
        <v>116647.281</v>
      </c>
      <c r="BM2">
        <v>102775.719</v>
      </c>
      <c r="BN2">
        <v>86281.07</v>
      </c>
      <c r="BO2">
        <v>79627.585999999996</v>
      </c>
      <c r="BP2">
        <v>79335.625</v>
      </c>
      <c r="BQ2">
        <v>63203.68</v>
      </c>
      <c r="BR2">
        <v>43056.093999999997</v>
      </c>
      <c r="BS2">
        <v>36479.766000000003</v>
      </c>
      <c r="BT2">
        <v>37651.112999999998</v>
      </c>
      <c r="BU2">
        <v>34050.453000000001</v>
      </c>
      <c r="BV2">
        <v>23963.219000000001</v>
      </c>
      <c r="BW2">
        <v>20869.169999999998</v>
      </c>
      <c r="BX2">
        <v>20111.146000000001</v>
      </c>
      <c r="BY2">
        <v>15367.602999999999</v>
      </c>
      <c r="BZ2">
        <v>13780.536</v>
      </c>
      <c r="CA2">
        <v>14856.352000000001</v>
      </c>
      <c r="CB2">
        <v>15078.743</v>
      </c>
      <c r="CC2">
        <v>14293.816999999999</v>
      </c>
      <c r="CD2">
        <v>11648.484</v>
      </c>
      <c r="CE2">
        <v>10298.271000000001</v>
      </c>
      <c r="CF2">
        <v>8601.8089999999993</v>
      </c>
      <c r="CG2">
        <v>3931.0749999999998</v>
      </c>
      <c r="CH2">
        <v>1331.2860000000001</v>
      </c>
      <c r="CI2">
        <v>1736.3520000000001</v>
      </c>
      <c r="CJ2">
        <v>2215.3580000000002</v>
      </c>
      <c r="CK2">
        <v>1664.64</v>
      </c>
      <c r="CL2">
        <v>2087.0070000000001</v>
      </c>
      <c r="CM2">
        <v>3008.9740000000002</v>
      </c>
      <c r="CN2">
        <v>2511.9029999999998</v>
      </c>
      <c r="CO2">
        <v>1969.1089999999999</v>
      </c>
      <c r="CP2">
        <v>2339.1419999999998</v>
      </c>
      <c r="CQ2">
        <v>3019.0349999999999</v>
      </c>
      <c r="CR2">
        <v>-148</v>
      </c>
      <c r="CS2">
        <v>-144</v>
      </c>
      <c r="CT2">
        <v>-141</v>
      </c>
      <c r="CU2">
        <v>-138</v>
      </c>
      <c r="CV2">
        <v>-134</v>
      </c>
      <c r="CW2">
        <v>-131</v>
      </c>
      <c r="CX2">
        <v>-128</v>
      </c>
      <c r="CY2">
        <v>-124</v>
      </c>
      <c r="CZ2">
        <v>-121</v>
      </c>
      <c r="DA2">
        <v>-118</v>
      </c>
      <c r="DB2">
        <v>-115</v>
      </c>
      <c r="DC2">
        <v>-111</v>
      </c>
      <c r="DD2">
        <v>-108</v>
      </c>
      <c r="DE2">
        <v>-105</v>
      </c>
      <c r="DF2">
        <v>-101</v>
      </c>
      <c r="DG2">
        <v>-98</v>
      </c>
      <c r="DH2">
        <v>-94.7</v>
      </c>
      <c r="DI2">
        <v>-91.5</v>
      </c>
      <c r="DJ2">
        <v>-88.2</v>
      </c>
      <c r="DK2">
        <v>-84.9</v>
      </c>
      <c r="DL2">
        <v>-81.599999999999994</v>
      </c>
      <c r="DM2">
        <v>-78.3</v>
      </c>
      <c r="DN2">
        <v>-75</v>
      </c>
      <c r="DO2">
        <v>-71.7</v>
      </c>
      <c r="DP2">
        <v>-68.400000000000006</v>
      </c>
      <c r="DQ2">
        <v>-65.099999999999994</v>
      </c>
      <c r="DR2">
        <v>-61.8</v>
      </c>
      <c r="DS2">
        <v>-58.5</v>
      </c>
      <c r="DT2">
        <v>-55.2</v>
      </c>
      <c r="DU2">
        <v>-51.9</v>
      </c>
      <c r="DV2">
        <v>-48.6</v>
      </c>
      <c r="DW2">
        <v>-45.3</v>
      </c>
      <c r="DX2">
        <v>-42</v>
      </c>
      <c r="DY2">
        <v>-38.700000000000003</v>
      </c>
      <c r="DZ2">
        <v>-35.4</v>
      </c>
      <c r="EA2">
        <v>-32.1</v>
      </c>
      <c r="EB2">
        <v>-28.8</v>
      </c>
      <c r="EC2">
        <v>-25.5</v>
      </c>
      <c r="ED2">
        <v>-22.2</v>
      </c>
      <c r="EE2">
        <v>-18.899999999999999</v>
      </c>
      <c r="EF2">
        <v>-15.6</v>
      </c>
      <c r="EG2">
        <v>-12.3</v>
      </c>
      <c r="EH2">
        <v>-9.02</v>
      </c>
      <c r="EI2">
        <v>-5.72</v>
      </c>
      <c r="EJ2">
        <v>-2.42</v>
      </c>
      <c r="EK2">
        <v>0.874</v>
      </c>
      <c r="EL2">
        <v>4.17</v>
      </c>
      <c r="EM2">
        <v>7.47</v>
      </c>
      <c r="EN2">
        <v>10.8</v>
      </c>
      <c r="EO2">
        <v>14.1</v>
      </c>
      <c r="EP2">
        <v>17.399999999999999</v>
      </c>
      <c r="EQ2">
        <v>20.7</v>
      </c>
      <c r="ER2">
        <v>24</v>
      </c>
      <c r="ES2">
        <v>27.3</v>
      </c>
      <c r="ET2">
        <v>30.6</v>
      </c>
      <c r="EU2">
        <v>33.799999999999997</v>
      </c>
      <c r="EV2">
        <v>37.1</v>
      </c>
      <c r="EW2">
        <v>40.4</v>
      </c>
      <c r="EX2">
        <v>43.7</v>
      </c>
      <c r="EY2">
        <v>47</v>
      </c>
      <c r="EZ2">
        <v>50.3</v>
      </c>
      <c r="FA2">
        <v>53.6</v>
      </c>
      <c r="FB2">
        <v>56.9</v>
      </c>
      <c r="FC2">
        <v>60.2</v>
      </c>
      <c r="FD2">
        <v>63.5</v>
      </c>
      <c r="FE2">
        <v>66.8</v>
      </c>
      <c r="FF2">
        <v>70.099999999999994</v>
      </c>
      <c r="FG2">
        <v>73.400000000000006</v>
      </c>
      <c r="FH2">
        <v>76.7</v>
      </c>
      <c r="FI2">
        <v>80</v>
      </c>
      <c r="FJ2">
        <v>83.3</v>
      </c>
      <c r="FK2">
        <v>86.6</v>
      </c>
      <c r="FL2">
        <v>89.9</v>
      </c>
      <c r="FM2">
        <v>93.2</v>
      </c>
      <c r="FN2">
        <v>96.5</v>
      </c>
      <c r="FO2">
        <v>99.8</v>
      </c>
      <c r="FP2">
        <v>103</v>
      </c>
      <c r="FQ2">
        <v>106</v>
      </c>
      <c r="FR2">
        <v>110</v>
      </c>
      <c r="FS2">
        <v>113</v>
      </c>
      <c r="FT2">
        <v>116</v>
      </c>
      <c r="FU2">
        <v>120</v>
      </c>
      <c r="FV2">
        <v>123</v>
      </c>
      <c r="FW2">
        <v>126</v>
      </c>
      <c r="FX2">
        <v>129</v>
      </c>
      <c r="FY2">
        <v>133</v>
      </c>
      <c r="FZ2">
        <v>136</v>
      </c>
      <c r="GA2">
        <v>139</v>
      </c>
      <c r="GB2">
        <v>143</v>
      </c>
      <c r="GC2">
        <v>146</v>
      </c>
      <c r="GD2">
        <v>149</v>
      </c>
      <c r="GE2">
        <v>-28.3</v>
      </c>
      <c r="GF2">
        <v>449</v>
      </c>
    </row>
    <row r="3" spans="1:191" x14ac:dyDescent="0.3">
      <c r="A3" t="s">
        <v>319</v>
      </c>
      <c r="B3" t="s">
        <v>320</v>
      </c>
      <c r="C3">
        <v>-28.6</v>
      </c>
      <c r="D3">
        <v>0.80100000000000005</v>
      </c>
      <c r="E3">
        <v>3765.989</v>
      </c>
      <c r="F3">
        <v>1300.086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1906.6949999999999</v>
      </c>
      <c r="W3">
        <v>3839.777</v>
      </c>
      <c r="X3">
        <v>2808.5839999999998</v>
      </c>
      <c r="Y3">
        <v>2409.1970000000001</v>
      </c>
      <c r="Z3">
        <v>3582.1889999999999</v>
      </c>
      <c r="AA3">
        <v>3773.6439999999998</v>
      </c>
      <c r="AB3">
        <v>3763.2379999999998</v>
      </c>
      <c r="AC3">
        <v>5621.2420000000002</v>
      </c>
      <c r="AD3">
        <v>8526.4030000000002</v>
      </c>
      <c r="AE3">
        <v>9858.0259999999998</v>
      </c>
      <c r="AF3">
        <v>9086.0759999999991</v>
      </c>
      <c r="AG3">
        <v>10876.3</v>
      </c>
      <c r="AH3">
        <v>14878.071</v>
      </c>
      <c r="AI3">
        <v>26196.063999999998</v>
      </c>
      <c r="AJ3">
        <v>42832.987999999998</v>
      </c>
      <c r="AK3">
        <v>45316.116999999998</v>
      </c>
      <c r="AL3">
        <v>34475.281000000003</v>
      </c>
      <c r="AM3">
        <v>25340.271000000001</v>
      </c>
      <c r="AN3">
        <v>32127.023000000001</v>
      </c>
      <c r="AO3">
        <v>43771.394999999997</v>
      </c>
      <c r="AP3">
        <v>43751.559000000001</v>
      </c>
      <c r="AQ3">
        <v>49868.358999999997</v>
      </c>
      <c r="AR3">
        <v>60544.188000000002</v>
      </c>
      <c r="AS3">
        <v>75364.391000000003</v>
      </c>
      <c r="AT3">
        <v>98015.391000000003</v>
      </c>
      <c r="AU3">
        <v>107473.961</v>
      </c>
      <c r="AV3">
        <v>102306.656</v>
      </c>
      <c r="AW3">
        <v>86777.125</v>
      </c>
      <c r="AX3">
        <v>68174.023000000001</v>
      </c>
      <c r="AY3">
        <v>60900.847999999998</v>
      </c>
      <c r="AZ3">
        <v>71328.210999999996</v>
      </c>
      <c r="BA3">
        <v>83646.077999999994</v>
      </c>
      <c r="BB3">
        <v>82504.593999999997</v>
      </c>
      <c r="BC3">
        <v>75856.289000000004</v>
      </c>
      <c r="BD3">
        <v>91323.414000000004</v>
      </c>
      <c r="BE3">
        <v>113649.44500000001</v>
      </c>
      <c r="BF3">
        <v>90296.266000000003</v>
      </c>
      <c r="BG3">
        <v>60387.167999999998</v>
      </c>
      <c r="BH3">
        <v>54613.671999999999</v>
      </c>
      <c r="BI3">
        <v>40840.258000000002</v>
      </c>
      <c r="BJ3">
        <v>24291.559000000001</v>
      </c>
      <c r="BK3">
        <v>19967.326000000001</v>
      </c>
      <c r="BL3">
        <v>21741.883000000002</v>
      </c>
      <c r="BM3">
        <v>16736.383000000002</v>
      </c>
      <c r="BN3">
        <v>8841.3259999999991</v>
      </c>
      <c r="BO3">
        <v>6803.165</v>
      </c>
      <c r="BP3">
        <v>5558.4380000000001</v>
      </c>
      <c r="BQ3">
        <v>3138.7660000000001</v>
      </c>
      <c r="BR3">
        <v>2460.2620000000002</v>
      </c>
      <c r="BS3">
        <v>1129.2670000000001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-149</v>
      </c>
      <c r="CS3">
        <v>-146</v>
      </c>
      <c r="CT3">
        <v>-142</v>
      </c>
      <c r="CU3">
        <v>-139</v>
      </c>
      <c r="CV3">
        <v>-136</v>
      </c>
      <c r="CW3">
        <v>-132</v>
      </c>
      <c r="CX3">
        <v>-129</v>
      </c>
      <c r="CY3">
        <v>-126</v>
      </c>
      <c r="CZ3">
        <v>-122</v>
      </c>
      <c r="DA3">
        <v>-119</v>
      </c>
      <c r="DB3">
        <v>-116</v>
      </c>
      <c r="DC3">
        <v>-113</v>
      </c>
      <c r="DD3">
        <v>-109</v>
      </c>
      <c r="DE3">
        <v>-106</v>
      </c>
      <c r="DF3">
        <v>-103</v>
      </c>
      <c r="DG3">
        <v>-99.4</v>
      </c>
      <c r="DH3">
        <v>-96.1</v>
      </c>
      <c r="DI3">
        <v>-92.8</v>
      </c>
      <c r="DJ3">
        <v>-89.5</v>
      </c>
      <c r="DK3">
        <v>-86.2</v>
      </c>
      <c r="DL3">
        <v>-82.9</v>
      </c>
      <c r="DM3">
        <v>-79.599999999999994</v>
      </c>
      <c r="DN3">
        <v>-76.3</v>
      </c>
      <c r="DO3">
        <v>-73</v>
      </c>
      <c r="DP3">
        <v>-69.7</v>
      </c>
      <c r="DQ3">
        <v>-66.400000000000006</v>
      </c>
      <c r="DR3">
        <v>-63.1</v>
      </c>
      <c r="DS3">
        <v>-59.8</v>
      </c>
      <c r="DT3">
        <v>-56.5</v>
      </c>
      <c r="DU3">
        <v>-53.2</v>
      </c>
      <c r="DV3">
        <v>-49.9</v>
      </c>
      <c r="DW3">
        <v>-46.6</v>
      </c>
      <c r="DX3">
        <v>-43.3</v>
      </c>
      <c r="DY3">
        <v>-40</v>
      </c>
      <c r="DZ3">
        <v>-36.700000000000003</v>
      </c>
      <c r="EA3">
        <v>-33.4</v>
      </c>
      <c r="EB3">
        <v>-30.1</v>
      </c>
      <c r="EC3">
        <v>-26.8</v>
      </c>
      <c r="ED3">
        <v>-23.5</v>
      </c>
      <c r="EE3">
        <v>-20.2</v>
      </c>
      <c r="EF3">
        <v>-16.899999999999999</v>
      </c>
      <c r="EG3">
        <v>-13.6</v>
      </c>
      <c r="EH3">
        <v>-10.3</v>
      </c>
      <c r="EI3">
        <v>-7.05</v>
      </c>
      <c r="EJ3">
        <v>-3.75</v>
      </c>
      <c r="EK3">
        <v>-0.45500000000000002</v>
      </c>
      <c r="EL3">
        <v>2.84</v>
      </c>
      <c r="EM3">
        <v>6.14</v>
      </c>
      <c r="EN3">
        <v>9.44</v>
      </c>
      <c r="EO3">
        <v>12.7</v>
      </c>
      <c r="EP3">
        <v>16</v>
      </c>
      <c r="EQ3">
        <v>19.3</v>
      </c>
      <c r="ER3">
        <v>22.6</v>
      </c>
      <c r="ES3">
        <v>25.9</v>
      </c>
      <c r="ET3">
        <v>29.2</v>
      </c>
      <c r="EU3">
        <v>32.5</v>
      </c>
      <c r="EV3">
        <v>35.799999999999997</v>
      </c>
      <c r="EW3">
        <v>39.1</v>
      </c>
      <c r="EX3">
        <v>42.4</v>
      </c>
      <c r="EY3">
        <v>45.7</v>
      </c>
      <c r="EZ3">
        <v>49</v>
      </c>
      <c r="FA3">
        <v>52.3</v>
      </c>
      <c r="FB3">
        <v>55.6</v>
      </c>
      <c r="FC3">
        <v>58.9</v>
      </c>
      <c r="FD3">
        <v>62.2</v>
      </c>
      <c r="FE3">
        <v>65.5</v>
      </c>
      <c r="FF3">
        <v>68.8</v>
      </c>
      <c r="FG3">
        <v>72.099999999999994</v>
      </c>
      <c r="FH3">
        <v>75.400000000000006</v>
      </c>
      <c r="FI3">
        <v>78.7</v>
      </c>
      <c r="FJ3">
        <v>82</v>
      </c>
      <c r="FK3">
        <v>85.3</v>
      </c>
      <c r="FL3">
        <v>88.6</v>
      </c>
      <c r="FM3">
        <v>91.9</v>
      </c>
      <c r="FN3">
        <v>95.2</v>
      </c>
      <c r="FO3">
        <v>98.5</v>
      </c>
      <c r="FP3">
        <v>102</v>
      </c>
      <c r="FQ3">
        <v>105</v>
      </c>
      <c r="FR3">
        <v>108</v>
      </c>
      <c r="FS3">
        <v>112</v>
      </c>
      <c r="FT3">
        <v>115</v>
      </c>
      <c r="FU3">
        <v>118</v>
      </c>
      <c r="FV3">
        <v>122</v>
      </c>
      <c r="FW3">
        <v>125</v>
      </c>
      <c r="FX3">
        <v>128</v>
      </c>
      <c r="FY3">
        <v>131</v>
      </c>
      <c r="FZ3">
        <v>135</v>
      </c>
      <c r="GA3">
        <v>138</v>
      </c>
      <c r="GB3">
        <v>141</v>
      </c>
      <c r="GC3">
        <v>145</v>
      </c>
      <c r="GD3">
        <v>148</v>
      </c>
      <c r="GE3">
        <v>-33.6</v>
      </c>
      <c r="GF3">
        <v>450</v>
      </c>
    </row>
    <row r="4" spans="1:191" x14ac:dyDescent="0.3">
      <c r="A4" t="s">
        <v>321</v>
      </c>
      <c r="B4" t="s">
        <v>322</v>
      </c>
      <c r="C4">
        <v>-27.6</v>
      </c>
      <c r="D4">
        <v>0.81699999999999995</v>
      </c>
      <c r="E4">
        <v>0</v>
      </c>
      <c r="F4">
        <v>0</v>
      </c>
      <c r="G4">
        <v>456.98899999999998</v>
      </c>
      <c r="H4">
        <v>993.44500000000005</v>
      </c>
      <c r="I4">
        <v>442.04899999999998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1526.971</v>
      </c>
      <c r="AF4">
        <v>7403.8959999999997</v>
      </c>
      <c r="AG4">
        <v>13495.166999999999</v>
      </c>
      <c r="AH4">
        <v>20342.353999999999</v>
      </c>
      <c r="AI4">
        <v>25294.317999999999</v>
      </c>
      <c r="AJ4">
        <v>27823.134999999998</v>
      </c>
      <c r="AK4">
        <v>28411.798999999999</v>
      </c>
      <c r="AL4">
        <v>26110.188999999998</v>
      </c>
      <c r="AM4">
        <v>23942.026999999998</v>
      </c>
      <c r="AN4">
        <v>32150.699000000001</v>
      </c>
      <c r="AO4">
        <v>50101</v>
      </c>
      <c r="AP4">
        <v>50792.296999999999</v>
      </c>
      <c r="AQ4">
        <v>40682.315999999999</v>
      </c>
      <c r="AR4">
        <v>48463.195</v>
      </c>
      <c r="AS4">
        <v>60385.987999999998</v>
      </c>
      <c r="AT4">
        <v>83978.57</v>
      </c>
      <c r="AU4">
        <v>104399.773</v>
      </c>
      <c r="AV4">
        <v>80707.679999999993</v>
      </c>
      <c r="AW4">
        <v>67238.008000000002</v>
      </c>
      <c r="AX4">
        <v>82478.797000000006</v>
      </c>
      <c r="AY4">
        <v>98180.57</v>
      </c>
      <c r="AZ4">
        <v>118421.164</v>
      </c>
      <c r="BA4">
        <v>129350.641</v>
      </c>
      <c r="BB4">
        <v>126852.92200000001</v>
      </c>
      <c r="BC4">
        <v>111481.67200000001</v>
      </c>
      <c r="BD4">
        <v>97742</v>
      </c>
      <c r="BE4">
        <v>104823.57</v>
      </c>
      <c r="BF4">
        <v>110080.242</v>
      </c>
      <c r="BG4">
        <v>92849.577999999994</v>
      </c>
      <c r="BH4">
        <v>76943.281000000003</v>
      </c>
      <c r="BI4">
        <v>63142.449000000001</v>
      </c>
      <c r="BJ4">
        <v>43619.309000000001</v>
      </c>
      <c r="BK4">
        <v>36556.461000000003</v>
      </c>
      <c r="BL4">
        <v>33014.339999999997</v>
      </c>
      <c r="BM4">
        <v>24105.648000000001</v>
      </c>
      <c r="BN4">
        <v>17558.636999999999</v>
      </c>
      <c r="BO4">
        <v>14570.866</v>
      </c>
      <c r="BP4">
        <v>14698.189</v>
      </c>
      <c r="BQ4">
        <v>15430.398999999999</v>
      </c>
      <c r="BR4">
        <v>10685.162</v>
      </c>
      <c r="BS4">
        <v>3500.3870000000002</v>
      </c>
      <c r="BT4">
        <v>1431.2670000000001</v>
      </c>
      <c r="BU4">
        <v>2213.2310000000002</v>
      </c>
      <c r="BV4">
        <v>1798.42</v>
      </c>
      <c r="BW4">
        <v>201.703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-147</v>
      </c>
      <c r="CR4">
        <v>-143</v>
      </c>
      <c r="CS4">
        <v>-140</v>
      </c>
      <c r="CT4">
        <v>-137</v>
      </c>
      <c r="CU4">
        <v>-134</v>
      </c>
      <c r="CV4">
        <v>-130</v>
      </c>
      <c r="CW4">
        <v>-127</v>
      </c>
      <c r="CX4">
        <v>-124</v>
      </c>
      <c r="CY4">
        <v>-120</v>
      </c>
      <c r="CZ4">
        <v>-117</v>
      </c>
      <c r="DA4">
        <v>-114</v>
      </c>
      <c r="DB4">
        <v>-110</v>
      </c>
      <c r="DC4">
        <v>-107</v>
      </c>
      <c r="DD4">
        <v>-104</v>
      </c>
      <c r="DE4">
        <v>-100</v>
      </c>
      <c r="DF4">
        <v>-97.2</v>
      </c>
      <c r="DG4">
        <v>-93.9</v>
      </c>
      <c r="DH4">
        <v>-90.6</v>
      </c>
      <c r="DI4">
        <v>-87.3</v>
      </c>
      <c r="DJ4">
        <v>-84</v>
      </c>
      <c r="DK4">
        <v>-80.7</v>
      </c>
      <c r="DL4">
        <v>-77.400000000000006</v>
      </c>
      <c r="DM4">
        <v>-74</v>
      </c>
      <c r="DN4">
        <v>-70.7</v>
      </c>
      <c r="DO4">
        <v>-67.400000000000006</v>
      </c>
      <c r="DP4">
        <v>-64.099999999999994</v>
      </c>
      <c r="DQ4">
        <v>-60.8</v>
      </c>
      <c r="DR4">
        <v>-57.5</v>
      </c>
      <c r="DS4">
        <v>-54.2</v>
      </c>
      <c r="DT4">
        <v>-50.9</v>
      </c>
      <c r="DU4">
        <v>-47.6</v>
      </c>
      <c r="DV4">
        <v>-44.3</v>
      </c>
      <c r="DW4">
        <v>-41</v>
      </c>
      <c r="DX4">
        <v>-37.700000000000003</v>
      </c>
      <c r="DY4">
        <v>-34.4</v>
      </c>
      <c r="DZ4">
        <v>-31.1</v>
      </c>
      <c r="EA4">
        <v>-27.8</v>
      </c>
      <c r="EB4">
        <v>-24.5</v>
      </c>
      <c r="EC4">
        <v>-21.2</v>
      </c>
      <c r="ED4">
        <v>-17.899999999999999</v>
      </c>
      <c r="EE4">
        <v>-14.6</v>
      </c>
      <c r="EF4">
        <v>-11.3</v>
      </c>
      <c r="EG4">
        <v>-7.97</v>
      </c>
      <c r="EH4">
        <v>-4.66</v>
      </c>
      <c r="EI4">
        <v>-1.36</v>
      </c>
      <c r="EJ4">
        <v>1.94</v>
      </c>
      <c r="EK4">
        <v>5.25</v>
      </c>
      <c r="EL4">
        <v>8.5500000000000007</v>
      </c>
      <c r="EM4">
        <v>11.9</v>
      </c>
      <c r="EN4">
        <v>15.2</v>
      </c>
      <c r="EO4">
        <v>18.5</v>
      </c>
      <c r="EP4">
        <v>21.8</v>
      </c>
      <c r="EQ4">
        <v>25.1</v>
      </c>
      <c r="ER4">
        <v>28.4</v>
      </c>
      <c r="ES4">
        <v>31.7</v>
      </c>
      <c r="ET4">
        <v>35</v>
      </c>
      <c r="EU4">
        <v>38.299999999999997</v>
      </c>
      <c r="EV4">
        <v>41.6</v>
      </c>
      <c r="EW4">
        <v>44.9</v>
      </c>
      <c r="EX4">
        <v>48.2</v>
      </c>
      <c r="EY4">
        <v>51.5</v>
      </c>
      <c r="EZ4">
        <v>54.8</v>
      </c>
      <c r="FA4">
        <v>58.1</v>
      </c>
      <c r="FB4">
        <v>61.4</v>
      </c>
      <c r="FC4">
        <v>64.7</v>
      </c>
      <c r="FD4">
        <v>68</v>
      </c>
      <c r="FE4">
        <v>71.3</v>
      </c>
      <c r="FF4">
        <v>74.599999999999994</v>
      </c>
      <c r="FG4">
        <v>77.900000000000006</v>
      </c>
      <c r="FH4">
        <v>81.2</v>
      </c>
      <c r="FI4">
        <v>84.5</v>
      </c>
      <c r="FJ4">
        <v>87.8</v>
      </c>
      <c r="FK4">
        <v>91.1</v>
      </c>
      <c r="FL4">
        <v>94.5</v>
      </c>
      <c r="FM4">
        <v>97.8</v>
      </c>
      <c r="FN4">
        <v>101</v>
      </c>
      <c r="FO4">
        <v>104</v>
      </c>
      <c r="FP4">
        <v>108</v>
      </c>
      <c r="FQ4">
        <v>111</v>
      </c>
      <c r="FR4">
        <v>114</v>
      </c>
      <c r="FS4">
        <v>118</v>
      </c>
      <c r="FT4">
        <v>121</v>
      </c>
      <c r="FU4">
        <v>124</v>
      </c>
      <c r="FV4">
        <v>127</v>
      </c>
      <c r="FW4">
        <v>131</v>
      </c>
      <c r="FX4">
        <v>134</v>
      </c>
      <c r="FY4">
        <v>137</v>
      </c>
      <c r="FZ4">
        <v>141</v>
      </c>
      <c r="GA4">
        <v>144</v>
      </c>
      <c r="GB4">
        <v>147</v>
      </c>
      <c r="GC4">
        <v>-26.1</v>
      </c>
      <c r="GD4">
        <v>451</v>
      </c>
    </row>
    <row r="5" spans="1:191" x14ac:dyDescent="0.3">
      <c r="A5" t="s">
        <v>323</v>
      </c>
      <c r="B5" t="s">
        <v>324</v>
      </c>
      <c r="C5">
        <v>-28.3</v>
      </c>
      <c r="D5">
        <v>0.68100000000000005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1143.3330000000001</v>
      </c>
      <c r="AE5">
        <v>2718.9279999999999</v>
      </c>
      <c r="AF5">
        <v>7155.7489999999998</v>
      </c>
      <c r="AG5">
        <v>15675.436</v>
      </c>
      <c r="AH5">
        <v>18624.544999999998</v>
      </c>
      <c r="AI5">
        <v>15275.342000000001</v>
      </c>
      <c r="AJ5">
        <v>17899.458999999999</v>
      </c>
      <c r="AK5">
        <v>25476.782999999999</v>
      </c>
      <c r="AL5">
        <v>30070.324000000001</v>
      </c>
      <c r="AM5">
        <v>36664.133000000002</v>
      </c>
      <c r="AN5">
        <v>48501.07</v>
      </c>
      <c r="AO5">
        <v>65051.555</v>
      </c>
      <c r="AP5">
        <v>67893.241999999998</v>
      </c>
      <c r="AQ5">
        <v>61055.27</v>
      </c>
      <c r="AR5">
        <v>84857.843999999997</v>
      </c>
      <c r="AS5">
        <v>111047.836</v>
      </c>
      <c r="AT5">
        <v>111976.609</v>
      </c>
      <c r="AU5">
        <v>134024.266</v>
      </c>
      <c r="AV5">
        <v>157014.59400000001</v>
      </c>
      <c r="AW5">
        <v>155400.641</v>
      </c>
      <c r="AX5">
        <v>150157.95300000001</v>
      </c>
      <c r="AY5">
        <v>137418.40599999999</v>
      </c>
      <c r="AZ5">
        <v>143105.5</v>
      </c>
      <c r="BA5">
        <v>161677.141</v>
      </c>
      <c r="BB5">
        <v>157211.46900000001</v>
      </c>
      <c r="BC5">
        <v>130504.92200000001</v>
      </c>
      <c r="BD5">
        <v>89061.523000000001</v>
      </c>
      <c r="BE5">
        <v>59578.226999999999</v>
      </c>
      <c r="BF5">
        <v>62869.023000000001</v>
      </c>
      <c r="BG5">
        <v>87334.883000000002</v>
      </c>
      <c r="BH5">
        <v>106892.914</v>
      </c>
      <c r="BI5">
        <v>107686.391</v>
      </c>
      <c r="BJ5">
        <v>92502.195000000007</v>
      </c>
      <c r="BK5">
        <v>62774.324000000001</v>
      </c>
      <c r="BL5">
        <v>37682.449000000001</v>
      </c>
      <c r="BM5">
        <v>31748.581999999999</v>
      </c>
      <c r="BN5">
        <v>30410.278999999999</v>
      </c>
      <c r="BO5">
        <v>21335.338</v>
      </c>
      <c r="BP5">
        <v>11223.147000000001</v>
      </c>
      <c r="BQ5">
        <v>5782.7929999999997</v>
      </c>
      <c r="BR5">
        <v>2237.9360000000001</v>
      </c>
      <c r="BS5">
        <v>1797.806</v>
      </c>
      <c r="BT5">
        <v>3485.2710000000002</v>
      </c>
      <c r="BU5">
        <v>2417.9319999999998</v>
      </c>
      <c r="BV5">
        <v>117.501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-149</v>
      </c>
      <c r="CS5">
        <v>-146</v>
      </c>
      <c r="CT5">
        <v>-143</v>
      </c>
      <c r="CU5">
        <v>-139</v>
      </c>
      <c r="CV5">
        <v>-136</v>
      </c>
      <c r="CW5">
        <v>-133</v>
      </c>
      <c r="CX5">
        <v>-130</v>
      </c>
      <c r="CY5">
        <v>-126</v>
      </c>
      <c r="CZ5">
        <v>-123</v>
      </c>
      <c r="DA5">
        <v>-120</v>
      </c>
      <c r="DB5">
        <v>-116</v>
      </c>
      <c r="DC5">
        <v>-113</v>
      </c>
      <c r="DD5">
        <v>-110</v>
      </c>
      <c r="DE5">
        <v>-106</v>
      </c>
      <c r="DF5">
        <v>-103</v>
      </c>
      <c r="DG5">
        <v>-99.9</v>
      </c>
      <c r="DH5">
        <v>-96.6</v>
      </c>
      <c r="DI5">
        <v>-93.3</v>
      </c>
      <c r="DJ5">
        <v>-90</v>
      </c>
      <c r="DK5">
        <v>-86.7</v>
      </c>
      <c r="DL5">
        <v>-83.4</v>
      </c>
      <c r="DM5">
        <v>-80.099999999999994</v>
      </c>
      <c r="DN5">
        <v>-76.8</v>
      </c>
      <c r="DO5">
        <v>-73.5</v>
      </c>
      <c r="DP5">
        <v>-70.2</v>
      </c>
      <c r="DQ5">
        <v>-66.900000000000006</v>
      </c>
      <c r="DR5">
        <v>-63.6</v>
      </c>
      <c r="DS5">
        <v>-60.3</v>
      </c>
      <c r="DT5">
        <v>-57</v>
      </c>
      <c r="DU5">
        <v>-53.7</v>
      </c>
      <c r="DV5">
        <v>-50.4</v>
      </c>
      <c r="DW5">
        <v>-47.1</v>
      </c>
      <c r="DX5">
        <v>-43.8</v>
      </c>
      <c r="DY5">
        <v>-40.5</v>
      </c>
      <c r="DZ5">
        <v>-37.200000000000003</v>
      </c>
      <c r="EA5">
        <v>-33.9</v>
      </c>
      <c r="EB5">
        <v>-30.6</v>
      </c>
      <c r="EC5">
        <v>-27.3</v>
      </c>
      <c r="ED5">
        <v>-24</v>
      </c>
      <c r="EE5">
        <v>-20.7</v>
      </c>
      <c r="EF5">
        <v>-17.399999999999999</v>
      </c>
      <c r="EG5">
        <v>-14.2</v>
      </c>
      <c r="EH5">
        <v>-10.9</v>
      </c>
      <c r="EI5">
        <v>-7.56</v>
      </c>
      <c r="EJ5">
        <v>-4.26</v>
      </c>
      <c r="EK5">
        <v>-0.96199999999999997</v>
      </c>
      <c r="EL5">
        <v>2.34</v>
      </c>
      <c r="EM5">
        <v>5.63</v>
      </c>
      <c r="EN5">
        <v>8.93</v>
      </c>
      <c r="EO5">
        <v>12.2</v>
      </c>
      <c r="EP5">
        <v>15.5</v>
      </c>
      <c r="EQ5">
        <v>18.8</v>
      </c>
      <c r="ER5">
        <v>22.1</v>
      </c>
      <c r="ES5">
        <v>25.4</v>
      </c>
      <c r="ET5">
        <v>28.7</v>
      </c>
      <c r="EU5">
        <v>32</v>
      </c>
      <c r="EV5">
        <v>35.299999999999997</v>
      </c>
      <c r="EW5">
        <v>38.6</v>
      </c>
      <c r="EX5">
        <v>41.9</v>
      </c>
      <c r="EY5">
        <v>45.2</v>
      </c>
      <c r="EZ5">
        <v>48.5</v>
      </c>
      <c r="FA5">
        <v>51.8</v>
      </c>
      <c r="FB5">
        <v>55.1</v>
      </c>
      <c r="FC5">
        <v>58.4</v>
      </c>
      <c r="FD5">
        <v>61.7</v>
      </c>
      <c r="FE5">
        <v>65</v>
      </c>
      <c r="FF5">
        <v>68.3</v>
      </c>
      <c r="FG5">
        <v>71.599999999999994</v>
      </c>
      <c r="FH5">
        <v>74.900000000000006</v>
      </c>
      <c r="FI5">
        <v>78.2</v>
      </c>
      <c r="FJ5">
        <v>81.5</v>
      </c>
      <c r="FK5">
        <v>84.8</v>
      </c>
      <c r="FL5">
        <v>88.1</v>
      </c>
      <c r="FM5">
        <v>91.4</v>
      </c>
      <c r="FN5">
        <v>94.7</v>
      </c>
      <c r="FO5">
        <v>98</v>
      </c>
      <c r="FP5">
        <v>101</v>
      </c>
      <c r="FQ5">
        <v>105</v>
      </c>
      <c r="FR5">
        <v>108</v>
      </c>
      <c r="FS5">
        <v>111</v>
      </c>
      <c r="FT5">
        <v>114</v>
      </c>
      <c r="FU5">
        <v>118</v>
      </c>
      <c r="FV5">
        <v>121</v>
      </c>
      <c r="FW5">
        <v>124</v>
      </c>
      <c r="FX5">
        <v>128</v>
      </c>
      <c r="FY5">
        <v>131</v>
      </c>
      <c r="FZ5">
        <v>134</v>
      </c>
      <c r="GA5">
        <v>138</v>
      </c>
      <c r="GB5">
        <v>141</v>
      </c>
      <c r="GC5">
        <v>144</v>
      </c>
      <c r="GD5">
        <v>147</v>
      </c>
      <c r="GE5">
        <v>-29.3</v>
      </c>
      <c r="GF5">
        <v>457</v>
      </c>
    </row>
    <row r="6" spans="1:191" x14ac:dyDescent="0.3">
      <c r="A6" t="s">
        <v>325</v>
      </c>
      <c r="B6" t="s">
        <v>326</v>
      </c>
      <c r="C6">
        <v>-28.5</v>
      </c>
      <c r="D6">
        <v>0.71399999999999997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661.25099999999998</v>
      </c>
      <c r="AH6">
        <v>2121.192</v>
      </c>
      <c r="AI6">
        <v>1377.7760000000001</v>
      </c>
      <c r="AJ6">
        <v>1460.15</v>
      </c>
      <c r="AK6">
        <v>2525.355</v>
      </c>
      <c r="AL6">
        <v>4330.4740000000002</v>
      </c>
      <c r="AM6">
        <v>4661.0200000000004</v>
      </c>
      <c r="AN6">
        <v>6286.183</v>
      </c>
      <c r="AO6">
        <v>14224.449000000001</v>
      </c>
      <c r="AP6">
        <v>20465.963</v>
      </c>
      <c r="AQ6">
        <v>22398.690999999999</v>
      </c>
      <c r="AR6">
        <v>22891.203000000001</v>
      </c>
      <c r="AS6">
        <v>28403.27</v>
      </c>
      <c r="AT6">
        <v>58292.855000000003</v>
      </c>
      <c r="AU6">
        <v>89904.406000000003</v>
      </c>
      <c r="AV6">
        <v>90749.258000000002</v>
      </c>
      <c r="AW6">
        <v>70085.202999999994</v>
      </c>
      <c r="AX6">
        <v>52543.355000000003</v>
      </c>
      <c r="AY6">
        <v>76159.601999999999</v>
      </c>
      <c r="AZ6">
        <v>130465.281</v>
      </c>
      <c r="BA6">
        <v>152622.375</v>
      </c>
      <c r="BB6">
        <v>126929.04700000001</v>
      </c>
      <c r="BC6">
        <v>102713.641</v>
      </c>
      <c r="BD6">
        <v>111702.148</v>
      </c>
      <c r="BE6">
        <v>116632.45299999999</v>
      </c>
      <c r="BF6">
        <v>109261.773</v>
      </c>
      <c r="BG6">
        <v>115770.461</v>
      </c>
      <c r="BH6">
        <v>117816.75</v>
      </c>
      <c r="BI6">
        <v>104581.906</v>
      </c>
      <c r="BJ6">
        <v>86532.695000000007</v>
      </c>
      <c r="BK6">
        <v>72105.258000000002</v>
      </c>
      <c r="BL6">
        <v>57915.578000000001</v>
      </c>
      <c r="BM6">
        <v>48398.296999999999</v>
      </c>
      <c r="BN6">
        <v>44163.582000000002</v>
      </c>
      <c r="BO6">
        <v>26726.5</v>
      </c>
      <c r="BP6">
        <v>9882.5450000000001</v>
      </c>
      <c r="BQ6">
        <v>4870.7449999999999</v>
      </c>
      <c r="BR6">
        <v>2655.5540000000001</v>
      </c>
      <c r="BS6">
        <v>3161.6390000000001</v>
      </c>
      <c r="BT6">
        <v>4727.1469999999999</v>
      </c>
      <c r="BU6">
        <v>2320.1030000000001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-149</v>
      </c>
      <c r="CS6">
        <v>-145</v>
      </c>
      <c r="CT6">
        <v>-142</v>
      </c>
      <c r="CU6">
        <v>-139</v>
      </c>
      <c r="CV6">
        <v>-136</v>
      </c>
      <c r="CW6">
        <v>-132</v>
      </c>
      <c r="CX6">
        <v>-129</v>
      </c>
      <c r="CY6">
        <v>-126</v>
      </c>
      <c r="CZ6">
        <v>-122</v>
      </c>
      <c r="DA6">
        <v>-119</v>
      </c>
      <c r="DB6">
        <v>-116</v>
      </c>
      <c r="DC6">
        <v>-112</v>
      </c>
      <c r="DD6">
        <v>-109</v>
      </c>
      <c r="DE6">
        <v>-106</v>
      </c>
      <c r="DF6">
        <v>-103</v>
      </c>
      <c r="DG6">
        <v>-99.3</v>
      </c>
      <c r="DH6">
        <v>-96</v>
      </c>
      <c r="DI6">
        <v>-92.7</v>
      </c>
      <c r="DJ6">
        <v>-89.4</v>
      </c>
      <c r="DK6">
        <v>-86.1</v>
      </c>
      <c r="DL6">
        <v>-82.8</v>
      </c>
      <c r="DM6">
        <v>-79.5</v>
      </c>
      <c r="DN6">
        <v>-76.2</v>
      </c>
      <c r="DO6">
        <v>-72.900000000000006</v>
      </c>
      <c r="DP6">
        <v>-69.599999999999994</v>
      </c>
      <c r="DQ6">
        <v>-66.3</v>
      </c>
      <c r="DR6">
        <v>-63</v>
      </c>
      <c r="DS6">
        <v>-59.7</v>
      </c>
      <c r="DT6">
        <v>-56.4</v>
      </c>
      <c r="DU6">
        <v>-53.1</v>
      </c>
      <c r="DV6">
        <v>-49.8</v>
      </c>
      <c r="DW6">
        <v>-46.5</v>
      </c>
      <c r="DX6">
        <v>-43.2</v>
      </c>
      <c r="DY6">
        <v>-39.9</v>
      </c>
      <c r="DZ6">
        <v>-36.6</v>
      </c>
      <c r="EA6">
        <v>-33.299999999999997</v>
      </c>
      <c r="EB6">
        <v>-30</v>
      </c>
      <c r="EC6">
        <v>-26.7</v>
      </c>
      <c r="ED6">
        <v>-23.4</v>
      </c>
      <c r="EE6">
        <v>-20.100000000000001</v>
      </c>
      <c r="EF6">
        <v>-16.8</v>
      </c>
      <c r="EG6">
        <v>-13.5</v>
      </c>
      <c r="EH6">
        <v>-10.199999999999999</v>
      </c>
      <c r="EI6">
        <v>-6.95</v>
      </c>
      <c r="EJ6">
        <v>-3.65</v>
      </c>
      <c r="EK6">
        <v>-0.35299999999999998</v>
      </c>
      <c r="EL6">
        <v>2.94</v>
      </c>
      <c r="EM6">
        <v>6.24</v>
      </c>
      <c r="EN6">
        <v>9.5399999999999991</v>
      </c>
      <c r="EO6">
        <v>12.8</v>
      </c>
      <c r="EP6">
        <v>16.100000000000001</v>
      </c>
      <c r="EQ6">
        <v>19.399999999999999</v>
      </c>
      <c r="ER6">
        <v>22.7</v>
      </c>
      <c r="ES6">
        <v>26</v>
      </c>
      <c r="ET6">
        <v>29.3</v>
      </c>
      <c r="EU6">
        <v>32.6</v>
      </c>
      <c r="EV6">
        <v>35.9</v>
      </c>
      <c r="EW6">
        <v>39.200000000000003</v>
      </c>
      <c r="EX6">
        <v>42.5</v>
      </c>
      <c r="EY6">
        <v>45.8</v>
      </c>
      <c r="EZ6">
        <v>49.1</v>
      </c>
      <c r="FA6">
        <v>52.4</v>
      </c>
      <c r="FB6">
        <v>55.7</v>
      </c>
      <c r="FC6">
        <v>59</v>
      </c>
      <c r="FD6">
        <v>62.3</v>
      </c>
      <c r="FE6">
        <v>65.599999999999994</v>
      </c>
      <c r="FF6">
        <v>68.900000000000006</v>
      </c>
      <c r="FG6">
        <v>72.2</v>
      </c>
      <c r="FH6">
        <v>75.5</v>
      </c>
      <c r="FI6">
        <v>78.8</v>
      </c>
      <c r="FJ6">
        <v>82.1</v>
      </c>
      <c r="FK6">
        <v>85.4</v>
      </c>
      <c r="FL6">
        <v>88.7</v>
      </c>
      <c r="FM6">
        <v>92</v>
      </c>
      <c r="FN6">
        <v>95.2</v>
      </c>
      <c r="FO6">
        <v>98.5</v>
      </c>
      <c r="FP6">
        <v>102</v>
      </c>
      <c r="FQ6">
        <v>105</v>
      </c>
      <c r="FR6">
        <v>108</v>
      </c>
      <c r="FS6">
        <v>112</v>
      </c>
      <c r="FT6">
        <v>115</v>
      </c>
      <c r="FU6">
        <v>118</v>
      </c>
      <c r="FV6">
        <v>122</v>
      </c>
      <c r="FW6">
        <v>125</v>
      </c>
      <c r="FX6">
        <v>128</v>
      </c>
      <c r="FY6">
        <v>132</v>
      </c>
      <c r="FZ6">
        <v>135</v>
      </c>
      <c r="GA6">
        <v>138</v>
      </c>
      <c r="GB6">
        <v>141</v>
      </c>
      <c r="GC6">
        <v>145</v>
      </c>
      <c r="GD6">
        <v>148</v>
      </c>
      <c r="GE6">
        <v>-18.5</v>
      </c>
      <c r="GF6">
        <v>458</v>
      </c>
    </row>
    <row r="7" spans="1:191" x14ac:dyDescent="0.3">
      <c r="A7" t="s">
        <v>327</v>
      </c>
      <c r="B7" t="s">
        <v>328</v>
      </c>
      <c r="C7">
        <f>-28-0</f>
        <v>-28</v>
      </c>
      <c r="D7">
        <v>0.72899999999999998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2119.5889999999999</v>
      </c>
      <c r="AW7">
        <v>8330.7819999999992</v>
      </c>
      <c r="AX7">
        <v>13256.59</v>
      </c>
      <c r="AY7">
        <v>33671.457000000002</v>
      </c>
      <c r="AZ7">
        <v>55762.940999999999</v>
      </c>
      <c r="BA7">
        <v>69767.210999999996</v>
      </c>
      <c r="BB7">
        <v>87448.391000000003</v>
      </c>
      <c r="BC7">
        <v>129372.70299999999</v>
      </c>
      <c r="BD7">
        <v>186261.891</v>
      </c>
      <c r="BE7">
        <v>216783.78099999999</v>
      </c>
      <c r="BF7">
        <v>226719.06299999999</v>
      </c>
      <c r="BG7">
        <v>241039.96900000001</v>
      </c>
      <c r="BH7">
        <v>248256.56299999999</v>
      </c>
      <c r="BI7">
        <v>213560.375</v>
      </c>
      <c r="BJ7">
        <v>178405.40599999999</v>
      </c>
      <c r="BK7">
        <v>158712.625</v>
      </c>
      <c r="BL7">
        <v>115902.727</v>
      </c>
      <c r="BM7">
        <v>81760.335999999996</v>
      </c>
      <c r="BN7">
        <v>71445.437999999995</v>
      </c>
      <c r="BO7">
        <v>51876.027000000002</v>
      </c>
      <c r="BP7">
        <v>23815.919999999998</v>
      </c>
      <c r="BQ7">
        <v>7476.8959999999997</v>
      </c>
      <c r="BR7">
        <v>3889.855</v>
      </c>
      <c r="BS7">
        <v>3723.223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-148</v>
      </c>
      <c r="CS7">
        <v>-145</v>
      </c>
      <c r="CT7">
        <v>-141</v>
      </c>
      <c r="CU7">
        <v>-138</v>
      </c>
      <c r="CV7">
        <v>-135</v>
      </c>
      <c r="CW7">
        <v>-131</v>
      </c>
      <c r="CX7">
        <v>-128</v>
      </c>
      <c r="CY7">
        <v>-125</v>
      </c>
      <c r="CZ7">
        <v>-121</v>
      </c>
      <c r="DA7">
        <v>-118</v>
      </c>
      <c r="DB7">
        <v>-115</v>
      </c>
      <c r="DC7">
        <v>-112</v>
      </c>
      <c r="DD7">
        <v>-108</v>
      </c>
      <c r="DE7">
        <v>-105</v>
      </c>
      <c r="DF7">
        <v>-102</v>
      </c>
      <c r="DG7">
        <v>-98.4</v>
      </c>
      <c r="DH7">
        <v>-95.1</v>
      </c>
      <c r="DI7">
        <v>-91.8</v>
      </c>
      <c r="DJ7">
        <v>-88.5</v>
      </c>
      <c r="DK7">
        <v>-85.2</v>
      </c>
      <c r="DL7">
        <v>-81.900000000000006</v>
      </c>
      <c r="DM7">
        <v>-78.599999999999994</v>
      </c>
      <c r="DN7">
        <v>-75.3</v>
      </c>
      <c r="DO7">
        <v>-71.900000000000006</v>
      </c>
      <c r="DP7">
        <v>-68.599999999999994</v>
      </c>
      <c r="DQ7">
        <v>-65.3</v>
      </c>
      <c r="DR7">
        <v>-62</v>
      </c>
      <c r="DS7">
        <v>-58.7</v>
      </c>
      <c r="DT7">
        <v>-55.4</v>
      </c>
      <c r="DU7">
        <v>-52.1</v>
      </c>
      <c r="DV7">
        <v>-48.8</v>
      </c>
      <c r="DW7">
        <v>-45.5</v>
      </c>
      <c r="DX7">
        <v>-42.2</v>
      </c>
      <c r="DY7">
        <v>-38.9</v>
      </c>
      <c r="DZ7">
        <v>-35.6</v>
      </c>
      <c r="EA7">
        <v>-32.299999999999997</v>
      </c>
      <c r="EB7">
        <v>-29</v>
      </c>
      <c r="EC7">
        <v>-25.7</v>
      </c>
      <c r="ED7">
        <v>-22.4</v>
      </c>
      <c r="EE7">
        <v>-19.100000000000001</v>
      </c>
      <c r="EF7">
        <v>-15.8</v>
      </c>
      <c r="EG7">
        <v>-12.5</v>
      </c>
      <c r="EH7">
        <v>-9.18</v>
      </c>
      <c r="EI7">
        <v>-5.88</v>
      </c>
      <c r="EJ7">
        <v>-2.58</v>
      </c>
      <c r="EK7">
        <v>0.72699999999999998</v>
      </c>
      <c r="EL7">
        <v>4.03</v>
      </c>
      <c r="EM7">
        <v>7.33</v>
      </c>
      <c r="EN7">
        <v>10.6</v>
      </c>
      <c r="EO7">
        <v>13.9</v>
      </c>
      <c r="EP7">
        <v>17.2</v>
      </c>
      <c r="EQ7">
        <v>20.5</v>
      </c>
      <c r="ER7">
        <v>23.9</v>
      </c>
      <c r="ES7">
        <v>27.2</v>
      </c>
      <c r="ET7">
        <v>30.5</v>
      </c>
      <c r="EU7">
        <v>33.799999999999997</v>
      </c>
      <c r="EV7">
        <v>37.1</v>
      </c>
      <c r="EW7">
        <v>40.4</v>
      </c>
      <c r="EX7">
        <v>43.7</v>
      </c>
      <c r="EY7">
        <v>47</v>
      </c>
      <c r="EZ7">
        <v>50.3</v>
      </c>
      <c r="FA7">
        <v>53.6</v>
      </c>
      <c r="FB7">
        <v>56.9</v>
      </c>
      <c r="FC7">
        <v>60.2</v>
      </c>
      <c r="FD7">
        <v>63.5</v>
      </c>
      <c r="FE7">
        <v>66.8</v>
      </c>
      <c r="FF7">
        <v>70.099999999999994</v>
      </c>
      <c r="FG7">
        <v>73.400000000000006</v>
      </c>
      <c r="FH7">
        <v>76.7</v>
      </c>
      <c r="FI7">
        <v>80</v>
      </c>
      <c r="FJ7">
        <v>83.3</v>
      </c>
      <c r="FK7">
        <v>86.6</v>
      </c>
      <c r="FL7">
        <v>89.9</v>
      </c>
      <c r="FM7">
        <v>93.2</v>
      </c>
      <c r="FN7">
        <v>96.5</v>
      </c>
      <c r="FO7">
        <v>99.8</v>
      </c>
      <c r="FP7">
        <v>103</v>
      </c>
      <c r="FQ7">
        <v>106</v>
      </c>
      <c r="FR7">
        <v>110</v>
      </c>
      <c r="FS7">
        <v>113</v>
      </c>
      <c r="FT7">
        <v>116</v>
      </c>
      <c r="FU7">
        <v>120</v>
      </c>
      <c r="FV7">
        <v>123</v>
      </c>
      <c r="FW7">
        <v>126</v>
      </c>
      <c r="FX7">
        <v>130</v>
      </c>
      <c r="FY7">
        <v>133</v>
      </c>
      <c r="FZ7">
        <v>136</v>
      </c>
      <c r="GA7">
        <v>139</v>
      </c>
      <c r="GB7">
        <v>143</v>
      </c>
      <c r="GC7">
        <v>146</v>
      </c>
      <c r="GD7">
        <v>149</v>
      </c>
      <c r="GE7">
        <v>-7</v>
      </c>
      <c r="GF7">
        <v>459</v>
      </c>
    </row>
    <row r="8" spans="1:191" x14ac:dyDescent="0.3">
      <c r="A8" t="s">
        <v>329</v>
      </c>
      <c r="B8" t="s">
        <v>102</v>
      </c>
      <c r="C8">
        <v>-23.5</v>
      </c>
      <c r="D8">
        <v>0.85199999999999998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3886.4520000000002</v>
      </c>
      <c r="AP8">
        <v>95412.554999999993</v>
      </c>
      <c r="AQ8">
        <v>218401.56299999999</v>
      </c>
      <c r="AR8">
        <v>190780.46900000001</v>
      </c>
      <c r="AS8">
        <v>66006.141000000003</v>
      </c>
      <c r="AT8">
        <v>4812.0739999999996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-148</v>
      </c>
      <c r="CS8">
        <v>-145</v>
      </c>
      <c r="CT8">
        <v>-142</v>
      </c>
      <c r="CU8">
        <v>-138</v>
      </c>
      <c r="CV8">
        <v>-135</v>
      </c>
      <c r="CW8">
        <v>-132</v>
      </c>
      <c r="CX8">
        <v>-128</v>
      </c>
      <c r="CY8">
        <v>-125</v>
      </c>
      <c r="CZ8">
        <v>-122</v>
      </c>
      <c r="DA8">
        <v>-119</v>
      </c>
      <c r="DB8">
        <v>-115</v>
      </c>
      <c r="DC8">
        <v>-112</v>
      </c>
      <c r="DD8">
        <v>-109</v>
      </c>
      <c r="DE8">
        <v>-105</v>
      </c>
      <c r="DF8">
        <v>-102</v>
      </c>
      <c r="DG8">
        <v>-98.7</v>
      </c>
      <c r="DH8">
        <v>-95.4</v>
      </c>
      <c r="DI8">
        <v>-92.1</v>
      </c>
      <c r="DJ8">
        <v>-88.8</v>
      </c>
      <c r="DK8">
        <v>-85.5</v>
      </c>
      <c r="DL8">
        <v>-82.2</v>
      </c>
      <c r="DM8">
        <v>-78.900000000000006</v>
      </c>
      <c r="DN8">
        <v>-75.599999999999994</v>
      </c>
      <c r="DO8">
        <v>-72.3</v>
      </c>
      <c r="DP8">
        <v>-69</v>
      </c>
      <c r="DQ8">
        <v>-65.7</v>
      </c>
      <c r="DR8">
        <v>-62.4</v>
      </c>
      <c r="DS8">
        <v>-59.1</v>
      </c>
      <c r="DT8">
        <v>-55.9</v>
      </c>
      <c r="DU8">
        <v>-52.6</v>
      </c>
      <c r="DV8">
        <v>-49.3</v>
      </c>
      <c r="DW8">
        <v>-46</v>
      </c>
      <c r="DX8">
        <v>-42.7</v>
      </c>
      <c r="DY8">
        <v>-39.4</v>
      </c>
      <c r="DZ8">
        <v>-36.1</v>
      </c>
      <c r="EA8">
        <v>-32.799999999999997</v>
      </c>
      <c r="EB8">
        <v>-29.5</v>
      </c>
      <c r="EC8">
        <v>-26.2</v>
      </c>
      <c r="ED8">
        <v>-22.9</v>
      </c>
      <c r="EE8">
        <v>-19.600000000000001</v>
      </c>
      <c r="EF8">
        <v>-16.3</v>
      </c>
      <c r="EG8">
        <v>-13</v>
      </c>
      <c r="EH8">
        <v>-9.69</v>
      </c>
      <c r="EI8">
        <v>-6.39</v>
      </c>
      <c r="EJ8">
        <v>-3.09</v>
      </c>
      <c r="EK8">
        <v>0.20799999999999999</v>
      </c>
      <c r="EL8">
        <v>3.51</v>
      </c>
      <c r="EM8">
        <v>6.8</v>
      </c>
      <c r="EN8">
        <v>10.1</v>
      </c>
      <c r="EO8">
        <v>13.4</v>
      </c>
      <c r="EP8">
        <v>16.7</v>
      </c>
      <c r="EQ8">
        <v>20</v>
      </c>
      <c r="ER8">
        <v>23.3</v>
      </c>
      <c r="ES8">
        <v>26.6</v>
      </c>
      <c r="ET8">
        <v>29.9</v>
      </c>
      <c r="EU8">
        <v>33.200000000000003</v>
      </c>
      <c r="EV8">
        <v>36.5</v>
      </c>
      <c r="EW8">
        <v>39.799999999999997</v>
      </c>
      <c r="EX8">
        <v>43.1</v>
      </c>
      <c r="EY8">
        <v>46.4</v>
      </c>
      <c r="EZ8">
        <v>49.7</v>
      </c>
      <c r="FA8">
        <v>53</v>
      </c>
      <c r="FB8">
        <v>56.3</v>
      </c>
      <c r="FC8">
        <v>59.6</v>
      </c>
      <c r="FD8">
        <v>62.9</v>
      </c>
      <c r="FE8">
        <v>66.2</v>
      </c>
      <c r="FF8">
        <v>69.5</v>
      </c>
      <c r="FG8">
        <v>72.8</v>
      </c>
      <c r="FH8">
        <v>76.099999999999994</v>
      </c>
      <c r="FI8">
        <v>79.400000000000006</v>
      </c>
      <c r="FJ8">
        <v>82.6</v>
      </c>
      <c r="FK8">
        <v>85.9</v>
      </c>
      <c r="FL8">
        <v>89.2</v>
      </c>
      <c r="FM8">
        <v>92.5</v>
      </c>
      <c r="FN8">
        <v>95.8</v>
      </c>
      <c r="FO8">
        <v>99.1</v>
      </c>
      <c r="FP8">
        <v>102</v>
      </c>
      <c r="FQ8">
        <v>106</v>
      </c>
      <c r="FR8">
        <v>109</v>
      </c>
      <c r="FS8">
        <v>112</v>
      </c>
      <c r="FT8">
        <v>116</v>
      </c>
      <c r="FU8">
        <v>119</v>
      </c>
      <c r="FV8">
        <v>122</v>
      </c>
      <c r="FW8">
        <v>126</v>
      </c>
      <c r="FX8">
        <v>129</v>
      </c>
      <c r="FY8">
        <v>132</v>
      </c>
      <c r="FZ8">
        <v>135</v>
      </c>
      <c r="GA8">
        <v>139</v>
      </c>
      <c r="GB8">
        <v>142</v>
      </c>
      <c r="GC8">
        <v>145</v>
      </c>
      <c r="GD8">
        <v>149</v>
      </c>
      <c r="GE8">
        <v>-21.5</v>
      </c>
      <c r="GF8">
        <v>461</v>
      </c>
    </row>
    <row r="9" spans="1:191" x14ac:dyDescent="0.3">
      <c r="A9" t="s">
        <v>330</v>
      </c>
      <c r="B9" t="s">
        <v>101</v>
      </c>
      <c r="C9">
        <v>-24</v>
      </c>
      <c r="D9">
        <v>0.89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5738.6679999999997</v>
      </c>
      <c r="AO9">
        <v>36795.883000000002</v>
      </c>
      <c r="AP9">
        <v>102089.859</v>
      </c>
      <c r="AQ9">
        <v>155610.56299999999</v>
      </c>
      <c r="AR9">
        <v>132447.20300000001</v>
      </c>
      <c r="AS9">
        <v>63409.82</v>
      </c>
      <c r="AT9">
        <v>17940.004000000001</v>
      </c>
      <c r="AU9">
        <v>3057.1559999999999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-149</v>
      </c>
      <c r="CS9">
        <v>-146</v>
      </c>
      <c r="CT9">
        <v>-142</v>
      </c>
      <c r="CU9">
        <v>-139</v>
      </c>
      <c r="CV9">
        <v>-136</v>
      </c>
      <c r="CW9">
        <v>-133</v>
      </c>
      <c r="CX9">
        <v>-129</v>
      </c>
      <c r="CY9">
        <v>-126</v>
      </c>
      <c r="CZ9">
        <v>-123</v>
      </c>
      <c r="DA9">
        <v>-119</v>
      </c>
      <c r="DB9">
        <v>-116</v>
      </c>
      <c r="DC9">
        <v>-113</v>
      </c>
      <c r="DD9">
        <v>-109</v>
      </c>
      <c r="DE9">
        <v>-106</v>
      </c>
      <c r="DF9">
        <v>-103</v>
      </c>
      <c r="DG9">
        <v>-99.6</v>
      </c>
      <c r="DH9">
        <v>-96.3</v>
      </c>
      <c r="DI9">
        <v>-93</v>
      </c>
      <c r="DJ9">
        <v>-89.7</v>
      </c>
      <c r="DK9">
        <v>-86.4</v>
      </c>
      <c r="DL9">
        <v>-83.1</v>
      </c>
      <c r="DM9">
        <v>-79.8</v>
      </c>
      <c r="DN9">
        <v>-76.5</v>
      </c>
      <c r="DO9">
        <v>-73.2</v>
      </c>
      <c r="DP9">
        <v>-69.900000000000006</v>
      </c>
      <c r="DQ9">
        <v>-66.599999999999994</v>
      </c>
      <c r="DR9">
        <v>-63.3</v>
      </c>
      <c r="DS9">
        <v>-60</v>
      </c>
      <c r="DT9">
        <v>-56.7</v>
      </c>
      <c r="DU9">
        <v>-53.4</v>
      </c>
      <c r="DV9">
        <v>-50.1</v>
      </c>
      <c r="DW9">
        <v>-46.8</v>
      </c>
      <c r="DX9">
        <v>-43.5</v>
      </c>
      <c r="DY9">
        <v>-40.200000000000003</v>
      </c>
      <c r="DZ9">
        <v>-36.9</v>
      </c>
      <c r="EA9">
        <v>-33.6</v>
      </c>
      <c r="EB9">
        <v>-30.3</v>
      </c>
      <c r="EC9">
        <v>-27</v>
      </c>
      <c r="ED9">
        <v>-23.7</v>
      </c>
      <c r="EE9">
        <v>-20.399999999999999</v>
      </c>
      <c r="EF9">
        <v>-17.100000000000001</v>
      </c>
      <c r="EG9">
        <v>-13.9</v>
      </c>
      <c r="EH9">
        <v>-10.6</v>
      </c>
      <c r="EI9">
        <v>-7.26</v>
      </c>
      <c r="EJ9">
        <v>-3.96</v>
      </c>
      <c r="EK9">
        <v>-0.66400000000000003</v>
      </c>
      <c r="EL9">
        <v>2.63</v>
      </c>
      <c r="EM9">
        <v>5.93</v>
      </c>
      <c r="EN9">
        <v>9.23</v>
      </c>
      <c r="EO9">
        <v>12.5</v>
      </c>
      <c r="EP9">
        <v>15.8</v>
      </c>
      <c r="EQ9">
        <v>19.100000000000001</v>
      </c>
      <c r="ER9">
        <v>22.4</v>
      </c>
      <c r="ES9">
        <v>25.7</v>
      </c>
      <c r="ET9">
        <v>29</v>
      </c>
      <c r="EU9">
        <v>32.299999999999997</v>
      </c>
      <c r="EV9">
        <v>35.6</v>
      </c>
      <c r="EW9">
        <v>38.9</v>
      </c>
      <c r="EX9">
        <v>42.2</v>
      </c>
      <c r="EY9">
        <v>45.5</v>
      </c>
      <c r="EZ9">
        <v>48.8</v>
      </c>
      <c r="FA9">
        <v>52.1</v>
      </c>
      <c r="FB9">
        <v>55.4</v>
      </c>
      <c r="FC9">
        <v>58.7</v>
      </c>
      <c r="FD9">
        <v>62</v>
      </c>
      <c r="FE9">
        <v>65.3</v>
      </c>
      <c r="FF9">
        <v>68.599999999999994</v>
      </c>
      <c r="FG9">
        <v>71.900000000000006</v>
      </c>
      <c r="FH9">
        <v>75.2</v>
      </c>
      <c r="FI9">
        <v>78.5</v>
      </c>
      <c r="FJ9">
        <v>81.8</v>
      </c>
      <c r="FK9">
        <v>85.1</v>
      </c>
      <c r="FL9">
        <v>88.4</v>
      </c>
      <c r="FM9">
        <v>91.6</v>
      </c>
      <c r="FN9">
        <v>94.9</v>
      </c>
      <c r="FO9">
        <v>98.2</v>
      </c>
      <c r="FP9">
        <v>102</v>
      </c>
      <c r="FQ9">
        <v>105</v>
      </c>
      <c r="FR9">
        <v>108</v>
      </c>
      <c r="FS9">
        <v>111</v>
      </c>
      <c r="FT9">
        <v>115</v>
      </c>
      <c r="FU9">
        <v>118</v>
      </c>
      <c r="FV9">
        <v>121</v>
      </c>
      <c r="FW9">
        <v>125</v>
      </c>
      <c r="FX9">
        <v>128</v>
      </c>
      <c r="FY9">
        <v>131</v>
      </c>
      <c r="FZ9">
        <v>135</v>
      </c>
      <c r="GA9">
        <v>138</v>
      </c>
      <c r="GB9">
        <v>141</v>
      </c>
      <c r="GC9">
        <v>144</v>
      </c>
      <c r="GD9">
        <v>148</v>
      </c>
      <c r="GE9">
        <v>-22.9</v>
      </c>
      <c r="GF9">
        <v>462</v>
      </c>
    </row>
    <row r="10" spans="1:191" x14ac:dyDescent="0.3">
      <c r="A10" t="s">
        <v>331</v>
      </c>
      <c r="B10" t="s">
        <v>100</v>
      </c>
      <c r="C10">
        <v>-24.8</v>
      </c>
      <c r="D10">
        <v>0.91200000000000003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2351.652</v>
      </c>
      <c r="AN10">
        <v>15626.052</v>
      </c>
      <c r="AO10">
        <v>71522.952999999994</v>
      </c>
      <c r="AP10">
        <v>150097.734</v>
      </c>
      <c r="AQ10">
        <v>150870.67199999999</v>
      </c>
      <c r="AR10">
        <v>87841.766000000003</v>
      </c>
      <c r="AS10">
        <v>35577.152000000002</v>
      </c>
      <c r="AT10">
        <v>8381.7909999999993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-147</v>
      </c>
      <c r="CS10">
        <v>-144</v>
      </c>
      <c r="CT10">
        <v>-140</v>
      </c>
      <c r="CU10">
        <v>-137</v>
      </c>
      <c r="CV10">
        <v>-134</v>
      </c>
      <c r="CW10">
        <v>-131</v>
      </c>
      <c r="CX10">
        <v>-127</v>
      </c>
      <c r="CY10">
        <v>-124</v>
      </c>
      <c r="CZ10">
        <v>-121</v>
      </c>
      <c r="DA10">
        <v>-117</v>
      </c>
      <c r="DB10">
        <v>-114</v>
      </c>
      <c r="DC10">
        <v>-111</v>
      </c>
      <c r="DD10">
        <v>-107</v>
      </c>
      <c r="DE10">
        <v>-104</v>
      </c>
      <c r="DF10">
        <v>-101</v>
      </c>
      <c r="DG10">
        <v>-97.6</v>
      </c>
      <c r="DH10">
        <v>-94.3</v>
      </c>
      <c r="DI10">
        <v>-91</v>
      </c>
      <c r="DJ10">
        <v>-87.7</v>
      </c>
      <c r="DK10">
        <v>-84.4</v>
      </c>
      <c r="DL10">
        <v>-81.099999999999994</v>
      </c>
      <c r="DM10">
        <v>-77.8</v>
      </c>
      <c r="DN10">
        <v>-74.5</v>
      </c>
      <c r="DO10">
        <v>-71.2</v>
      </c>
      <c r="DP10">
        <v>-67.900000000000006</v>
      </c>
      <c r="DQ10">
        <v>-64.599999999999994</v>
      </c>
      <c r="DR10">
        <v>-61.3</v>
      </c>
      <c r="DS10">
        <v>-58</v>
      </c>
      <c r="DT10">
        <v>-54.7</v>
      </c>
      <c r="DU10">
        <v>-51.4</v>
      </c>
      <c r="DV10">
        <v>-48.1</v>
      </c>
      <c r="DW10">
        <v>-44.8</v>
      </c>
      <c r="DX10">
        <v>-41.6</v>
      </c>
      <c r="DY10">
        <v>-38.299999999999997</v>
      </c>
      <c r="DZ10">
        <v>-35</v>
      </c>
      <c r="EA10">
        <v>-31.7</v>
      </c>
      <c r="EB10">
        <v>-28.4</v>
      </c>
      <c r="EC10">
        <v>-25.1</v>
      </c>
      <c r="ED10">
        <v>-21.8</v>
      </c>
      <c r="EE10">
        <v>-18.5</v>
      </c>
      <c r="EF10">
        <v>-15.2</v>
      </c>
      <c r="EG10">
        <v>-11.9</v>
      </c>
      <c r="EH10">
        <v>-8.58</v>
      </c>
      <c r="EI10">
        <v>-5.29</v>
      </c>
      <c r="EJ10">
        <v>-1.99</v>
      </c>
      <c r="EK10">
        <v>1.31</v>
      </c>
      <c r="EL10">
        <v>4.5999999999999996</v>
      </c>
      <c r="EM10">
        <v>7.9</v>
      </c>
      <c r="EN10">
        <v>11.2</v>
      </c>
      <c r="EO10">
        <v>14.5</v>
      </c>
      <c r="EP10">
        <v>17.8</v>
      </c>
      <c r="EQ10">
        <v>21.1</v>
      </c>
      <c r="ER10">
        <v>24.4</v>
      </c>
      <c r="ES10">
        <v>27.7</v>
      </c>
      <c r="ET10">
        <v>31</v>
      </c>
      <c r="EU10">
        <v>34.299999999999997</v>
      </c>
      <c r="EV10">
        <v>37.6</v>
      </c>
      <c r="EW10">
        <v>40.9</v>
      </c>
      <c r="EX10">
        <v>44.2</v>
      </c>
      <c r="EY10">
        <v>47.5</v>
      </c>
      <c r="EZ10">
        <v>50.8</v>
      </c>
      <c r="FA10">
        <v>54.1</v>
      </c>
      <c r="FB10">
        <v>57.4</v>
      </c>
      <c r="FC10">
        <v>60.7</v>
      </c>
      <c r="FD10">
        <v>63.9</v>
      </c>
      <c r="FE10">
        <v>67.2</v>
      </c>
      <c r="FF10">
        <v>70.5</v>
      </c>
      <c r="FG10">
        <v>73.8</v>
      </c>
      <c r="FH10">
        <v>77.099999999999994</v>
      </c>
      <c r="FI10">
        <v>80.400000000000006</v>
      </c>
      <c r="FJ10">
        <v>83.7</v>
      </c>
      <c r="FK10">
        <v>87</v>
      </c>
      <c r="FL10">
        <v>90.3</v>
      </c>
      <c r="FM10">
        <v>93.6</v>
      </c>
      <c r="FN10">
        <v>96.9</v>
      </c>
      <c r="FO10">
        <v>100</v>
      </c>
      <c r="FP10">
        <v>104</v>
      </c>
      <c r="FQ10">
        <v>107</v>
      </c>
      <c r="FR10">
        <v>110</v>
      </c>
      <c r="FS10">
        <v>113</v>
      </c>
      <c r="FT10">
        <v>117</v>
      </c>
      <c r="FU10">
        <v>120</v>
      </c>
      <c r="FV10">
        <v>123</v>
      </c>
      <c r="FW10">
        <v>127</v>
      </c>
      <c r="FX10">
        <v>130</v>
      </c>
      <c r="FY10">
        <v>133</v>
      </c>
      <c r="FZ10">
        <v>136</v>
      </c>
      <c r="GA10">
        <v>140</v>
      </c>
      <c r="GB10">
        <v>143</v>
      </c>
      <c r="GC10">
        <v>146</v>
      </c>
      <c r="GD10">
        <v>150</v>
      </c>
      <c r="GE10">
        <v>-22.8</v>
      </c>
      <c r="GF10">
        <v>463</v>
      </c>
    </row>
    <row r="11" spans="1:191" x14ac:dyDescent="0.3">
      <c r="A11" t="s">
        <v>332</v>
      </c>
      <c r="B11" t="s">
        <v>333</v>
      </c>
      <c r="C11">
        <v>-23.8</v>
      </c>
      <c r="D11">
        <v>1.2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846.96799999999996</v>
      </c>
      <c r="AO11">
        <v>22820.116999999998</v>
      </c>
      <c r="AP11">
        <v>64763.483999999997</v>
      </c>
      <c r="AQ11">
        <v>109256.19500000001</v>
      </c>
      <c r="AR11">
        <v>135725.57800000001</v>
      </c>
      <c r="AS11">
        <v>101670.516</v>
      </c>
      <c r="AT11">
        <v>37003.648000000001</v>
      </c>
      <c r="AU11">
        <v>7680.0209999999997</v>
      </c>
      <c r="AV11">
        <v>1463.9010000000001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-150</v>
      </c>
      <c r="CS11">
        <v>-146</v>
      </c>
      <c r="CT11">
        <v>-143</v>
      </c>
      <c r="CU11">
        <v>-140</v>
      </c>
      <c r="CV11">
        <v>-136</v>
      </c>
      <c r="CW11">
        <v>-133</v>
      </c>
      <c r="CX11">
        <v>-130</v>
      </c>
      <c r="CY11">
        <v>-127</v>
      </c>
      <c r="CZ11">
        <v>-123</v>
      </c>
      <c r="DA11">
        <v>-120</v>
      </c>
      <c r="DB11">
        <v>-117</v>
      </c>
      <c r="DC11">
        <v>-113</v>
      </c>
      <c r="DD11">
        <v>-110</v>
      </c>
      <c r="DE11">
        <v>-107</v>
      </c>
      <c r="DF11">
        <v>-103</v>
      </c>
      <c r="DG11">
        <v>-100</v>
      </c>
      <c r="DH11">
        <v>-96.9</v>
      </c>
      <c r="DI11">
        <v>-93.6</v>
      </c>
      <c r="DJ11">
        <v>-90.3</v>
      </c>
      <c r="DK11">
        <v>-87</v>
      </c>
      <c r="DL11">
        <v>-83.7</v>
      </c>
      <c r="DM11">
        <v>-80.400000000000006</v>
      </c>
      <c r="DN11">
        <v>-77.099999999999994</v>
      </c>
      <c r="DO11">
        <v>-73.8</v>
      </c>
      <c r="DP11">
        <v>-70.5</v>
      </c>
      <c r="DQ11">
        <v>-67.2</v>
      </c>
      <c r="DR11">
        <v>-63.9</v>
      </c>
      <c r="DS11">
        <v>-60.6</v>
      </c>
      <c r="DT11">
        <v>-57.3</v>
      </c>
      <c r="DU11">
        <v>-54</v>
      </c>
      <c r="DV11">
        <v>-50.7</v>
      </c>
      <c r="DW11">
        <v>-47.4</v>
      </c>
      <c r="DX11">
        <v>-44.1</v>
      </c>
      <c r="DY11">
        <v>-40.799999999999997</v>
      </c>
      <c r="DZ11">
        <v>-37.5</v>
      </c>
      <c r="EA11">
        <v>-34.200000000000003</v>
      </c>
      <c r="EB11">
        <v>-30.9</v>
      </c>
      <c r="EC11">
        <v>-27.6</v>
      </c>
      <c r="ED11">
        <v>-24.3</v>
      </c>
      <c r="EE11">
        <v>-21</v>
      </c>
      <c r="EF11">
        <v>-17.7</v>
      </c>
      <c r="EG11">
        <v>-14.4</v>
      </c>
      <c r="EH11">
        <v>-11.1</v>
      </c>
      <c r="EI11">
        <v>-7.84</v>
      </c>
      <c r="EJ11">
        <v>-4.54</v>
      </c>
      <c r="EK11">
        <v>-1.24</v>
      </c>
      <c r="EL11">
        <v>2.0499999999999998</v>
      </c>
      <c r="EM11">
        <v>5.35</v>
      </c>
      <c r="EN11">
        <v>8.65</v>
      </c>
      <c r="EO11">
        <v>11.9</v>
      </c>
      <c r="EP11">
        <v>15.2</v>
      </c>
      <c r="EQ11">
        <v>18.5</v>
      </c>
      <c r="ER11">
        <v>21.8</v>
      </c>
      <c r="ES11">
        <v>25.1</v>
      </c>
      <c r="ET11">
        <v>28.4</v>
      </c>
      <c r="EU11">
        <v>31.7</v>
      </c>
      <c r="EV11">
        <v>35</v>
      </c>
      <c r="EW11">
        <v>38.299999999999997</v>
      </c>
      <c r="EX11">
        <v>41.6</v>
      </c>
      <c r="EY11">
        <v>44.9</v>
      </c>
      <c r="EZ11">
        <v>48.2</v>
      </c>
      <c r="FA11">
        <v>51.5</v>
      </c>
      <c r="FB11">
        <v>54.8</v>
      </c>
      <c r="FC11">
        <v>58.1</v>
      </c>
      <c r="FD11">
        <v>61.4</v>
      </c>
      <c r="FE11">
        <v>64.7</v>
      </c>
      <c r="FF11">
        <v>68</v>
      </c>
      <c r="FG11">
        <v>71.3</v>
      </c>
      <c r="FH11">
        <v>74.599999999999994</v>
      </c>
      <c r="FI11">
        <v>77.900000000000006</v>
      </c>
      <c r="FJ11">
        <v>81.2</v>
      </c>
      <c r="FK11">
        <v>84.5</v>
      </c>
      <c r="FL11">
        <v>87.8</v>
      </c>
      <c r="FM11">
        <v>91.1</v>
      </c>
      <c r="FN11">
        <v>94.4</v>
      </c>
      <c r="FO11">
        <v>97.7</v>
      </c>
      <c r="FP11">
        <v>101</v>
      </c>
      <c r="FQ11">
        <v>104</v>
      </c>
      <c r="FR11">
        <v>108</v>
      </c>
      <c r="FS11">
        <v>111</v>
      </c>
      <c r="FT11">
        <v>114</v>
      </c>
      <c r="FU11">
        <v>117</v>
      </c>
      <c r="FV11">
        <v>121</v>
      </c>
      <c r="FW11">
        <v>124</v>
      </c>
      <c r="FX11">
        <v>127</v>
      </c>
      <c r="FY11">
        <v>131</v>
      </c>
      <c r="FZ11">
        <v>134</v>
      </c>
      <c r="GA11">
        <v>137</v>
      </c>
      <c r="GB11">
        <v>141</v>
      </c>
      <c r="GC11">
        <v>144</v>
      </c>
      <c r="GD11">
        <v>147</v>
      </c>
      <c r="GE11">
        <v>-21.8</v>
      </c>
      <c r="GF11">
        <v>473</v>
      </c>
    </row>
    <row r="12" spans="1:191" x14ac:dyDescent="0.3">
      <c r="A12" t="s">
        <v>334</v>
      </c>
      <c r="B12" t="s">
        <v>97</v>
      </c>
      <c r="C12">
        <v>-22.6</v>
      </c>
      <c r="D12">
        <v>1.27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4784.9309999999996</v>
      </c>
      <c r="AO12">
        <v>24281.973000000002</v>
      </c>
      <c r="AP12">
        <v>92152.445000000007</v>
      </c>
      <c r="AQ12">
        <v>170405.90599999999</v>
      </c>
      <c r="AR12">
        <v>145962.375</v>
      </c>
      <c r="AS12">
        <v>63317.300999999999</v>
      </c>
      <c r="AT12">
        <v>20824.98</v>
      </c>
      <c r="AU12">
        <v>6178.7250000000004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-149</v>
      </c>
      <c r="CS12">
        <v>-146</v>
      </c>
      <c r="CT12">
        <v>-143</v>
      </c>
      <c r="CU12">
        <v>-139</v>
      </c>
      <c r="CV12">
        <v>-136</v>
      </c>
      <c r="CW12">
        <v>-133</v>
      </c>
      <c r="CX12">
        <v>-129</v>
      </c>
      <c r="CY12">
        <v>-126</v>
      </c>
      <c r="CZ12">
        <v>-123</v>
      </c>
      <c r="DA12">
        <v>-120</v>
      </c>
      <c r="DB12">
        <v>-116</v>
      </c>
      <c r="DC12">
        <v>-113</v>
      </c>
      <c r="DD12">
        <v>-110</v>
      </c>
      <c r="DE12">
        <v>-106</v>
      </c>
      <c r="DF12">
        <v>-103</v>
      </c>
      <c r="DG12">
        <v>-99.7</v>
      </c>
      <c r="DH12">
        <v>-96.4</v>
      </c>
      <c r="DI12">
        <v>-93.1</v>
      </c>
      <c r="DJ12">
        <v>-89.9</v>
      </c>
      <c r="DK12">
        <v>-86.6</v>
      </c>
      <c r="DL12">
        <v>-83.3</v>
      </c>
      <c r="DM12">
        <v>-80</v>
      </c>
      <c r="DN12">
        <v>-76.7</v>
      </c>
      <c r="DO12">
        <v>-73.400000000000006</v>
      </c>
      <c r="DP12">
        <v>-70.099999999999994</v>
      </c>
      <c r="DQ12">
        <v>-66.8</v>
      </c>
      <c r="DR12">
        <v>-63.5</v>
      </c>
      <c r="DS12">
        <v>-60.2</v>
      </c>
      <c r="DT12">
        <v>-56.9</v>
      </c>
      <c r="DU12">
        <v>-53.6</v>
      </c>
      <c r="DV12">
        <v>-50.3</v>
      </c>
      <c r="DW12">
        <v>-47</v>
      </c>
      <c r="DX12">
        <v>-43.7</v>
      </c>
      <c r="DY12">
        <v>-40.4</v>
      </c>
      <c r="DZ12">
        <v>-37.1</v>
      </c>
      <c r="EA12">
        <v>-33.799999999999997</v>
      </c>
      <c r="EB12">
        <v>-30.5</v>
      </c>
      <c r="EC12">
        <v>-27.2</v>
      </c>
      <c r="ED12">
        <v>-23.9</v>
      </c>
      <c r="EE12">
        <v>-20.6</v>
      </c>
      <c r="EF12">
        <v>-17.3</v>
      </c>
      <c r="EG12">
        <v>-14</v>
      </c>
      <c r="EH12">
        <v>-10.7</v>
      </c>
      <c r="EI12">
        <v>-7.43</v>
      </c>
      <c r="EJ12">
        <v>-4.13</v>
      </c>
      <c r="EK12">
        <v>-0.83599999999999997</v>
      </c>
      <c r="EL12">
        <v>2.46</v>
      </c>
      <c r="EM12">
        <v>5.76</v>
      </c>
      <c r="EN12">
        <v>9.0500000000000007</v>
      </c>
      <c r="EO12">
        <v>12.4</v>
      </c>
      <c r="EP12">
        <v>15.6</v>
      </c>
      <c r="EQ12">
        <v>18.899999999999999</v>
      </c>
      <c r="ER12">
        <v>22.2</v>
      </c>
      <c r="ES12">
        <v>25.5</v>
      </c>
      <c r="ET12">
        <v>28.8</v>
      </c>
      <c r="EU12">
        <v>32.1</v>
      </c>
      <c r="EV12">
        <v>35.4</v>
      </c>
      <c r="EW12">
        <v>38.700000000000003</v>
      </c>
      <c r="EX12">
        <v>42</v>
      </c>
      <c r="EY12">
        <v>45.3</v>
      </c>
      <c r="EZ12">
        <v>48.6</v>
      </c>
      <c r="FA12">
        <v>51.9</v>
      </c>
      <c r="FB12">
        <v>55.2</v>
      </c>
      <c r="FC12">
        <v>58.5</v>
      </c>
      <c r="FD12">
        <v>61.8</v>
      </c>
      <c r="FE12">
        <v>65.099999999999994</v>
      </c>
      <c r="FF12">
        <v>68.400000000000006</v>
      </c>
      <c r="FG12">
        <v>71.7</v>
      </c>
      <c r="FH12">
        <v>75</v>
      </c>
      <c r="FI12">
        <v>78.3</v>
      </c>
      <c r="FJ12">
        <v>81.599999999999994</v>
      </c>
      <c r="FK12">
        <v>84.9</v>
      </c>
      <c r="FL12">
        <v>88.2</v>
      </c>
      <c r="FM12">
        <v>91.5</v>
      </c>
      <c r="FN12">
        <v>94.8</v>
      </c>
      <c r="FO12">
        <v>98.1</v>
      </c>
      <c r="FP12">
        <v>101</v>
      </c>
      <c r="FQ12">
        <v>105</v>
      </c>
      <c r="FR12">
        <v>108</v>
      </c>
      <c r="FS12">
        <v>111</v>
      </c>
      <c r="FT12">
        <v>115</v>
      </c>
      <c r="FU12">
        <v>118</v>
      </c>
      <c r="FV12">
        <v>121</v>
      </c>
      <c r="FW12">
        <v>124</v>
      </c>
      <c r="FX12">
        <v>128</v>
      </c>
      <c r="FY12">
        <v>131</v>
      </c>
      <c r="FZ12">
        <v>134</v>
      </c>
      <c r="GA12">
        <v>138</v>
      </c>
      <c r="GB12">
        <v>141</v>
      </c>
      <c r="GC12">
        <v>144</v>
      </c>
      <c r="GD12">
        <v>148</v>
      </c>
      <c r="GE12">
        <v>-22.6</v>
      </c>
      <c r="GF12">
        <v>474</v>
      </c>
    </row>
    <row r="13" spans="1:191" x14ac:dyDescent="0.3">
      <c r="A13" t="s">
        <v>335</v>
      </c>
      <c r="B13" t="s">
        <v>96</v>
      </c>
      <c r="C13">
        <v>-23.2</v>
      </c>
      <c r="D13">
        <v>1.31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5803.9709999999995</v>
      </c>
      <c r="AO13">
        <v>35986.582000000002</v>
      </c>
      <c r="AP13">
        <v>120533.5</v>
      </c>
      <c r="AQ13">
        <v>200409.18799999999</v>
      </c>
      <c r="AR13">
        <v>152084.84400000001</v>
      </c>
      <c r="AS13">
        <v>50763.754000000001</v>
      </c>
      <c r="AT13">
        <v>6341.9960000000001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-149</v>
      </c>
      <c r="CS13">
        <v>-146</v>
      </c>
      <c r="CT13">
        <v>-142</v>
      </c>
      <c r="CU13">
        <v>-139</v>
      </c>
      <c r="CV13">
        <v>-136</v>
      </c>
      <c r="CW13">
        <v>-132</v>
      </c>
      <c r="CX13">
        <v>-129</v>
      </c>
      <c r="CY13">
        <v>-126</v>
      </c>
      <c r="CZ13">
        <v>-123</v>
      </c>
      <c r="DA13">
        <v>-119</v>
      </c>
      <c r="DB13">
        <v>-116</v>
      </c>
      <c r="DC13">
        <v>-113</v>
      </c>
      <c r="DD13">
        <v>-109</v>
      </c>
      <c r="DE13">
        <v>-106</v>
      </c>
      <c r="DF13">
        <v>-103</v>
      </c>
      <c r="DG13">
        <v>-99.4</v>
      </c>
      <c r="DH13">
        <v>-96.1</v>
      </c>
      <c r="DI13">
        <v>-92.8</v>
      </c>
      <c r="DJ13">
        <v>-89.5</v>
      </c>
      <c r="DK13">
        <v>-86.2</v>
      </c>
      <c r="DL13">
        <v>-82.9</v>
      </c>
      <c r="DM13">
        <v>-79.599999999999994</v>
      </c>
      <c r="DN13">
        <v>-76.400000000000006</v>
      </c>
      <c r="DO13">
        <v>-73.099999999999994</v>
      </c>
      <c r="DP13">
        <v>-69.8</v>
      </c>
      <c r="DQ13">
        <v>-66.5</v>
      </c>
      <c r="DR13">
        <v>-63.2</v>
      </c>
      <c r="DS13">
        <v>-59.9</v>
      </c>
      <c r="DT13">
        <v>-56.6</v>
      </c>
      <c r="DU13">
        <v>-53.3</v>
      </c>
      <c r="DV13">
        <v>-50</v>
      </c>
      <c r="DW13">
        <v>-46.7</v>
      </c>
      <c r="DX13">
        <v>-43.4</v>
      </c>
      <c r="DY13">
        <v>-40.1</v>
      </c>
      <c r="DZ13">
        <v>-36.799999999999997</v>
      </c>
      <c r="EA13">
        <v>-33.5</v>
      </c>
      <c r="EB13">
        <v>-30.2</v>
      </c>
      <c r="EC13">
        <v>-26.9</v>
      </c>
      <c r="ED13">
        <v>-23.6</v>
      </c>
      <c r="EE13">
        <v>-20.3</v>
      </c>
      <c r="EF13">
        <v>-17</v>
      </c>
      <c r="EG13">
        <v>-13.7</v>
      </c>
      <c r="EH13">
        <v>-10.4</v>
      </c>
      <c r="EI13">
        <v>-7.12</v>
      </c>
      <c r="EJ13">
        <v>-3.82</v>
      </c>
      <c r="EK13">
        <v>-0.52500000000000002</v>
      </c>
      <c r="EL13">
        <v>2.77</v>
      </c>
      <c r="EM13">
        <v>6.07</v>
      </c>
      <c r="EN13">
        <v>9.3699999999999992</v>
      </c>
      <c r="EO13">
        <v>12.7</v>
      </c>
      <c r="EP13">
        <v>16</v>
      </c>
      <c r="EQ13">
        <v>19.3</v>
      </c>
      <c r="ER13">
        <v>22.6</v>
      </c>
      <c r="ES13">
        <v>25.8</v>
      </c>
      <c r="ET13">
        <v>29.1</v>
      </c>
      <c r="EU13">
        <v>32.4</v>
      </c>
      <c r="EV13">
        <v>35.700000000000003</v>
      </c>
      <c r="EW13">
        <v>39</v>
      </c>
      <c r="EX13">
        <v>42.3</v>
      </c>
      <c r="EY13">
        <v>45.6</v>
      </c>
      <c r="EZ13">
        <v>48.9</v>
      </c>
      <c r="FA13">
        <v>52.2</v>
      </c>
      <c r="FB13">
        <v>55.5</v>
      </c>
      <c r="FC13">
        <v>58.8</v>
      </c>
      <c r="FD13">
        <v>62.1</v>
      </c>
      <c r="FE13">
        <v>65.400000000000006</v>
      </c>
      <c r="FF13">
        <v>68.7</v>
      </c>
      <c r="FG13">
        <v>72</v>
      </c>
      <c r="FH13">
        <v>75.3</v>
      </c>
      <c r="FI13">
        <v>78.599999999999994</v>
      </c>
      <c r="FJ13">
        <v>81.900000000000006</v>
      </c>
      <c r="FK13">
        <v>85.2</v>
      </c>
      <c r="FL13">
        <v>88.5</v>
      </c>
      <c r="FM13">
        <v>91.8</v>
      </c>
      <c r="FN13">
        <v>95.1</v>
      </c>
      <c r="FO13">
        <v>98.4</v>
      </c>
      <c r="FP13">
        <v>102</v>
      </c>
      <c r="FQ13">
        <v>105</v>
      </c>
      <c r="FR13">
        <v>108</v>
      </c>
      <c r="FS13">
        <v>112</v>
      </c>
      <c r="FT13">
        <v>115</v>
      </c>
      <c r="FU13">
        <v>118</v>
      </c>
      <c r="FV13">
        <v>121</v>
      </c>
      <c r="FW13">
        <v>125</v>
      </c>
      <c r="FX13">
        <v>128</v>
      </c>
      <c r="FY13">
        <v>131</v>
      </c>
      <c r="FZ13">
        <v>135</v>
      </c>
      <c r="GA13">
        <v>138</v>
      </c>
      <c r="GB13">
        <v>141</v>
      </c>
      <c r="GC13">
        <v>145</v>
      </c>
      <c r="GD13">
        <v>148</v>
      </c>
      <c r="GE13">
        <v>-23.2</v>
      </c>
      <c r="GF13">
        <v>475</v>
      </c>
    </row>
    <row r="14" spans="1:191" x14ac:dyDescent="0.3">
      <c r="A14" t="s">
        <v>336</v>
      </c>
      <c r="B14" t="s">
        <v>337</v>
      </c>
      <c r="C14">
        <v>-18.600000000000001</v>
      </c>
      <c r="D14">
        <v>1.49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2987.1190000000001</v>
      </c>
      <c r="AO14">
        <v>35953.288999999997</v>
      </c>
      <c r="AP14">
        <v>92600.608999999997</v>
      </c>
      <c r="AQ14">
        <v>185969.859</v>
      </c>
      <c r="AR14">
        <v>241142.45300000001</v>
      </c>
      <c r="AS14">
        <v>165099.34400000001</v>
      </c>
      <c r="AT14">
        <v>69438.429999999993</v>
      </c>
      <c r="AU14">
        <v>25950.544999999998</v>
      </c>
      <c r="AV14">
        <v>4847.6369999999997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-147</v>
      </c>
      <c r="CS14">
        <v>-144</v>
      </c>
      <c r="CT14">
        <v>-140</v>
      </c>
      <c r="CU14">
        <v>-137</v>
      </c>
      <c r="CV14">
        <v>-134</v>
      </c>
      <c r="CW14">
        <v>-130</v>
      </c>
      <c r="CX14">
        <v>-127</v>
      </c>
      <c r="CY14">
        <v>-124</v>
      </c>
      <c r="CZ14">
        <v>-120</v>
      </c>
      <c r="DA14">
        <v>-117</v>
      </c>
      <c r="DB14">
        <v>-114</v>
      </c>
      <c r="DC14">
        <v>-111</v>
      </c>
      <c r="DD14">
        <v>-107</v>
      </c>
      <c r="DE14">
        <v>-104</v>
      </c>
      <c r="DF14">
        <v>-101</v>
      </c>
      <c r="DG14">
        <v>-97.3</v>
      </c>
      <c r="DH14">
        <v>-94</v>
      </c>
      <c r="DI14">
        <v>-90.8</v>
      </c>
      <c r="DJ14">
        <v>-87.5</v>
      </c>
      <c r="DK14">
        <v>-84.2</v>
      </c>
      <c r="DL14">
        <v>-80.900000000000006</v>
      </c>
      <c r="DM14">
        <v>-77.599999999999994</v>
      </c>
      <c r="DN14">
        <v>-74.3</v>
      </c>
      <c r="DO14">
        <v>-71</v>
      </c>
      <c r="DP14">
        <v>-67.7</v>
      </c>
      <c r="DQ14">
        <v>-64.400000000000006</v>
      </c>
      <c r="DR14">
        <v>-61.1</v>
      </c>
      <c r="DS14">
        <v>-57.8</v>
      </c>
      <c r="DT14">
        <v>-54.5</v>
      </c>
      <c r="DU14">
        <v>-51.2</v>
      </c>
      <c r="DV14">
        <v>-47.9</v>
      </c>
      <c r="DW14">
        <v>-44.6</v>
      </c>
      <c r="DX14">
        <v>-41.3</v>
      </c>
      <c r="DY14">
        <v>-38</v>
      </c>
      <c r="DZ14">
        <v>-34.700000000000003</v>
      </c>
      <c r="EA14">
        <v>-31.4</v>
      </c>
      <c r="EB14">
        <v>-28.1</v>
      </c>
      <c r="EC14">
        <v>-24.8</v>
      </c>
      <c r="ED14">
        <v>-21.5</v>
      </c>
      <c r="EE14">
        <v>-18.2</v>
      </c>
      <c r="EF14">
        <v>-14.9</v>
      </c>
      <c r="EG14">
        <v>-11.6</v>
      </c>
      <c r="EH14">
        <v>-8.3000000000000007</v>
      </c>
      <c r="EI14">
        <v>-5.01</v>
      </c>
      <c r="EJ14">
        <v>-1.71</v>
      </c>
      <c r="EK14">
        <v>1.59</v>
      </c>
      <c r="EL14">
        <v>4.8899999999999997</v>
      </c>
      <c r="EM14">
        <v>8.18</v>
      </c>
      <c r="EN14">
        <v>11.5</v>
      </c>
      <c r="EO14">
        <v>14.8</v>
      </c>
      <c r="EP14">
        <v>18.100000000000001</v>
      </c>
      <c r="EQ14">
        <v>21.4</v>
      </c>
      <c r="ER14">
        <v>24.7</v>
      </c>
      <c r="ES14">
        <v>28</v>
      </c>
      <c r="ET14">
        <v>31.3</v>
      </c>
      <c r="EU14">
        <v>34.6</v>
      </c>
      <c r="EV14">
        <v>37.9</v>
      </c>
      <c r="EW14">
        <v>41.2</v>
      </c>
      <c r="EX14">
        <v>44.5</v>
      </c>
      <c r="EY14">
        <v>47.8</v>
      </c>
      <c r="EZ14">
        <v>51.1</v>
      </c>
      <c r="FA14">
        <v>54.4</v>
      </c>
      <c r="FB14">
        <v>57.7</v>
      </c>
      <c r="FC14">
        <v>61</v>
      </c>
      <c r="FD14">
        <v>64.2</v>
      </c>
      <c r="FE14">
        <v>67.5</v>
      </c>
      <c r="FF14">
        <v>70.8</v>
      </c>
      <c r="FG14">
        <v>74.099999999999994</v>
      </c>
      <c r="FH14">
        <v>77.400000000000006</v>
      </c>
      <c r="FI14">
        <v>80.7</v>
      </c>
      <c r="FJ14">
        <v>84</v>
      </c>
      <c r="FK14">
        <v>87.3</v>
      </c>
      <c r="FL14">
        <v>90.6</v>
      </c>
      <c r="FM14">
        <v>93.9</v>
      </c>
      <c r="FN14">
        <v>97.2</v>
      </c>
      <c r="FO14">
        <v>101</v>
      </c>
      <c r="FP14">
        <v>104</v>
      </c>
      <c r="FQ14">
        <v>107</v>
      </c>
      <c r="FR14">
        <v>110</v>
      </c>
      <c r="FS14">
        <v>114</v>
      </c>
      <c r="FT14">
        <v>117</v>
      </c>
      <c r="FU14">
        <v>120</v>
      </c>
      <c r="FV14">
        <v>124</v>
      </c>
      <c r="FW14">
        <v>127</v>
      </c>
      <c r="FX14">
        <v>130</v>
      </c>
      <c r="FY14">
        <v>134</v>
      </c>
      <c r="FZ14">
        <v>137</v>
      </c>
      <c r="GA14">
        <v>140</v>
      </c>
      <c r="GB14">
        <v>143</v>
      </c>
      <c r="GC14">
        <v>147</v>
      </c>
      <c r="GD14">
        <v>150</v>
      </c>
      <c r="GE14">
        <v>-18.600000000000001</v>
      </c>
      <c r="GF14">
        <v>485</v>
      </c>
    </row>
    <row r="15" spans="1:191" x14ac:dyDescent="0.3">
      <c r="A15" t="s">
        <v>338</v>
      </c>
      <c r="B15" t="s">
        <v>339</v>
      </c>
      <c r="C15">
        <v>-19</v>
      </c>
      <c r="D15">
        <v>1.6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8602.7999999999993</v>
      </c>
      <c r="AP15">
        <v>38933.625</v>
      </c>
      <c r="AQ15">
        <v>136833.96900000001</v>
      </c>
      <c r="AR15">
        <v>258824.34400000001</v>
      </c>
      <c r="AS15">
        <v>238562.70300000001</v>
      </c>
      <c r="AT15">
        <v>103711.625</v>
      </c>
      <c r="AU15">
        <v>23335.221000000001</v>
      </c>
      <c r="AV15">
        <v>3303.9050000000002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-149</v>
      </c>
      <c r="CS15">
        <v>-145</v>
      </c>
      <c r="CT15">
        <v>-142</v>
      </c>
      <c r="CU15">
        <v>-139</v>
      </c>
      <c r="CV15">
        <v>-136</v>
      </c>
      <c r="CW15">
        <v>-132</v>
      </c>
      <c r="CX15">
        <v>-129</v>
      </c>
      <c r="CY15">
        <v>-126</v>
      </c>
      <c r="CZ15">
        <v>-122</v>
      </c>
      <c r="DA15">
        <v>-119</v>
      </c>
      <c r="DB15">
        <v>-116</v>
      </c>
      <c r="DC15">
        <v>-113</v>
      </c>
      <c r="DD15">
        <v>-109</v>
      </c>
      <c r="DE15">
        <v>-106</v>
      </c>
      <c r="DF15">
        <v>-103</v>
      </c>
      <c r="DG15">
        <v>-99.3</v>
      </c>
      <c r="DH15">
        <v>-96</v>
      </c>
      <c r="DI15">
        <v>-92.7</v>
      </c>
      <c r="DJ15">
        <v>-89.4</v>
      </c>
      <c r="DK15">
        <v>-86.1</v>
      </c>
      <c r="DL15">
        <v>-82.9</v>
      </c>
      <c r="DM15">
        <v>-79.599999999999994</v>
      </c>
      <c r="DN15">
        <v>-76.3</v>
      </c>
      <c r="DO15">
        <v>-73</v>
      </c>
      <c r="DP15">
        <v>-69.7</v>
      </c>
      <c r="DQ15">
        <v>-66.400000000000006</v>
      </c>
      <c r="DR15">
        <v>-63.1</v>
      </c>
      <c r="DS15">
        <v>-59.8</v>
      </c>
      <c r="DT15">
        <v>-56.5</v>
      </c>
      <c r="DU15">
        <v>-53.2</v>
      </c>
      <c r="DV15">
        <v>-49.9</v>
      </c>
      <c r="DW15">
        <v>-46.6</v>
      </c>
      <c r="DX15">
        <v>-43.3</v>
      </c>
      <c r="DY15">
        <v>-40</v>
      </c>
      <c r="DZ15">
        <v>-36.700000000000003</v>
      </c>
      <c r="EA15">
        <v>-33.4</v>
      </c>
      <c r="EB15">
        <v>-30.1</v>
      </c>
      <c r="EC15">
        <v>-26.8</v>
      </c>
      <c r="ED15">
        <v>-23.5</v>
      </c>
      <c r="EE15">
        <v>-20.2</v>
      </c>
      <c r="EF15">
        <v>-16.899999999999999</v>
      </c>
      <c r="EG15">
        <v>-13.6</v>
      </c>
      <c r="EH15">
        <v>-10.3</v>
      </c>
      <c r="EI15">
        <v>-7.02</v>
      </c>
      <c r="EJ15">
        <v>-3.72</v>
      </c>
      <c r="EK15">
        <v>-0.42299999999999999</v>
      </c>
      <c r="EL15">
        <v>2.87</v>
      </c>
      <c r="EM15">
        <v>6.17</v>
      </c>
      <c r="EN15">
        <v>9.4700000000000006</v>
      </c>
      <c r="EO15">
        <v>12.8</v>
      </c>
      <c r="EP15">
        <v>16.100000000000001</v>
      </c>
      <c r="EQ15">
        <v>19.399999999999999</v>
      </c>
      <c r="ER15">
        <v>22.7</v>
      </c>
      <c r="ES15">
        <v>26</v>
      </c>
      <c r="ET15">
        <v>29.3</v>
      </c>
      <c r="EU15">
        <v>32.5</v>
      </c>
      <c r="EV15">
        <v>35.799999999999997</v>
      </c>
      <c r="EW15">
        <v>39.1</v>
      </c>
      <c r="EX15">
        <v>42.4</v>
      </c>
      <c r="EY15">
        <v>45.7</v>
      </c>
      <c r="EZ15">
        <v>49</v>
      </c>
      <c r="FA15">
        <v>52.3</v>
      </c>
      <c r="FB15">
        <v>55.6</v>
      </c>
      <c r="FC15">
        <v>58.9</v>
      </c>
      <c r="FD15">
        <v>62.2</v>
      </c>
      <c r="FE15">
        <v>65.5</v>
      </c>
      <c r="FF15">
        <v>68.8</v>
      </c>
      <c r="FG15">
        <v>72.099999999999994</v>
      </c>
      <c r="FH15">
        <v>75.400000000000006</v>
      </c>
      <c r="FI15">
        <v>78.7</v>
      </c>
      <c r="FJ15">
        <v>82</v>
      </c>
      <c r="FK15">
        <v>85.3</v>
      </c>
      <c r="FL15">
        <v>88.6</v>
      </c>
      <c r="FM15">
        <v>91.9</v>
      </c>
      <c r="FN15">
        <v>95.2</v>
      </c>
      <c r="FO15">
        <v>98.5</v>
      </c>
      <c r="FP15">
        <v>102</v>
      </c>
      <c r="FQ15">
        <v>105</v>
      </c>
      <c r="FR15">
        <v>108</v>
      </c>
      <c r="FS15">
        <v>112</v>
      </c>
      <c r="FT15">
        <v>115</v>
      </c>
      <c r="FU15">
        <v>118</v>
      </c>
      <c r="FV15">
        <v>122</v>
      </c>
      <c r="FW15">
        <v>125</v>
      </c>
      <c r="FX15">
        <v>128</v>
      </c>
      <c r="FY15">
        <v>131</v>
      </c>
      <c r="FZ15">
        <v>135</v>
      </c>
      <c r="GA15">
        <v>138</v>
      </c>
      <c r="GB15">
        <v>141</v>
      </c>
      <c r="GC15">
        <v>145</v>
      </c>
      <c r="GD15">
        <v>148</v>
      </c>
      <c r="GE15">
        <v>-19</v>
      </c>
      <c r="GF15">
        <v>486</v>
      </c>
    </row>
    <row r="16" spans="1:191" x14ac:dyDescent="0.3">
      <c r="A16" t="s">
        <v>340</v>
      </c>
      <c r="B16" t="s">
        <v>341</v>
      </c>
      <c r="C16">
        <v>-19.899999999999999</v>
      </c>
      <c r="D16">
        <v>1.66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8424.6149999999998</v>
      </c>
      <c r="AP16">
        <v>53657.91</v>
      </c>
      <c r="AQ16">
        <v>169220.57800000001</v>
      </c>
      <c r="AR16">
        <v>283623.625</v>
      </c>
      <c r="AS16">
        <v>236377.17199999999</v>
      </c>
      <c r="AT16">
        <v>97543.702999999994</v>
      </c>
      <c r="AU16">
        <v>26535.359</v>
      </c>
      <c r="AV16">
        <v>5005.8320000000003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-149</v>
      </c>
      <c r="CS16">
        <v>-146</v>
      </c>
      <c r="CT16">
        <v>-143</v>
      </c>
      <c r="CU16">
        <v>-139</v>
      </c>
      <c r="CV16">
        <v>-136</v>
      </c>
      <c r="CW16">
        <v>-133</v>
      </c>
      <c r="CX16">
        <v>-130</v>
      </c>
      <c r="CY16">
        <v>-126</v>
      </c>
      <c r="CZ16">
        <v>-123</v>
      </c>
      <c r="DA16">
        <v>-120</v>
      </c>
      <c r="DB16">
        <v>-116</v>
      </c>
      <c r="DC16">
        <v>-113</v>
      </c>
      <c r="DD16">
        <v>-110</v>
      </c>
      <c r="DE16">
        <v>-106</v>
      </c>
      <c r="DF16">
        <v>-103</v>
      </c>
      <c r="DG16">
        <v>-99.9</v>
      </c>
      <c r="DH16">
        <v>-96.6</v>
      </c>
      <c r="DI16">
        <v>-93.3</v>
      </c>
      <c r="DJ16">
        <v>-90</v>
      </c>
      <c r="DK16">
        <v>-86.7</v>
      </c>
      <c r="DL16">
        <v>-83.4</v>
      </c>
      <c r="DM16">
        <v>-80.099999999999994</v>
      </c>
      <c r="DN16">
        <v>-76.8</v>
      </c>
      <c r="DO16">
        <v>-73.5</v>
      </c>
      <c r="DP16">
        <v>-70.2</v>
      </c>
      <c r="DQ16">
        <v>-66.900000000000006</v>
      </c>
      <c r="DR16">
        <v>-63.6</v>
      </c>
      <c r="DS16">
        <v>-60.3</v>
      </c>
      <c r="DT16">
        <v>-57</v>
      </c>
      <c r="DU16">
        <v>-53.7</v>
      </c>
      <c r="DV16">
        <v>-50.4</v>
      </c>
      <c r="DW16">
        <v>-47.1</v>
      </c>
      <c r="DX16">
        <v>-43.8</v>
      </c>
      <c r="DY16">
        <v>-40.5</v>
      </c>
      <c r="DZ16">
        <v>-37.200000000000003</v>
      </c>
      <c r="EA16">
        <v>-33.9</v>
      </c>
      <c r="EB16">
        <v>-30.6</v>
      </c>
      <c r="EC16">
        <v>-27.3</v>
      </c>
      <c r="ED16">
        <v>-24</v>
      </c>
      <c r="EE16">
        <v>-20.7</v>
      </c>
      <c r="EF16">
        <v>-17.399999999999999</v>
      </c>
      <c r="EG16">
        <v>-14.1</v>
      </c>
      <c r="EH16">
        <v>-10.8</v>
      </c>
      <c r="EI16">
        <v>-7.55</v>
      </c>
      <c r="EJ16">
        <v>-4.25</v>
      </c>
      <c r="EK16">
        <v>-0.95299999999999996</v>
      </c>
      <c r="EL16">
        <v>2.34</v>
      </c>
      <c r="EM16">
        <v>5.64</v>
      </c>
      <c r="EN16">
        <v>8.94</v>
      </c>
      <c r="EO16">
        <v>12.2</v>
      </c>
      <c r="EP16">
        <v>15.5</v>
      </c>
      <c r="EQ16">
        <v>18.8</v>
      </c>
      <c r="ER16">
        <v>22.1</v>
      </c>
      <c r="ES16">
        <v>25.4</v>
      </c>
      <c r="ET16">
        <v>28.7</v>
      </c>
      <c r="EU16">
        <v>32</v>
      </c>
      <c r="EV16">
        <v>35.299999999999997</v>
      </c>
      <c r="EW16">
        <v>38.6</v>
      </c>
      <c r="EX16">
        <v>41.9</v>
      </c>
      <c r="EY16">
        <v>45.2</v>
      </c>
      <c r="EZ16">
        <v>48.5</v>
      </c>
      <c r="FA16">
        <v>51.8</v>
      </c>
      <c r="FB16">
        <v>55.1</v>
      </c>
      <c r="FC16">
        <v>58.4</v>
      </c>
      <c r="FD16">
        <v>61.7</v>
      </c>
      <c r="FE16">
        <v>65</v>
      </c>
      <c r="FF16">
        <v>68.3</v>
      </c>
      <c r="FG16">
        <v>71.599999999999994</v>
      </c>
      <c r="FH16">
        <v>74.900000000000006</v>
      </c>
      <c r="FI16">
        <v>78.2</v>
      </c>
      <c r="FJ16">
        <v>81.5</v>
      </c>
      <c r="FK16">
        <v>84.8</v>
      </c>
      <c r="FL16">
        <v>88.1</v>
      </c>
      <c r="FM16">
        <v>91.4</v>
      </c>
      <c r="FN16">
        <v>94.7</v>
      </c>
      <c r="FO16">
        <v>98</v>
      </c>
      <c r="FP16">
        <v>101</v>
      </c>
      <c r="FQ16">
        <v>105</v>
      </c>
      <c r="FR16">
        <v>108</v>
      </c>
      <c r="FS16">
        <v>111</v>
      </c>
      <c r="FT16">
        <v>114</v>
      </c>
      <c r="FU16">
        <v>118</v>
      </c>
      <c r="FV16">
        <v>121</v>
      </c>
      <c r="FW16">
        <v>124</v>
      </c>
      <c r="FX16">
        <v>128</v>
      </c>
      <c r="FY16">
        <v>131</v>
      </c>
      <c r="FZ16">
        <v>134</v>
      </c>
      <c r="GA16">
        <v>138</v>
      </c>
      <c r="GB16">
        <v>141</v>
      </c>
      <c r="GC16">
        <v>144</v>
      </c>
      <c r="GD16">
        <v>147</v>
      </c>
      <c r="GE16">
        <v>-19.899999999999999</v>
      </c>
      <c r="GF16">
        <v>487</v>
      </c>
    </row>
    <row r="17" spans="1:188" x14ac:dyDescent="0.3">
      <c r="A17" t="s">
        <v>342</v>
      </c>
      <c r="B17" t="s">
        <v>343</v>
      </c>
      <c r="C17">
        <v>-20.100000000000001</v>
      </c>
      <c r="D17">
        <v>1.21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3283.4270000000001</v>
      </c>
      <c r="AO17">
        <v>22779.603999999999</v>
      </c>
      <c r="AP17">
        <v>88312.312999999995</v>
      </c>
      <c r="AQ17">
        <v>181049.21900000001</v>
      </c>
      <c r="AR17">
        <v>223798.17199999999</v>
      </c>
      <c r="AS17">
        <v>182316.75</v>
      </c>
      <c r="AT17">
        <v>95997.297000000006</v>
      </c>
      <c r="AU17">
        <v>35288.379000000001</v>
      </c>
      <c r="AV17">
        <v>13715.203</v>
      </c>
      <c r="AW17">
        <v>6347.9359999999997</v>
      </c>
      <c r="AX17">
        <v>1760.7529999999999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-149</v>
      </c>
      <c r="CS17">
        <v>-146</v>
      </c>
      <c r="CT17">
        <v>-143</v>
      </c>
      <c r="CU17">
        <v>-139</v>
      </c>
      <c r="CV17">
        <v>-136</v>
      </c>
      <c r="CW17">
        <v>-133</v>
      </c>
      <c r="CX17">
        <v>-129</v>
      </c>
      <c r="CY17">
        <v>-126</v>
      </c>
      <c r="CZ17">
        <v>-123</v>
      </c>
      <c r="DA17">
        <v>-120</v>
      </c>
      <c r="DB17">
        <v>-116</v>
      </c>
      <c r="DC17">
        <v>-113</v>
      </c>
      <c r="DD17">
        <v>-110</v>
      </c>
      <c r="DE17">
        <v>-106</v>
      </c>
      <c r="DF17">
        <v>-103</v>
      </c>
      <c r="DG17">
        <v>-99.7</v>
      </c>
      <c r="DH17">
        <v>-96.4</v>
      </c>
      <c r="DI17">
        <v>-93.1</v>
      </c>
      <c r="DJ17">
        <v>-89.8</v>
      </c>
      <c r="DK17">
        <v>-86.5</v>
      </c>
      <c r="DL17">
        <v>-83.2</v>
      </c>
      <c r="DM17">
        <v>-79.900000000000006</v>
      </c>
      <c r="DN17">
        <v>-76.599999999999994</v>
      </c>
      <c r="DO17">
        <v>-73.3</v>
      </c>
      <c r="DP17">
        <v>-70.099999999999994</v>
      </c>
      <c r="DQ17">
        <v>-66.8</v>
      </c>
      <c r="DR17">
        <v>-63.5</v>
      </c>
      <c r="DS17">
        <v>-60.2</v>
      </c>
      <c r="DT17">
        <v>-56.9</v>
      </c>
      <c r="DU17">
        <v>-53.6</v>
      </c>
      <c r="DV17">
        <v>-50.3</v>
      </c>
      <c r="DW17">
        <v>-47</v>
      </c>
      <c r="DX17">
        <v>-43.7</v>
      </c>
      <c r="DY17">
        <v>-40.4</v>
      </c>
      <c r="DZ17">
        <v>-37.1</v>
      </c>
      <c r="EA17">
        <v>-33.799999999999997</v>
      </c>
      <c r="EB17">
        <v>-30.5</v>
      </c>
      <c r="EC17">
        <v>-27.2</v>
      </c>
      <c r="ED17">
        <v>-23.9</v>
      </c>
      <c r="EE17">
        <v>-20.6</v>
      </c>
      <c r="EF17">
        <v>-17.3</v>
      </c>
      <c r="EG17">
        <v>-14</v>
      </c>
      <c r="EH17">
        <v>-10.7</v>
      </c>
      <c r="EI17">
        <v>-7.39</v>
      </c>
      <c r="EJ17">
        <v>-4.0999999999999996</v>
      </c>
      <c r="EK17">
        <v>-0.79900000000000004</v>
      </c>
      <c r="EL17">
        <v>2.5</v>
      </c>
      <c r="EM17">
        <v>5.8</v>
      </c>
      <c r="EN17">
        <v>9.09</v>
      </c>
      <c r="EO17">
        <v>12.4</v>
      </c>
      <c r="EP17">
        <v>15.7</v>
      </c>
      <c r="EQ17">
        <v>19</v>
      </c>
      <c r="ER17">
        <v>22.3</v>
      </c>
      <c r="ES17">
        <v>25.6</v>
      </c>
      <c r="ET17">
        <v>28.9</v>
      </c>
      <c r="EU17">
        <v>32.200000000000003</v>
      </c>
      <c r="EV17">
        <v>35.5</v>
      </c>
      <c r="EW17">
        <v>38.799999999999997</v>
      </c>
      <c r="EX17">
        <v>42.1</v>
      </c>
      <c r="EY17">
        <v>45.4</v>
      </c>
      <c r="EZ17">
        <v>48.7</v>
      </c>
      <c r="FA17">
        <v>52</v>
      </c>
      <c r="FB17">
        <v>55.3</v>
      </c>
      <c r="FC17">
        <v>58.6</v>
      </c>
      <c r="FD17">
        <v>61.9</v>
      </c>
      <c r="FE17">
        <v>65.2</v>
      </c>
      <c r="FF17">
        <v>68.5</v>
      </c>
      <c r="FG17">
        <v>71.7</v>
      </c>
      <c r="FH17">
        <v>75</v>
      </c>
      <c r="FI17">
        <v>78.3</v>
      </c>
      <c r="FJ17">
        <v>81.599999999999994</v>
      </c>
      <c r="FK17">
        <v>84.9</v>
      </c>
      <c r="FL17">
        <v>88.2</v>
      </c>
      <c r="FM17">
        <v>91.5</v>
      </c>
      <c r="FN17">
        <v>94.8</v>
      </c>
      <c r="FO17">
        <v>98.1</v>
      </c>
      <c r="FP17">
        <v>101</v>
      </c>
      <c r="FQ17">
        <v>105</v>
      </c>
      <c r="FR17">
        <v>108</v>
      </c>
      <c r="FS17">
        <v>111</v>
      </c>
      <c r="FT17">
        <v>115</v>
      </c>
      <c r="FU17">
        <v>118</v>
      </c>
      <c r="FV17">
        <v>121</v>
      </c>
      <c r="FW17">
        <v>125</v>
      </c>
      <c r="FX17">
        <v>128</v>
      </c>
      <c r="FY17">
        <v>131</v>
      </c>
      <c r="FZ17">
        <v>134</v>
      </c>
      <c r="GA17">
        <v>138</v>
      </c>
      <c r="GB17">
        <v>141</v>
      </c>
      <c r="GC17">
        <v>144</v>
      </c>
      <c r="GD17">
        <v>148</v>
      </c>
      <c r="GE17">
        <v>-20.100000000000001</v>
      </c>
      <c r="GF17">
        <v>497</v>
      </c>
    </row>
    <row r="18" spans="1:188" x14ac:dyDescent="0.3">
      <c r="A18" t="s">
        <v>344</v>
      </c>
      <c r="B18" t="s">
        <v>345</v>
      </c>
      <c r="C18">
        <v>-21.5</v>
      </c>
      <c r="D18">
        <v>1.29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4916.2190000000001</v>
      </c>
      <c r="AO18">
        <v>37090.851999999999</v>
      </c>
      <c r="AP18">
        <v>122174.773</v>
      </c>
      <c r="AQ18">
        <v>213631.5</v>
      </c>
      <c r="AR18">
        <v>219668.25</v>
      </c>
      <c r="AS18">
        <v>157266.359</v>
      </c>
      <c r="AT18">
        <v>85587.75</v>
      </c>
      <c r="AU18">
        <v>32017.998</v>
      </c>
      <c r="AV18">
        <v>6494.0309999999999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-150</v>
      </c>
      <c r="CS18">
        <v>-146</v>
      </c>
      <c r="CT18">
        <v>-143</v>
      </c>
      <c r="CU18">
        <v>-140</v>
      </c>
      <c r="CV18">
        <v>-136</v>
      </c>
      <c r="CW18">
        <v>-133</v>
      </c>
      <c r="CX18">
        <v>-130</v>
      </c>
      <c r="CY18">
        <v>-127</v>
      </c>
      <c r="CZ18">
        <v>-123</v>
      </c>
      <c r="DA18">
        <v>-120</v>
      </c>
      <c r="DB18">
        <v>-117</v>
      </c>
      <c r="DC18">
        <v>-113</v>
      </c>
      <c r="DD18">
        <v>-110</v>
      </c>
      <c r="DE18">
        <v>-107</v>
      </c>
      <c r="DF18">
        <v>-103</v>
      </c>
      <c r="DG18">
        <v>-100</v>
      </c>
      <c r="DH18">
        <v>-96.8</v>
      </c>
      <c r="DI18">
        <v>-93.5</v>
      </c>
      <c r="DJ18">
        <v>-90.2</v>
      </c>
      <c r="DK18">
        <v>-86.9</v>
      </c>
      <c r="DL18">
        <v>-83.6</v>
      </c>
      <c r="DM18">
        <v>-80.3</v>
      </c>
      <c r="DN18">
        <v>-77</v>
      </c>
      <c r="DO18">
        <v>-73.8</v>
      </c>
      <c r="DP18">
        <v>-70.5</v>
      </c>
      <c r="DQ18">
        <v>-67.2</v>
      </c>
      <c r="DR18">
        <v>-63.9</v>
      </c>
      <c r="DS18">
        <v>-60.6</v>
      </c>
      <c r="DT18">
        <v>-57.3</v>
      </c>
      <c r="DU18">
        <v>-54</v>
      </c>
      <c r="DV18">
        <v>-50.7</v>
      </c>
      <c r="DW18">
        <v>-47.4</v>
      </c>
      <c r="DX18">
        <v>-44.1</v>
      </c>
      <c r="DY18">
        <v>-40.799999999999997</v>
      </c>
      <c r="DZ18">
        <v>-37.5</v>
      </c>
      <c r="EA18">
        <v>-34.200000000000003</v>
      </c>
      <c r="EB18">
        <v>-30.9</v>
      </c>
      <c r="EC18">
        <v>-27.6</v>
      </c>
      <c r="ED18">
        <v>-24.3</v>
      </c>
      <c r="EE18">
        <v>-21</v>
      </c>
      <c r="EF18">
        <v>-17.7</v>
      </c>
      <c r="EG18">
        <v>-14.4</v>
      </c>
      <c r="EH18">
        <v>-11.1</v>
      </c>
      <c r="EI18">
        <v>-7.81</v>
      </c>
      <c r="EJ18">
        <v>-4.5199999999999996</v>
      </c>
      <c r="EK18">
        <v>-1.22</v>
      </c>
      <c r="EL18">
        <v>2.08</v>
      </c>
      <c r="EM18">
        <v>5.37</v>
      </c>
      <c r="EN18">
        <v>8.67</v>
      </c>
      <c r="EO18">
        <v>12</v>
      </c>
      <c r="EP18">
        <v>15.3</v>
      </c>
      <c r="EQ18">
        <v>18.600000000000001</v>
      </c>
      <c r="ER18">
        <v>21.9</v>
      </c>
      <c r="ES18">
        <v>25.2</v>
      </c>
      <c r="ET18">
        <v>28.5</v>
      </c>
      <c r="EU18">
        <v>31.7</v>
      </c>
      <c r="EV18">
        <v>35</v>
      </c>
      <c r="EW18">
        <v>38.299999999999997</v>
      </c>
      <c r="EX18">
        <v>41.6</v>
      </c>
      <c r="EY18">
        <v>44.9</v>
      </c>
      <c r="EZ18">
        <v>48.2</v>
      </c>
      <c r="FA18">
        <v>51.5</v>
      </c>
      <c r="FB18">
        <v>54.8</v>
      </c>
      <c r="FC18">
        <v>58.1</v>
      </c>
      <c r="FD18">
        <v>61.4</v>
      </c>
      <c r="FE18">
        <v>64.7</v>
      </c>
      <c r="FF18">
        <v>68</v>
      </c>
      <c r="FG18">
        <v>71.3</v>
      </c>
      <c r="FH18">
        <v>74.599999999999994</v>
      </c>
      <c r="FI18">
        <v>77.900000000000006</v>
      </c>
      <c r="FJ18">
        <v>81.2</v>
      </c>
      <c r="FK18">
        <v>84.5</v>
      </c>
      <c r="FL18">
        <v>87.8</v>
      </c>
      <c r="FM18">
        <v>91.1</v>
      </c>
      <c r="FN18">
        <v>94.4</v>
      </c>
      <c r="FO18">
        <v>97.7</v>
      </c>
      <c r="FP18">
        <v>101</v>
      </c>
      <c r="FQ18">
        <v>104</v>
      </c>
      <c r="FR18">
        <v>108</v>
      </c>
      <c r="FS18">
        <v>111</v>
      </c>
      <c r="FT18">
        <v>114</v>
      </c>
      <c r="FU18">
        <v>117</v>
      </c>
      <c r="FV18">
        <v>121</v>
      </c>
      <c r="FW18">
        <v>124</v>
      </c>
      <c r="FX18">
        <v>127</v>
      </c>
      <c r="FY18">
        <v>131</v>
      </c>
      <c r="FZ18">
        <v>134</v>
      </c>
      <c r="GA18">
        <v>137</v>
      </c>
      <c r="GB18">
        <v>141</v>
      </c>
      <c r="GC18">
        <v>144</v>
      </c>
      <c r="GD18">
        <v>147</v>
      </c>
      <c r="GE18">
        <v>-21.5</v>
      </c>
      <c r="GF18">
        <v>498</v>
      </c>
    </row>
    <row r="19" spans="1:188" x14ac:dyDescent="0.3">
      <c r="A19" t="s">
        <v>346</v>
      </c>
      <c r="B19" t="s">
        <v>347</v>
      </c>
      <c r="C19">
        <v>-21.7</v>
      </c>
      <c r="D19">
        <v>1.34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16794.942999999999</v>
      </c>
      <c r="AO19">
        <v>54856.031000000003</v>
      </c>
      <c r="AP19">
        <v>155810.375</v>
      </c>
      <c r="AQ19">
        <v>257087.96900000001</v>
      </c>
      <c r="AR19">
        <v>218860.93799999999</v>
      </c>
      <c r="AS19">
        <v>120448.633</v>
      </c>
      <c r="AT19">
        <v>47283.832000000002</v>
      </c>
      <c r="AU19">
        <v>10017.069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-148</v>
      </c>
      <c r="CS19">
        <v>-145</v>
      </c>
      <c r="CT19">
        <v>-142</v>
      </c>
      <c r="CU19">
        <v>-138</v>
      </c>
      <c r="CV19">
        <v>-135</v>
      </c>
      <c r="CW19">
        <v>-132</v>
      </c>
      <c r="CX19">
        <v>-128</v>
      </c>
      <c r="CY19">
        <v>-125</v>
      </c>
      <c r="CZ19">
        <v>-122</v>
      </c>
      <c r="DA19">
        <v>-118</v>
      </c>
      <c r="DB19">
        <v>-115</v>
      </c>
      <c r="DC19">
        <v>-112</v>
      </c>
      <c r="DD19">
        <v>-109</v>
      </c>
      <c r="DE19">
        <v>-105</v>
      </c>
      <c r="DF19">
        <v>-102</v>
      </c>
      <c r="DG19">
        <v>-98.7</v>
      </c>
      <c r="DH19">
        <v>-95.4</v>
      </c>
      <c r="DI19">
        <v>-92.1</v>
      </c>
      <c r="DJ19">
        <v>-88.8</v>
      </c>
      <c r="DK19">
        <v>-85.5</v>
      </c>
      <c r="DL19">
        <v>-82.2</v>
      </c>
      <c r="DM19">
        <v>-78.900000000000006</v>
      </c>
      <c r="DN19">
        <v>-75.599999999999994</v>
      </c>
      <c r="DO19">
        <v>-72.3</v>
      </c>
      <c r="DP19">
        <v>-69</v>
      </c>
      <c r="DQ19">
        <v>-65.7</v>
      </c>
      <c r="DR19">
        <v>-62.4</v>
      </c>
      <c r="DS19">
        <v>-59.1</v>
      </c>
      <c r="DT19">
        <v>-55.8</v>
      </c>
      <c r="DU19">
        <v>-52.5</v>
      </c>
      <c r="DV19">
        <v>-49.3</v>
      </c>
      <c r="DW19">
        <v>-46</v>
      </c>
      <c r="DX19">
        <v>-42.7</v>
      </c>
      <c r="DY19">
        <v>-39.4</v>
      </c>
      <c r="DZ19">
        <v>-36.1</v>
      </c>
      <c r="EA19">
        <v>-32.799999999999997</v>
      </c>
      <c r="EB19">
        <v>-29.5</v>
      </c>
      <c r="EC19">
        <v>-26.2</v>
      </c>
      <c r="ED19">
        <v>-22.9</v>
      </c>
      <c r="EE19">
        <v>-19.600000000000001</v>
      </c>
      <c r="EF19">
        <v>-16.3</v>
      </c>
      <c r="EG19">
        <v>-13</v>
      </c>
      <c r="EH19">
        <v>-9.69</v>
      </c>
      <c r="EI19">
        <v>-6.39</v>
      </c>
      <c r="EJ19">
        <v>-3.1</v>
      </c>
      <c r="EK19">
        <v>0.19900000000000001</v>
      </c>
      <c r="EL19">
        <v>3.5</v>
      </c>
      <c r="EM19">
        <v>6.79</v>
      </c>
      <c r="EN19">
        <v>10.1</v>
      </c>
      <c r="EO19">
        <v>13.4</v>
      </c>
      <c r="EP19">
        <v>16.7</v>
      </c>
      <c r="EQ19">
        <v>20</v>
      </c>
      <c r="ER19">
        <v>23.3</v>
      </c>
      <c r="ES19">
        <v>26.6</v>
      </c>
      <c r="ET19">
        <v>29.9</v>
      </c>
      <c r="EU19">
        <v>33.200000000000003</v>
      </c>
      <c r="EV19">
        <v>36.5</v>
      </c>
      <c r="EW19">
        <v>39.799999999999997</v>
      </c>
      <c r="EX19">
        <v>43.1</v>
      </c>
      <c r="EY19">
        <v>46.4</v>
      </c>
      <c r="EZ19">
        <v>49.7</v>
      </c>
      <c r="FA19">
        <v>52.9</v>
      </c>
      <c r="FB19">
        <v>56.2</v>
      </c>
      <c r="FC19">
        <v>59.5</v>
      </c>
      <c r="FD19">
        <v>62.8</v>
      </c>
      <c r="FE19">
        <v>66.099999999999994</v>
      </c>
      <c r="FF19">
        <v>69.400000000000006</v>
      </c>
      <c r="FG19">
        <v>72.7</v>
      </c>
      <c r="FH19">
        <v>76</v>
      </c>
      <c r="FI19">
        <v>79.3</v>
      </c>
      <c r="FJ19">
        <v>82.6</v>
      </c>
      <c r="FK19">
        <v>85.9</v>
      </c>
      <c r="FL19">
        <v>89.2</v>
      </c>
      <c r="FM19">
        <v>92.5</v>
      </c>
      <c r="FN19">
        <v>95.8</v>
      </c>
      <c r="FO19">
        <v>99.1</v>
      </c>
      <c r="FP19">
        <v>102</v>
      </c>
      <c r="FQ19">
        <v>106</v>
      </c>
      <c r="FR19">
        <v>109</v>
      </c>
      <c r="FS19">
        <v>112</v>
      </c>
      <c r="FT19">
        <v>116</v>
      </c>
      <c r="FU19">
        <v>119</v>
      </c>
      <c r="FV19">
        <v>122</v>
      </c>
      <c r="FW19">
        <v>125</v>
      </c>
      <c r="FX19">
        <v>129</v>
      </c>
      <c r="FY19">
        <v>132</v>
      </c>
      <c r="FZ19">
        <v>135</v>
      </c>
      <c r="GA19">
        <v>139</v>
      </c>
      <c r="GB19">
        <v>142</v>
      </c>
      <c r="GC19">
        <v>145</v>
      </c>
      <c r="GD19">
        <v>149</v>
      </c>
      <c r="GE19">
        <v>-21.7</v>
      </c>
      <c r="GF19">
        <v>499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B7333-1BD5-4114-ABB3-F390B4232457}">
  <sheetPr>
    <tabColor rgb="FFFF0000"/>
  </sheetPr>
  <dimension ref="A1:L26"/>
  <sheetViews>
    <sheetView tabSelected="1" zoomScaleNormal="100" workbookViewId="0">
      <selection activeCell="I18" sqref="I18"/>
    </sheetView>
  </sheetViews>
  <sheetFormatPr defaultRowHeight="14.4" x14ac:dyDescent="0.3"/>
  <cols>
    <col min="7" max="7" width="14.77734375" bestFit="1" customWidth="1"/>
    <col min="8" max="8" width="15.21875" style="131" customWidth="1"/>
    <col min="9" max="9" width="16" customWidth="1"/>
    <col min="12" max="12" width="15.44140625" bestFit="1" customWidth="1"/>
  </cols>
  <sheetData>
    <row r="1" spans="1:12" x14ac:dyDescent="0.3">
      <c r="A1" t="s">
        <v>121</v>
      </c>
      <c r="B1" t="s">
        <v>348</v>
      </c>
      <c r="C1" t="s">
        <v>349</v>
      </c>
      <c r="D1" t="s">
        <v>350</v>
      </c>
      <c r="E1" t="s">
        <v>351</v>
      </c>
      <c r="F1" t="s">
        <v>352</v>
      </c>
      <c r="G1" t="s">
        <v>353</v>
      </c>
      <c r="H1" s="131" t="s">
        <v>113</v>
      </c>
      <c r="I1" t="s">
        <v>354</v>
      </c>
      <c r="J1">
        <v>1.6344000000000001</v>
      </c>
    </row>
    <row r="2" spans="1:12" x14ac:dyDescent="0.3">
      <c r="A2" t="s">
        <v>355</v>
      </c>
      <c r="B2">
        <v>0.51839999999999997</v>
      </c>
      <c r="C2">
        <v>13.9</v>
      </c>
      <c r="D2">
        <v>15.1</v>
      </c>
      <c r="E2">
        <f>(F2-Intercept_30.aug)/Slope_30.aug</f>
        <v>0.65950807635829611</v>
      </c>
      <c r="F2">
        <f t="shared" ref="F2:F25" si="0">D2-C2</f>
        <v>1.1999999999999993</v>
      </c>
      <c r="G2">
        <f t="shared" ref="G2:G25" si="1">E2/B2</f>
        <v>1.2721992213701701</v>
      </c>
      <c r="H2" s="132">
        <f>AVERAGE(G2:G3)</f>
        <v>1.3485280497009691</v>
      </c>
      <c r="I2" t="s">
        <v>356</v>
      </c>
      <c r="J2">
        <v>0.1221</v>
      </c>
    </row>
    <row r="3" spans="1:12" x14ac:dyDescent="0.3">
      <c r="A3" t="s">
        <v>357</v>
      </c>
      <c r="B3">
        <v>0.50580000000000003</v>
      </c>
      <c r="C3">
        <v>12.6</v>
      </c>
      <c r="D3">
        <v>13.9</v>
      </c>
      <c r="E3">
        <f t="shared" ref="E3:E25" si="2">(F3-Intercept_30.aug)/Slope_30.aug</f>
        <v>0.72069260890846831</v>
      </c>
      <c r="F3">
        <f t="shared" si="0"/>
        <v>1.3000000000000007</v>
      </c>
      <c r="G3">
        <f t="shared" si="1"/>
        <v>1.4248568780317681</v>
      </c>
      <c r="H3" s="132"/>
    </row>
    <row r="4" spans="1:12" x14ac:dyDescent="0.3">
      <c r="A4" t="s">
        <v>358</v>
      </c>
      <c r="B4">
        <v>0.50670000000000004</v>
      </c>
      <c r="C4">
        <v>15.1</v>
      </c>
      <c r="D4">
        <v>16.2</v>
      </c>
      <c r="E4">
        <f t="shared" si="2"/>
        <v>0.59832354380812502</v>
      </c>
      <c r="F4">
        <f t="shared" si="0"/>
        <v>1.0999999999999996</v>
      </c>
      <c r="G4">
        <f t="shared" si="1"/>
        <v>1.1808240454077856</v>
      </c>
      <c r="H4" s="132">
        <f>AVERAGE(G4:G5)</f>
        <v>1.3584642245296692</v>
      </c>
    </row>
    <row r="5" spans="1:12" x14ac:dyDescent="0.3">
      <c r="A5" t="s">
        <v>359</v>
      </c>
      <c r="B5">
        <v>0.50900000000000001</v>
      </c>
      <c r="C5">
        <v>16.2</v>
      </c>
      <c r="D5">
        <v>17.600000000000001</v>
      </c>
      <c r="E5">
        <f t="shared" si="2"/>
        <v>0.78187714145864051</v>
      </c>
      <c r="F5">
        <f t="shared" si="0"/>
        <v>1.4000000000000021</v>
      </c>
      <c r="G5">
        <f t="shared" si="1"/>
        <v>1.536104403651553</v>
      </c>
      <c r="H5" s="132"/>
    </row>
    <row r="6" spans="1:12" x14ac:dyDescent="0.3">
      <c r="A6" t="s">
        <v>360</v>
      </c>
      <c r="B6">
        <v>0.50600000000000001</v>
      </c>
      <c r="C6">
        <v>17.600000000000001</v>
      </c>
      <c r="D6">
        <v>18.8</v>
      </c>
      <c r="E6">
        <f t="shared" si="2"/>
        <v>0.65950807635829611</v>
      </c>
      <c r="F6">
        <f t="shared" si="0"/>
        <v>1.1999999999999993</v>
      </c>
      <c r="G6">
        <f t="shared" si="1"/>
        <v>1.3033756449768699</v>
      </c>
      <c r="H6" s="133">
        <f>AVERAGE(G6:G7)</f>
        <v>1.3636939565612152</v>
      </c>
      <c r="L6" s="33"/>
    </row>
    <row r="7" spans="1:12" x14ac:dyDescent="0.3">
      <c r="A7" s="134" t="s">
        <v>361</v>
      </c>
      <c r="B7">
        <v>0.50609999999999999</v>
      </c>
      <c r="C7" s="134">
        <v>18.8</v>
      </c>
      <c r="D7">
        <v>20.100000000000001</v>
      </c>
      <c r="E7">
        <f t="shared" si="2"/>
        <v>0.72069260890846831</v>
      </c>
      <c r="F7">
        <f t="shared" si="0"/>
        <v>1.3000000000000007</v>
      </c>
      <c r="G7">
        <f t="shared" si="1"/>
        <v>1.4240122681455607</v>
      </c>
      <c r="H7" s="132"/>
    </row>
    <row r="8" spans="1:12" x14ac:dyDescent="0.3">
      <c r="A8" t="s">
        <v>362</v>
      </c>
      <c r="B8" s="135">
        <v>0.50539999999999996</v>
      </c>
      <c r="C8">
        <v>20.100000000000001</v>
      </c>
      <c r="D8" s="135">
        <v>21.8</v>
      </c>
      <c r="E8" s="135">
        <f t="shared" si="2"/>
        <v>0.96543073910915267</v>
      </c>
      <c r="F8" s="135">
        <f t="shared" si="0"/>
        <v>1.6999999999999993</v>
      </c>
      <c r="G8" s="135">
        <f t="shared" si="1"/>
        <v>1.9102309835954743</v>
      </c>
      <c r="H8" s="136">
        <f>AVERAGE(G8:G9)</f>
        <v>2.0915985152988918</v>
      </c>
    </row>
    <row r="9" spans="1:12" x14ac:dyDescent="0.3">
      <c r="A9" t="s">
        <v>363</v>
      </c>
      <c r="B9">
        <v>0.50549999999999995</v>
      </c>
      <c r="C9">
        <v>21.8</v>
      </c>
      <c r="D9">
        <v>23.8</v>
      </c>
      <c r="E9">
        <f t="shared" si="2"/>
        <v>1.148984336759667</v>
      </c>
      <c r="F9">
        <f t="shared" si="0"/>
        <v>2</v>
      </c>
      <c r="G9">
        <f t="shared" si="1"/>
        <v>2.272966047002309</v>
      </c>
      <c r="H9" s="132"/>
    </row>
    <row r="10" spans="1:12" x14ac:dyDescent="0.3">
      <c r="A10" t="s">
        <v>364</v>
      </c>
      <c r="B10">
        <v>0.50590000000000002</v>
      </c>
      <c r="C10">
        <v>23.8</v>
      </c>
      <c r="D10">
        <v>25.3</v>
      </c>
      <c r="E10">
        <f t="shared" si="2"/>
        <v>0.84306167400881049</v>
      </c>
      <c r="F10">
        <f t="shared" si="0"/>
        <v>1.5</v>
      </c>
      <c r="G10">
        <f t="shared" si="1"/>
        <v>1.6664591302803133</v>
      </c>
      <c r="H10" s="132">
        <f>AVERAGE(G10:G11)</f>
        <v>1.78948029722133</v>
      </c>
    </row>
    <row r="11" spans="1:12" x14ac:dyDescent="0.3">
      <c r="A11" t="s">
        <v>365</v>
      </c>
      <c r="B11">
        <v>0.50480000000000003</v>
      </c>
      <c r="C11">
        <v>25.3</v>
      </c>
      <c r="D11">
        <v>27</v>
      </c>
      <c r="E11">
        <f t="shared" si="2"/>
        <v>0.96543073910915267</v>
      </c>
      <c r="F11">
        <f t="shared" si="0"/>
        <v>1.6999999999999993</v>
      </c>
      <c r="G11">
        <f t="shared" si="1"/>
        <v>1.9125014641623468</v>
      </c>
      <c r="H11" s="132"/>
    </row>
    <row r="12" spans="1:12" x14ac:dyDescent="0.3">
      <c r="A12" t="s">
        <v>366</v>
      </c>
      <c r="B12">
        <v>0.50349999999999995</v>
      </c>
      <c r="C12">
        <v>27</v>
      </c>
      <c r="D12">
        <v>28.7</v>
      </c>
      <c r="E12">
        <f t="shared" si="2"/>
        <v>0.96543073910915267</v>
      </c>
      <c r="F12">
        <f t="shared" si="0"/>
        <v>1.6999999999999993</v>
      </c>
      <c r="G12">
        <f t="shared" si="1"/>
        <v>1.9174394024014951</v>
      </c>
      <c r="H12" s="132">
        <f>AVERAGE(G12:G13)</f>
        <v>1.6789801538376339</v>
      </c>
    </row>
    <row r="13" spans="1:12" x14ac:dyDescent="0.3">
      <c r="A13" t="s">
        <v>367</v>
      </c>
      <c r="B13" s="134">
        <v>0.50029999999999997</v>
      </c>
      <c r="C13">
        <v>28.7</v>
      </c>
      <c r="D13">
        <v>30</v>
      </c>
      <c r="E13" s="134">
        <f t="shared" si="2"/>
        <v>0.72069260890846831</v>
      </c>
      <c r="F13">
        <f t="shared" si="0"/>
        <v>1.3000000000000007</v>
      </c>
      <c r="G13">
        <f t="shared" si="1"/>
        <v>1.4405209052737724</v>
      </c>
      <c r="H13" s="132"/>
    </row>
    <row r="14" spans="1:12" x14ac:dyDescent="0.3">
      <c r="A14" s="135" t="s">
        <v>368</v>
      </c>
      <c r="B14">
        <v>0.50070000000000003</v>
      </c>
      <c r="C14" s="137">
        <v>30</v>
      </c>
      <c r="D14" s="137">
        <v>34.200000000000003</v>
      </c>
      <c r="E14" s="33">
        <f t="shared" si="2"/>
        <v>2.4950440528634381</v>
      </c>
      <c r="F14" s="135">
        <f t="shared" si="0"/>
        <v>4.2000000000000028</v>
      </c>
      <c r="G14" s="135">
        <f t="shared" si="1"/>
        <v>4.9831117492778869</v>
      </c>
      <c r="H14" s="136">
        <f>AVERAGE(G14:G15)</f>
        <v>4.8533665333718652</v>
      </c>
    </row>
    <row r="15" spans="1:12" x14ac:dyDescent="0.3">
      <c r="A15" t="s">
        <v>369</v>
      </c>
      <c r="B15">
        <v>0.50229999999999997</v>
      </c>
      <c r="C15" s="33">
        <v>42.7</v>
      </c>
      <c r="D15" s="33">
        <v>46.7</v>
      </c>
      <c r="E15" s="33">
        <f t="shared" si="2"/>
        <v>2.3726749877630935</v>
      </c>
      <c r="F15">
        <f t="shared" si="0"/>
        <v>4</v>
      </c>
      <c r="G15">
        <f t="shared" si="1"/>
        <v>4.7236213174658443</v>
      </c>
      <c r="H15" s="132"/>
    </row>
    <row r="16" spans="1:12" x14ac:dyDescent="0.3">
      <c r="A16" t="s">
        <v>370</v>
      </c>
      <c r="B16">
        <v>0.50960000000000005</v>
      </c>
      <c r="C16" s="33">
        <v>34.200000000000003</v>
      </c>
      <c r="D16" s="33">
        <v>36</v>
      </c>
      <c r="E16" s="33">
        <f t="shared" si="2"/>
        <v>1.0266152716593226</v>
      </c>
      <c r="F16">
        <f t="shared" si="0"/>
        <v>1.7999999999999972</v>
      </c>
      <c r="G16">
        <f t="shared" si="1"/>
        <v>2.0145511610269282</v>
      </c>
      <c r="H16" s="132">
        <f>AVERAGE(G16:G17)</f>
        <v>3.3471917420155286</v>
      </c>
    </row>
    <row r="17" spans="1:8" x14ac:dyDescent="0.3">
      <c r="A17" t="s">
        <v>371</v>
      </c>
      <c r="B17">
        <v>0.50700000000000001</v>
      </c>
      <c r="C17" s="33">
        <v>0</v>
      </c>
      <c r="D17" s="33">
        <v>4</v>
      </c>
      <c r="E17" s="33">
        <f t="shared" si="2"/>
        <v>2.3726749877630935</v>
      </c>
      <c r="F17">
        <f t="shared" si="0"/>
        <v>4</v>
      </c>
      <c r="G17">
        <f t="shared" si="1"/>
        <v>4.6798323230041294</v>
      </c>
      <c r="H17" s="132"/>
    </row>
    <row r="18" spans="1:8" x14ac:dyDescent="0.3">
      <c r="A18" t="s">
        <v>372</v>
      </c>
      <c r="B18">
        <v>0.50990000000000002</v>
      </c>
      <c r="C18" s="33">
        <v>35.799999999999997</v>
      </c>
      <c r="D18" s="33">
        <v>39.799999999999997</v>
      </c>
      <c r="E18" s="33">
        <f t="shared" si="2"/>
        <v>2.3726749877630935</v>
      </c>
      <c r="F18">
        <f t="shared" si="0"/>
        <v>4</v>
      </c>
      <c r="G18">
        <f t="shared" si="1"/>
        <v>4.6532162929262473</v>
      </c>
      <c r="H18" s="132">
        <f>AVERAGE(G18:G19)</f>
        <v>4.2403711975575078</v>
      </c>
    </row>
    <row r="19" spans="1:8" x14ac:dyDescent="0.3">
      <c r="A19" t="s">
        <v>373</v>
      </c>
      <c r="B19" s="134">
        <v>0.50800000000000001</v>
      </c>
      <c r="C19" s="33">
        <v>4</v>
      </c>
      <c r="D19" s="33">
        <v>7.3</v>
      </c>
      <c r="E19" s="33">
        <f t="shared" si="2"/>
        <v>1.944383259911894</v>
      </c>
      <c r="F19">
        <f t="shared" si="0"/>
        <v>3.3</v>
      </c>
      <c r="G19">
        <f t="shared" si="1"/>
        <v>3.8275261021887674</v>
      </c>
      <c r="H19" s="132"/>
    </row>
    <row r="20" spans="1:8" x14ac:dyDescent="0.3">
      <c r="A20" s="138" t="s">
        <v>374</v>
      </c>
      <c r="B20">
        <v>0.502</v>
      </c>
      <c r="C20" s="135">
        <v>7.3</v>
      </c>
      <c r="D20" s="135">
        <v>10.5</v>
      </c>
      <c r="E20" s="135">
        <f t="shared" si="2"/>
        <v>1.883198727361723</v>
      </c>
      <c r="F20" s="135">
        <f t="shared" si="0"/>
        <v>3.2</v>
      </c>
      <c r="G20" s="135">
        <f t="shared" si="1"/>
        <v>3.7513918871747469</v>
      </c>
      <c r="H20" s="136">
        <f>AVERAGE(G20:G21)</f>
        <v>3.6832497082813731</v>
      </c>
    </row>
    <row r="21" spans="1:8" x14ac:dyDescent="0.3">
      <c r="A21" t="s">
        <v>375</v>
      </c>
      <c r="B21">
        <v>0.504</v>
      </c>
      <c r="C21">
        <v>10.5</v>
      </c>
      <c r="D21">
        <v>13.6</v>
      </c>
      <c r="E21">
        <f t="shared" si="2"/>
        <v>1.8220141948115514</v>
      </c>
      <c r="F21">
        <f t="shared" si="0"/>
        <v>3.0999999999999996</v>
      </c>
      <c r="G21">
        <f t="shared" si="1"/>
        <v>3.6151075293879988</v>
      </c>
      <c r="H21" s="132"/>
    </row>
    <row r="22" spans="1:8" x14ac:dyDescent="0.3">
      <c r="A22" t="s">
        <v>376</v>
      </c>
      <c r="B22">
        <v>0.50609999999999999</v>
      </c>
      <c r="C22">
        <v>13.6</v>
      </c>
      <c r="D22">
        <v>16.8</v>
      </c>
      <c r="E22">
        <f t="shared" si="2"/>
        <v>1.8831987273617234</v>
      </c>
      <c r="F22">
        <f t="shared" si="0"/>
        <v>3.2000000000000011</v>
      </c>
      <c r="G22">
        <f t="shared" si="1"/>
        <v>3.7210012396003229</v>
      </c>
      <c r="H22" s="132">
        <f>AVERAGE(G22:G23)</f>
        <v>3.9884374773625684</v>
      </c>
    </row>
    <row r="23" spans="1:8" x14ac:dyDescent="0.3">
      <c r="A23" t="s">
        <v>377</v>
      </c>
      <c r="B23">
        <v>0.5</v>
      </c>
      <c r="C23">
        <v>16.8</v>
      </c>
      <c r="D23">
        <v>20.399999999999999</v>
      </c>
      <c r="E23">
        <f t="shared" si="2"/>
        <v>2.1279368575624069</v>
      </c>
      <c r="F23">
        <f t="shared" si="0"/>
        <v>3.5999999999999979</v>
      </c>
      <c r="G23">
        <f t="shared" si="1"/>
        <v>4.2558737151248138</v>
      </c>
      <c r="H23" s="132"/>
    </row>
    <row r="24" spans="1:8" x14ac:dyDescent="0.3">
      <c r="A24" t="s">
        <v>378</v>
      </c>
      <c r="B24">
        <v>0.50380000000000003</v>
      </c>
      <c r="C24">
        <v>20.399999999999999</v>
      </c>
      <c r="D24">
        <v>23.4</v>
      </c>
      <c r="E24">
        <f t="shared" si="2"/>
        <v>1.7608296622613802</v>
      </c>
      <c r="F24">
        <f t="shared" si="0"/>
        <v>3</v>
      </c>
      <c r="G24">
        <f t="shared" si="1"/>
        <v>3.4950965904354505</v>
      </c>
      <c r="H24" s="132">
        <f>AVERAGE(G24:G25)</f>
        <v>3.5666519242228691</v>
      </c>
    </row>
    <row r="25" spans="1:8" x14ac:dyDescent="0.3">
      <c r="A25" t="s">
        <v>379</v>
      </c>
      <c r="B25" s="134">
        <v>0.50080000000000002</v>
      </c>
      <c r="C25" s="134">
        <v>23.4</v>
      </c>
      <c r="D25" s="134">
        <v>26.5</v>
      </c>
      <c r="E25">
        <f t="shared" si="2"/>
        <v>1.8220141948115525</v>
      </c>
      <c r="F25">
        <f t="shared" si="0"/>
        <v>3.1000000000000014</v>
      </c>
      <c r="G25" s="134">
        <f t="shared" si="1"/>
        <v>3.6382072580102882</v>
      </c>
      <c r="H25" s="133"/>
    </row>
    <row r="26" spans="1:8" x14ac:dyDescent="0.3">
      <c r="A26" s="135"/>
      <c r="E26" s="135"/>
      <c r="F26" s="135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Moisture</vt:lpstr>
      <vt:lpstr>Ash</vt:lpstr>
      <vt:lpstr>pH of all extracts</vt:lpstr>
      <vt:lpstr>Total Starch Content  </vt:lpstr>
      <vt:lpstr>Zeta Potential for all isolates</vt:lpstr>
      <vt:lpstr>Salt content</vt:lpstr>
      <vt:lpstr>'Salt content'!Intercept</vt:lpstr>
      <vt:lpstr>'Salt content'!Intercept_30.aug</vt:lpstr>
      <vt:lpstr>'Salt content'!m</vt:lpstr>
      <vt:lpstr>'Salt content'!Slope</vt:lpstr>
      <vt:lpstr>'Salt content'!Slope_30.aug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S Kandolo</dc:creator>
  <cp:lastModifiedBy>Miss. S Kandolo</cp:lastModifiedBy>
  <dcterms:created xsi:type="dcterms:W3CDTF">2024-06-20T16:46:02Z</dcterms:created>
  <dcterms:modified xsi:type="dcterms:W3CDTF">2024-06-20T17:12:51Z</dcterms:modified>
</cp:coreProperties>
</file>