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pretoria-my.sharepoint.com/personal/u18270507_up_ac_za/Documents/PHD 2021/CHAPTER 1/Lab results/"/>
    </mc:Choice>
  </mc:AlternateContent>
  <xr:revisionPtr revIDLastSave="618" documentId="8_{F98275F1-31E2-4859-A588-D78A8E55DA0A}" xr6:coauthVersionLast="47" xr6:coauthVersionMax="47" xr10:uidLastSave="{13C0DA2D-145B-4AA8-8A49-B9E0363684CE}"/>
  <bookViews>
    <workbookView xWindow="-108" yWindow="-108" windowWidth="23256" windowHeight="12576" firstSheet="2" activeTab="9" xr2:uid="{7EDCFF24-BEDB-40C8-B22F-4E1F4872B5A8}"/>
  </bookViews>
  <sheets>
    <sheet name="Moisture" sheetId="2" r:id="rId1"/>
    <sheet name="Crude fiber" sheetId="1" r:id="rId2"/>
    <sheet name="Ash" sheetId="3" r:id="rId3"/>
    <sheet name="protein" sheetId="5" r:id="rId4"/>
    <sheet name="combined" sheetId="4" r:id="rId5"/>
    <sheet name="moisture 2022" sheetId="6" r:id="rId6"/>
    <sheet name="ash 2022" sheetId="7" r:id="rId7"/>
    <sheet name="protein 2022" sheetId="8" r:id="rId8"/>
    <sheet name="crude fiber 2022" sheetId="9" r:id="rId9"/>
    <sheet name="combined 2022" sheetId="12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12" l="1"/>
  <c r="H2" i="12"/>
  <c r="H13" i="8"/>
  <c r="H12" i="8"/>
  <c r="H11" i="8"/>
  <c r="J2" i="12"/>
  <c r="H9" i="12"/>
  <c r="H10" i="12"/>
  <c r="H8" i="12"/>
  <c r="H6" i="12"/>
  <c r="H7" i="12"/>
  <c r="H5" i="12"/>
  <c r="H3" i="12"/>
  <c r="H4" i="12"/>
  <c r="F2" i="12"/>
  <c r="F9" i="12"/>
  <c r="F10" i="12"/>
  <c r="F8" i="12"/>
  <c r="F6" i="12"/>
  <c r="F7" i="12"/>
  <c r="F5" i="12"/>
  <c r="F3" i="12"/>
  <c r="F4" i="12"/>
  <c r="J10" i="12"/>
  <c r="J9" i="12"/>
  <c r="J8" i="12"/>
  <c r="J7" i="12"/>
  <c r="J6" i="12"/>
  <c r="J5" i="12"/>
  <c r="J4" i="12"/>
  <c r="J3" i="12"/>
  <c r="D10" i="12"/>
  <c r="D9" i="12"/>
  <c r="D8" i="12"/>
  <c r="D7" i="12"/>
  <c r="D6" i="12"/>
  <c r="D5" i="12"/>
  <c r="D4" i="12"/>
  <c r="D3" i="12"/>
  <c r="D2" i="4"/>
  <c r="B13" i="9"/>
  <c r="G10" i="9"/>
  <c r="G9" i="9"/>
  <c r="G8" i="9"/>
  <c r="G7" i="9"/>
  <c r="G6" i="9"/>
  <c r="G5" i="9"/>
  <c r="G4" i="9"/>
  <c r="G3" i="9"/>
  <c r="G2" i="9"/>
  <c r="E3" i="8"/>
  <c r="E4" i="8"/>
  <c r="E5" i="8"/>
  <c r="E6" i="8"/>
  <c r="E7" i="8"/>
  <c r="E8" i="8"/>
  <c r="E9" i="8"/>
  <c r="E10" i="8"/>
  <c r="E2" i="8"/>
  <c r="E3" i="7"/>
  <c r="E4" i="7"/>
  <c r="E5" i="7"/>
  <c r="E6" i="7"/>
  <c r="E7" i="7"/>
  <c r="E8" i="7"/>
  <c r="E9" i="7"/>
  <c r="E10" i="7"/>
  <c r="E2" i="7"/>
  <c r="H10" i="6"/>
  <c r="H7" i="6"/>
  <c r="H4" i="6"/>
  <c r="G10" i="6"/>
  <c r="G7" i="6"/>
  <c r="G4" i="6"/>
  <c r="F10" i="6"/>
  <c r="F9" i="6"/>
  <c r="F8" i="6"/>
  <c r="F5" i="6"/>
  <c r="F6" i="6"/>
  <c r="F7" i="6"/>
  <c r="F4" i="6"/>
  <c r="F3" i="6"/>
  <c r="F2" i="6"/>
  <c r="Q4" i="5"/>
  <c r="Q3" i="5"/>
  <c r="Q2" i="5"/>
  <c r="O2" i="5"/>
  <c r="O3" i="5"/>
  <c r="O5" i="5"/>
  <c r="O6" i="5"/>
  <c r="O8" i="5"/>
  <c r="O9" i="5"/>
  <c r="F9" i="4"/>
  <c r="F10" i="4"/>
  <c r="F8" i="4"/>
  <c r="F6" i="4"/>
  <c r="F7" i="4"/>
  <c r="F5" i="4"/>
  <c r="F3" i="4"/>
  <c r="F4" i="4"/>
  <c r="F2" i="4"/>
  <c r="D9" i="4"/>
  <c r="D10" i="4"/>
  <c r="D8" i="4"/>
  <c r="D6" i="4"/>
  <c r="D7" i="4"/>
  <c r="D5" i="4"/>
  <c r="D3" i="4"/>
  <c r="D4" i="4"/>
  <c r="B16" i="4"/>
  <c r="B15" i="4"/>
  <c r="B14" i="4"/>
  <c r="B13" i="1"/>
  <c r="J9" i="4"/>
  <c r="J10" i="4"/>
  <c r="J8" i="4"/>
  <c r="J6" i="4"/>
  <c r="J7" i="4"/>
  <c r="J5" i="4"/>
  <c r="J3" i="4"/>
  <c r="J4" i="4"/>
  <c r="J2" i="4"/>
  <c r="F5" i="5" l="1"/>
  <c r="F6" i="5"/>
  <c r="F7" i="5"/>
  <c r="F8" i="5"/>
  <c r="F9" i="5"/>
  <c r="F10" i="5"/>
  <c r="F3" i="5"/>
  <c r="F4" i="5"/>
  <c r="F2" i="5"/>
  <c r="H9" i="4"/>
  <c r="H10" i="4"/>
  <c r="H8" i="4"/>
  <c r="H6" i="4"/>
  <c r="H7" i="4"/>
  <c r="H5" i="4"/>
  <c r="H2" i="4"/>
  <c r="H3" i="4"/>
  <c r="H4" i="4" l="1"/>
  <c r="N10" i="3"/>
  <c r="N7" i="3"/>
  <c r="N4" i="3"/>
  <c r="M3" i="3"/>
  <c r="M4" i="3"/>
  <c r="M5" i="3"/>
  <c r="M6" i="3"/>
  <c r="M7" i="3"/>
  <c r="M8" i="3"/>
  <c r="M9" i="3"/>
  <c r="M10" i="3"/>
  <c r="M2" i="3"/>
  <c r="F10" i="3"/>
  <c r="F7" i="3"/>
  <c r="F4" i="3"/>
  <c r="G10" i="2"/>
  <c r="G7" i="2"/>
  <c r="G4" i="2"/>
  <c r="F10" i="2"/>
  <c r="F7" i="2"/>
  <c r="F4" i="2"/>
  <c r="E3" i="3"/>
  <c r="E4" i="3"/>
  <c r="E5" i="3"/>
  <c r="E6" i="3"/>
  <c r="E7" i="3"/>
  <c r="E8" i="3"/>
  <c r="E9" i="3"/>
  <c r="E10" i="3"/>
  <c r="E2" i="3"/>
  <c r="E3" i="2"/>
  <c r="E4" i="2"/>
  <c r="E5" i="2"/>
  <c r="E6" i="2"/>
  <c r="E7" i="2"/>
  <c r="E8" i="2"/>
  <c r="E9" i="2"/>
  <c r="E10" i="2"/>
  <c r="E2" i="2"/>
  <c r="G3" i="1" l="1"/>
  <c r="G4" i="1"/>
  <c r="G5" i="1"/>
  <c r="G6" i="1"/>
  <c r="G7" i="1"/>
  <c r="G8" i="1"/>
  <c r="G9" i="1"/>
  <c r="G10" i="1"/>
  <c r="G2" i="1"/>
</calcChain>
</file>

<file path=xl/sharedStrings.xml><?xml version="1.0" encoding="utf-8"?>
<sst xmlns="http://schemas.openxmlformats.org/spreadsheetml/2006/main" count="213" uniqueCount="65">
  <si>
    <t>W1</t>
  </si>
  <si>
    <t>W2</t>
  </si>
  <si>
    <t>W3</t>
  </si>
  <si>
    <t>W4</t>
  </si>
  <si>
    <t>W5</t>
  </si>
  <si>
    <t>Sample</t>
  </si>
  <si>
    <t>A1</t>
  </si>
  <si>
    <t>A3</t>
  </si>
  <si>
    <t>B1</t>
  </si>
  <si>
    <t>B2</t>
  </si>
  <si>
    <t>B3</t>
  </si>
  <si>
    <t>C1</t>
  </si>
  <si>
    <t>C2</t>
  </si>
  <si>
    <t>C3</t>
  </si>
  <si>
    <t>Blank</t>
  </si>
  <si>
    <t>C</t>
  </si>
  <si>
    <t>D</t>
  </si>
  <si>
    <t>fiber %</t>
  </si>
  <si>
    <t>A2</t>
  </si>
  <si>
    <t>% MOISTURE</t>
  </si>
  <si>
    <t>sample</t>
  </si>
  <si>
    <t>% ash</t>
  </si>
  <si>
    <t>Mean</t>
  </si>
  <si>
    <t>moisture</t>
  </si>
  <si>
    <t>crude fat</t>
  </si>
  <si>
    <t>fat Db</t>
  </si>
  <si>
    <t>protein</t>
  </si>
  <si>
    <t>protein Db</t>
  </si>
  <si>
    <t>ash</t>
  </si>
  <si>
    <t>ash Db</t>
  </si>
  <si>
    <t>A</t>
  </si>
  <si>
    <t>B</t>
  </si>
  <si>
    <t>fiber</t>
  </si>
  <si>
    <t>fiber Db</t>
  </si>
  <si>
    <t>weight</t>
  </si>
  <si>
    <t>N%</t>
  </si>
  <si>
    <t>%PROTEIN</t>
  </si>
  <si>
    <t>Nitrogen wt</t>
  </si>
  <si>
    <t>moisture content</t>
  </si>
  <si>
    <t>1mm</t>
  </si>
  <si>
    <t>500um</t>
  </si>
  <si>
    <t>SAMPLE</t>
  </si>
  <si>
    <t>%nitrogen</t>
  </si>
  <si>
    <t>nitrogen corection</t>
  </si>
  <si>
    <t>% protein</t>
  </si>
  <si>
    <t>WNT1</t>
  </si>
  <si>
    <t>WNT2</t>
  </si>
  <si>
    <t>WNT3</t>
  </si>
  <si>
    <t>RNT1</t>
  </si>
  <si>
    <t>RNT2</t>
  </si>
  <si>
    <t>RNT3</t>
  </si>
  <si>
    <t>RT1</t>
  </si>
  <si>
    <t>RT2</t>
  </si>
  <si>
    <t>RT3</t>
  </si>
  <si>
    <t>white 1</t>
  </si>
  <si>
    <t>white 2</t>
  </si>
  <si>
    <t>red NT1</t>
  </si>
  <si>
    <t>red NT2</t>
  </si>
  <si>
    <t>red T1</t>
  </si>
  <si>
    <t>red T2</t>
  </si>
  <si>
    <t>average</t>
  </si>
  <si>
    <t>stnd devia</t>
  </si>
  <si>
    <t>N Weight
[mg]</t>
  </si>
  <si>
    <t>Nitrogen
[%]</t>
  </si>
  <si>
    <t>Protein
[%]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</si>
</sst>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r&quot;_-;\-* #,##0.00\ &quot;kr&quot;_-;_-* &quot;-&quot;??\ &quot;kr&quot;_-;_-@_-"/>
  </numFmts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5" fillId="0" borderId="0"/>
    <xf numFmtId="164" fontId="5" fillId="0" borderId="0" applyFont="0" applyFill="0" applyBorder="0" applyAlignment="0" applyProtection="0"/>
  </cellStyleXfs>
  <cellXfs count="20">
    <xf numFmtId="0" fontId="0" fillId="0" borderId="0" xfId="0"/>
    <xf numFmtId="0" fontId="0" fillId="2" borderId="0" xfId="0" applyFill="1"/>
    <xf numFmtId="0" fontId="1" fillId="0" borderId="0" xfId="0" applyFont="1"/>
    <xf numFmtId="0" fontId="0" fillId="3" borderId="0" xfId="0" applyFill="1"/>
    <xf numFmtId="0" fontId="2" fillId="0" borderId="0" xfId="0" applyFont="1"/>
    <xf numFmtId="0" fontId="3" fillId="0" borderId="0" xfId="0" applyFont="1"/>
    <xf numFmtId="0" fontId="4" fillId="2" borderId="0" xfId="0" applyFont="1" applyFill="1"/>
    <xf numFmtId="0" fontId="4" fillId="4" borderId="0" xfId="0" applyFont="1" applyFill="1"/>
    <xf numFmtId="0" fontId="0" fillId="4" borderId="0" xfId="0" applyFill="1"/>
    <xf numFmtId="0" fontId="6" fillId="0" borderId="0" xfId="0" applyFont="1"/>
    <xf numFmtId="0" fontId="6" fillId="2" borderId="0" xfId="0" applyFont="1" applyFill="1"/>
    <xf numFmtId="0" fontId="6" fillId="4" borderId="0" xfId="0" applyFont="1" applyFill="1"/>
    <xf numFmtId="0" fontId="1" fillId="2" borderId="0" xfId="0" applyFont="1" applyFill="1"/>
    <xf numFmtId="0" fontId="1" fillId="4" borderId="0" xfId="0" applyFont="1" applyFill="1"/>
    <xf numFmtId="0" fontId="0" fillId="5" borderId="0" xfId="0" applyFill="1"/>
    <xf numFmtId="0" fontId="6" fillId="5" borderId="0" xfId="0" applyFont="1" applyFill="1"/>
    <xf numFmtId="0" fontId="1" fillId="5" borderId="0" xfId="0" applyFont="1" applyFill="1"/>
    <xf numFmtId="0" fontId="0" fillId="6" borderId="0" xfId="0" applyFill="1"/>
    <xf numFmtId="0" fontId="1" fillId="6" borderId="0" xfId="0" applyFont="1" applyFill="1"/>
    <xf numFmtId="3" fontId="0" fillId="0" borderId="0" xfId="0" applyNumberFormat="1"/>
  </cellXfs>
  <cellStyles count="3">
    <cellStyle name="Currency 2" xfId="2" xr:uid="{3C7F5A3E-AF13-4847-B21D-52537593EF7F}"/>
    <cellStyle name="Normal" xfId="0" builtinId="0"/>
    <cellStyle name="Normal 2" xfId="1" xr:uid="{DF4FAF04-C1DD-4961-81CB-F47B333B94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B553A-199D-446E-8323-04BA70AA59E4}">
  <dimension ref="A1:G10"/>
  <sheetViews>
    <sheetView workbookViewId="0">
      <selection activeCell="D15" sqref="D15"/>
    </sheetView>
  </sheetViews>
  <sheetFormatPr defaultRowHeight="14.4" x14ac:dyDescent="0.3"/>
  <sheetData>
    <row r="1" spans="1:7" x14ac:dyDescent="0.3">
      <c r="A1" t="s">
        <v>5</v>
      </c>
      <c r="B1" t="s">
        <v>0</v>
      </c>
      <c r="C1" t="s">
        <v>1</v>
      </c>
      <c r="D1" t="s">
        <v>2</v>
      </c>
      <c r="E1" t="s">
        <v>19</v>
      </c>
      <c r="F1" t="s">
        <v>22</v>
      </c>
    </row>
    <row r="2" spans="1:7" x14ac:dyDescent="0.3">
      <c r="A2" t="s">
        <v>6</v>
      </c>
      <c r="B2">
        <v>24.001899999999999</v>
      </c>
      <c r="C2">
        <v>26.002600000000001</v>
      </c>
      <c r="D2">
        <v>25.814800000000002</v>
      </c>
      <c r="E2">
        <f>((C2-D2)/(C2-B2))*100</f>
        <v>9.3867146498725003</v>
      </c>
    </row>
    <row r="3" spans="1:7" x14ac:dyDescent="0.3">
      <c r="A3" t="s">
        <v>18</v>
      </c>
      <c r="B3">
        <v>23.2773</v>
      </c>
      <c r="C3">
        <v>25.2788</v>
      </c>
      <c r="D3">
        <v>25.088200000000001</v>
      </c>
      <c r="E3">
        <f t="shared" ref="E3:E10" si="0">((C3-D3)/(C3-B3))*100</f>
        <v>9.522857856607537</v>
      </c>
    </row>
    <row r="4" spans="1:7" x14ac:dyDescent="0.3">
      <c r="A4" t="s">
        <v>7</v>
      </c>
      <c r="B4">
        <v>23.659500000000001</v>
      </c>
      <c r="C4">
        <v>25.6602</v>
      </c>
      <c r="D4">
        <v>25.475000000000001</v>
      </c>
      <c r="E4">
        <f t="shared" si="0"/>
        <v>9.256760133953037</v>
      </c>
      <c r="F4">
        <f>AVERAGE(E2:E4)</f>
        <v>9.3887775468110259</v>
      </c>
      <c r="G4">
        <f>_xlfn.STDEV.S(E2:E4)</f>
        <v>0.13306085509387064</v>
      </c>
    </row>
    <row r="5" spans="1:7" x14ac:dyDescent="0.3">
      <c r="A5" t="s">
        <v>8</v>
      </c>
      <c r="B5">
        <v>23.2316</v>
      </c>
      <c r="C5">
        <v>25.231200000000001</v>
      </c>
      <c r="D5">
        <v>24.999300000000002</v>
      </c>
      <c r="E5">
        <f t="shared" si="0"/>
        <v>11.597319463892751</v>
      </c>
    </row>
    <row r="6" spans="1:7" x14ac:dyDescent="0.3">
      <c r="A6" t="s">
        <v>9</v>
      </c>
      <c r="B6">
        <v>25.803799999999999</v>
      </c>
      <c r="C6">
        <v>27.804200000000002</v>
      </c>
      <c r="D6">
        <v>27.572399999999998</v>
      </c>
      <c r="E6">
        <f t="shared" si="0"/>
        <v>11.58768246350745</v>
      </c>
    </row>
    <row r="7" spans="1:7" x14ac:dyDescent="0.3">
      <c r="A7" t="s">
        <v>10</v>
      </c>
      <c r="B7">
        <v>21.2575</v>
      </c>
      <c r="C7">
        <v>23.257400000000001</v>
      </c>
      <c r="D7">
        <v>23.023900000000001</v>
      </c>
      <c r="E7">
        <f t="shared" si="0"/>
        <v>11.675583779188926</v>
      </c>
      <c r="F7">
        <f>AVERAGE(E5:E7)</f>
        <v>11.620195235529708</v>
      </c>
      <c r="G7">
        <f>_xlfn.STDEV.S(E5:E7)</f>
        <v>4.8209293923716957E-2</v>
      </c>
    </row>
    <row r="8" spans="1:7" x14ac:dyDescent="0.3">
      <c r="A8" t="s">
        <v>11</v>
      </c>
      <c r="B8">
        <v>26.457899999999999</v>
      </c>
      <c r="C8">
        <v>28.4575</v>
      </c>
      <c r="D8">
        <v>28.209800000000001</v>
      </c>
      <c r="E8">
        <f t="shared" si="0"/>
        <v>12.387477495499006</v>
      </c>
    </row>
    <row r="9" spans="1:7" x14ac:dyDescent="0.3">
      <c r="A9" t="s">
        <v>12</v>
      </c>
      <c r="B9">
        <v>23.014800000000001</v>
      </c>
      <c r="C9">
        <v>25.0153</v>
      </c>
      <c r="D9">
        <v>24.7668</v>
      </c>
      <c r="E9">
        <f t="shared" si="0"/>
        <v>12.421894526368412</v>
      </c>
    </row>
    <row r="10" spans="1:7" x14ac:dyDescent="0.3">
      <c r="A10" t="s">
        <v>13</v>
      </c>
      <c r="B10">
        <v>26.543299999999999</v>
      </c>
      <c r="C10">
        <v>28.543199999999999</v>
      </c>
      <c r="D10">
        <v>28.302900000000001</v>
      </c>
      <c r="E10">
        <f t="shared" si="0"/>
        <v>12.015600780038888</v>
      </c>
      <c r="F10">
        <f>AVERAGE(E8:E10)</f>
        <v>12.274990933968768</v>
      </c>
      <c r="G10">
        <f>_xlfn.STDEV.S(E8:E10)</f>
        <v>0.22529663106733719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698F49-478F-4D72-B815-AB9F792799DB}">
  <dimension ref="A1:J16"/>
  <sheetViews>
    <sheetView tabSelected="1" workbookViewId="0">
      <selection activeCell="D2" sqref="D2"/>
    </sheetView>
  </sheetViews>
  <sheetFormatPr defaultRowHeight="14.4" x14ac:dyDescent="0.3"/>
  <cols>
    <col min="4" max="4" width="8.88671875" style="4"/>
    <col min="10" max="10" width="8.88671875" style="4"/>
  </cols>
  <sheetData>
    <row r="1" spans="1:10" x14ac:dyDescent="0.3">
      <c r="A1" t="s">
        <v>20</v>
      </c>
      <c r="B1" t="s">
        <v>23</v>
      </c>
      <c r="C1" t="s">
        <v>24</v>
      </c>
      <c r="D1" s="4" t="s">
        <v>25</v>
      </c>
      <c r="E1" t="s">
        <v>26</v>
      </c>
      <c r="F1" s="4" t="s">
        <v>27</v>
      </c>
      <c r="G1" t="s">
        <v>28</v>
      </c>
      <c r="H1" s="4" t="s">
        <v>29</v>
      </c>
      <c r="I1" t="s">
        <v>32</v>
      </c>
      <c r="J1" s="4" t="s">
        <v>33</v>
      </c>
    </row>
    <row r="2" spans="1:10" x14ac:dyDescent="0.3">
      <c r="A2" t="s">
        <v>6</v>
      </c>
      <c r="B2">
        <v>11.305215872223668</v>
      </c>
      <c r="C2">
        <v>3.04</v>
      </c>
      <c r="D2" s="4">
        <f>(100*C2)/(100-$B$14)</f>
        <v>3.04</v>
      </c>
      <c r="E2">
        <v>11.039375</v>
      </c>
      <c r="F2" s="4">
        <f>(100*E2)/(100-$G$13)</f>
        <v>12.436592943250208</v>
      </c>
      <c r="G2">
        <v>1.2839086776240449</v>
      </c>
      <c r="H2" s="4">
        <f>(100*G2)/(100-$G$13)</f>
        <v>1.446408841072697</v>
      </c>
      <c r="I2">
        <v>1.8092099662326617</v>
      </c>
      <c r="J2" s="4">
        <f>(100*I2)/(100-C14)</f>
        <v>1.8092099662326617</v>
      </c>
    </row>
    <row r="3" spans="1:10" x14ac:dyDescent="0.3">
      <c r="A3" t="s">
        <v>18</v>
      </c>
      <c r="B3">
        <v>11.149912696433093</v>
      </c>
      <c r="C3">
        <v>2.86</v>
      </c>
      <c r="D3" s="4">
        <f t="shared" ref="D3:D4" si="0">(100*C3)/(100-$B$14)</f>
        <v>2.86</v>
      </c>
      <c r="E3">
        <v>10.39</v>
      </c>
      <c r="F3" s="4">
        <f t="shared" ref="F3:F4" si="1">(100*E3)/(100-$G$13)</f>
        <v>11.705028652470784</v>
      </c>
      <c r="G3">
        <v>1.3035660773149331</v>
      </c>
      <c r="H3" s="4">
        <f t="shared" ref="H3:H4" si="2">(100*G3)/(100-$G$13)</f>
        <v>1.4685542141828909</v>
      </c>
      <c r="I3">
        <v>1.3964276660309223</v>
      </c>
      <c r="J3" s="4">
        <f>(100*I3)/(100-C15)</f>
        <v>1.3964276660309225</v>
      </c>
    </row>
    <row r="4" spans="1:10" x14ac:dyDescent="0.3">
      <c r="A4" t="s">
        <v>7</v>
      </c>
      <c r="B4">
        <v>11.249068785696618</v>
      </c>
      <c r="C4">
        <v>2.83</v>
      </c>
      <c r="D4" s="4">
        <f t="shared" si="0"/>
        <v>2.83</v>
      </c>
      <c r="E4">
        <v>10.154375</v>
      </c>
      <c r="F4" s="4">
        <f t="shared" si="1"/>
        <v>11.43958135928133</v>
      </c>
      <c r="G4">
        <v>1.3136863136862695</v>
      </c>
      <c r="H4" s="4">
        <f t="shared" si="2"/>
        <v>1.479955336097835</v>
      </c>
      <c r="I4">
        <v>1.5146981239958519</v>
      </c>
      <c r="J4" s="4">
        <f>(100*I4)/(100-C16)</f>
        <v>1.5146981239958519</v>
      </c>
    </row>
    <row r="5" spans="1:10" x14ac:dyDescent="0.3">
      <c r="A5" t="s">
        <v>8</v>
      </c>
      <c r="B5">
        <v>8.668266346730702</v>
      </c>
      <c r="C5">
        <v>3.03</v>
      </c>
      <c r="D5" s="4">
        <f>(100*C5)/(100-$B$15)</f>
        <v>3.03</v>
      </c>
      <c r="E5">
        <v>9.2431250000000009</v>
      </c>
      <c r="F5" s="4">
        <f>(100*E5)/(100-$G$14)</f>
        <v>10.108997447224297</v>
      </c>
      <c r="G5">
        <v>1.2488760115894988</v>
      </c>
      <c r="H5" s="4">
        <f>(100*G5)/(100-$G$14)</f>
        <v>1.3658675408000978</v>
      </c>
      <c r="I5">
        <v>1.494523211964039</v>
      </c>
      <c r="J5" s="4">
        <f>(100*I5)/(100-$C$15)</f>
        <v>1.4945232119640393</v>
      </c>
    </row>
    <row r="6" spans="1:10" x14ac:dyDescent="0.3">
      <c r="A6" t="s">
        <v>9</v>
      </c>
      <c r="B6">
        <v>8.6465977734510417</v>
      </c>
      <c r="C6">
        <v>2.8919999999999999</v>
      </c>
      <c r="D6" s="4">
        <f>(100*C6)/(100-$B$15)</f>
        <v>2.8919999999999999</v>
      </c>
      <c r="E6">
        <v>9.3674999999999997</v>
      </c>
      <c r="F6" s="4">
        <f t="shared" ref="F6:F7" si="3">(100*E6)/(100-$G$14)</f>
        <v>10.245023580972193</v>
      </c>
      <c r="G6">
        <v>1.2491256120714789</v>
      </c>
      <c r="H6" s="4">
        <f t="shared" ref="H6:H7" si="4">(100*G6)/(100-$G$14)</f>
        <v>1.366140523220563</v>
      </c>
      <c r="I6">
        <v>1.548827760042478</v>
      </c>
      <c r="J6" s="4">
        <f t="shared" ref="J6:J7" si="5">(100*I6)/(100-$C$15)</f>
        <v>1.548827760042478</v>
      </c>
    </row>
    <row r="7" spans="1:10" x14ac:dyDescent="0.3">
      <c r="A7" t="s">
        <v>10</v>
      </c>
      <c r="B7">
        <v>8.381228447198767</v>
      </c>
      <c r="C7">
        <v>2.75</v>
      </c>
      <c r="D7" s="4">
        <f>(100*C7)/(100-$B$15)</f>
        <v>2.75</v>
      </c>
      <c r="E7">
        <v>9.2312500000000011</v>
      </c>
      <c r="F7" s="4">
        <f t="shared" si="3"/>
        <v>10.096010027419222</v>
      </c>
      <c r="G7">
        <v>1.2540594554083608</v>
      </c>
      <c r="H7" s="4">
        <f t="shared" si="4"/>
        <v>1.3715365564558102</v>
      </c>
      <c r="I7">
        <v>1.4198141662215213</v>
      </c>
      <c r="J7" s="4">
        <f t="shared" si="5"/>
        <v>1.4198141662215213</v>
      </c>
    </row>
    <row r="8" spans="1:10" x14ac:dyDescent="0.3">
      <c r="A8" t="s">
        <v>11</v>
      </c>
      <c r="B8">
        <v>9.3937275269675791</v>
      </c>
      <c r="C8">
        <v>2.42</v>
      </c>
      <c r="D8" s="4">
        <f>(100*C8)/(100-$B$16)</f>
        <v>2.42</v>
      </c>
      <c r="E8">
        <v>11.45125</v>
      </c>
      <c r="F8" s="4">
        <f>(100*E8)/(100-$G$15)</f>
        <v>12.605226814498918</v>
      </c>
      <c r="G8">
        <v>1.3336663336664181</v>
      </c>
      <c r="H8" s="4">
        <f>(100*G8)/(100-$G$15)</f>
        <v>1.4680638909050447</v>
      </c>
      <c r="I8">
        <v>2.1007484140212416</v>
      </c>
      <c r="J8" s="4">
        <f>(100*I8)/(100-$C$16)</f>
        <v>2.1007484140212416</v>
      </c>
    </row>
    <row r="9" spans="1:10" x14ac:dyDescent="0.3">
      <c r="A9" t="s">
        <v>12</v>
      </c>
      <c r="B9">
        <v>9.0636704119851785</v>
      </c>
      <c r="C9">
        <v>2.41</v>
      </c>
      <c r="D9" s="4">
        <f t="shared" ref="D9:D10" si="6">(100*C9)/(100-$B$16)</f>
        <v>2.41</v>
      </c>
      <c r="E9">
        <v>11.217499999999999</v>
      </c>
      <c r="F9" s="4">
        <f t="shared" ref="F9:F10" si="7">(100*E9)/(100-$G$15)</f>
        <v>12.347921125784664</v>
      </c>
      <c r="G9">
        <v>1.3582342954158115</v>
      </c>
      <c r="H9" s="4">
        <f t="shared" ref="H9:H10" si="8">(100*G9)/(100-$G$15)</f>
        <v>1.4951076398600534</v>
      </c>
      <c r="I9">
        <v>2.0834849223631884</v>
      </c>
      <c r="J9" s="4">
        <f t="shared" ref="J9:J10" si="9">(100*I9)/(100-$C$16)</f>
        <v>2.0834849223631884</v>
      </c>
    </row>
    <row r="10" spans="1:10" x14ac:dyDescent="0.3">
      <c r="A10" t="s">
        <v>13</v>
      </c>
      <c r="B10">
        <v>9.0068476033387856</v>
      </c>
      <c r="C10">
        <v>2.39</v>
      </c>
      <c r="D10" s="4">
        <f t="shared" si="6"/>
        <v>2.39</v>
      </c>
      <c r="E10">
        <v>11.238125</v>
      </c>
      <c r="F10" s="4">
        <f t="shared" si="7"/>
        <v>12.370624568906509</v>
      </c>
      <c r="G10">
        <v>1.354458216713353</v>
      </c>
      <c r="H10" s="4">
        <f t="shared" si="8"/>
        <v>1.490951034379089</v>
      </c>
      <c r="I10">
        <v>2.5018002139687927</v>
      </c>
      <c r="J10" s="4">
        <f t="shared" si="9"/>
        <v>2.5018002139687927</v>
      </c>
    </row>
    <row r="13" spans="1:10" x14ac:dyDescent="0.3">
      <c r="F13" t="s">
        <v>30</v>
      </c>
      <c r="G13">
        <v>11.2347324514511</v>
      </c>
    </row>
    <row r="14" spans="1:10" x14ac:dyDescent="0.3">
      <c r="F14" t="s">
        <v>31</v>
      </c>
      <c r="G14">
        <v>8.5653641891268375</v>
      </c>
    </row>
    <row r="15" spans="1:10" x14ac:dyDescent="0.3">
      <c r="F15" t="s">
        <v>15</v>
      </c>
      <c r="G15">
        <v>9.1547485140971805</v>
      </c>
    </row>
    <row r="16" spans="1:10" x14ac:dyDescent="0.3">
      <c r="F16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1502F-DD6D-4DFF-AD09-A08A4608572A}">
  <dimension ref="A1:G14"/>
  <sheetViews>
    <sheetView workbookViewId="0">
      <selection activeCell="H22" sqref="H22"/>
    </sheetView>
  </sheetViews>
  <sheetFormatPr defaultRowHeight="14.4" x14ac:dyDescent="0.3"/>
  <sheetData>
    <row r="1" spans="1:7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17</v>
      </c>
    </row>
    <row r="2" spans="1:7" x14ac:dyDescent="0.3">
      <c r="A2" t="s">
        <v>6</v>
      </c>
      <c r="B2">
        <v>1494.27</v>
      </c>
      <c r="C2">
        <v>500.46</v>
      </c>
      <c r="D2">
        <v>1502.6</v>
      </c>
      <c r="E2">
        <v>30770.98</v>
      </c>
      <c r="F2">
        <v>30768.5</v>
      </c>
      <c r="G2">
        <f>((D2-(B2*$B$13)-(F2-E2-$B$14))/C2)*100</f>
        <v>1.8092099662326617</v>
      </c>
    </row>
    <row r="3" spans="1:7" x14ac:dyDescent="0.3">
      <c r="A3" t="s">
        <v>18</v>
      </c>
      <c r="B3">
        <v>1487.66</v>
      </c>
      <c r="C3">
        <v>500</v>
      </c>
      <c r="D3">
        <v>1493.68</v>
      </c>
      <c r="E3">
        <v>30352.92</v>
      </c>
      <c r="F3">
        <v>30350.21</v>
      </c>
      <c r="G3">
        <f t="shared" ref="G3:G10" si="0">((D3-(B3*$B$13)-(F3-E3-$B$14))/C3)*100</f>
        <v>1.3964276660309223</v>
      </c>
    </row>
    <row r="4" spans="1:7" x14ac:dyDescent="0.3">
      <c r="A4" t="s">
        <v>7</v>
      </c>
      <c r="B4">
        <v>1501.34</v>
      </c>
      <c r="C4">
        <v>500.17</v>
      </c>
      <c r="D4">
        <v>1508.8</v>
      </c>
      <c r="E4">
        <v>31071.27</v>
      </c>
      <c r="F4">
        <v>31069.39</v>
      </c>
      <c r="G4">
        <f t="shared" si="0"/>
        <v>1.5146981239958519</v>
      </c>
    </row>
    <row r="5" spans="1:7" x14ac:dyDescent="0.3">
      <c r="A5" t="s">
        <v>8</v>
      </c>
      <c r="B5">
        <v>1503.64</v>
      </c>
      <c r="C5">
        <v>500.05</v>
      </c>
      <c r="D5">
        <v>1511.78</v>
      </c>
      <c r="E5">
        <v>30964.26</v>
      </c>
      <c r="F5">
        <v>30963.16</v>
      </c>
      <c r="G5">
        <f t="shared" si="0"/>
        <v>1.494523211964039</v>
      </c>
    </row>
    <row r="6" spans="1:7" x14ac:dyDescent="0.3">
      <c r="A6" t="s">
        <v>9</v>
      </c>
      <c r="B6">
        <v>1504.9</v>
      </c>
      <c r="C6">
        <v>500.5</v>
      </c>
      <c r="D6">
        <v>1512.74</v>
      </c>
      <c r="E6">
        <v>30704.97</v>
      </c>
      <c r="F6">
        <v>30703.29</v>
      </c>
      <c r="G6">
        <f t="shared" si="0"/>
        <v>1.548827760042478</v>
      </c>
    </row>
    <row r="7" spans="1:7" x14ac:dyDescent="0.3">
      <c r="A7" t="s">
        <v>10</v>
      </c>
      <c r="B7">
        <v>1490.15</v>
      </c>
      <c r="C7">
        <v>500.01</v>
      </c>
      <c r="D7">
        <v>1497.79</v>
      </c>
      <c r="E7">
        <v>30674.26</v>
      </c>
      <c r="F7">
        <v>30673.05</v>
      </c>
      <c r="G7">
        <f t="shared" si="0"/>
        <v>1.4198141662215213</v>
      </c>
    </row>
    <row r="8" spans="1:7" x14ac:dyDescent="0.3">
      <c r="A8" t="s">
        <v>11</v>
      </c>
      <c r="B8">
        <v>1498.49</v>
      </c>
      <c r="C8">
        <v>500.27</v>
      </c>
      <c r="D8">
        <v>1510.24</v>
      </c>
      <c r="E8">
        <v>30434.45</v>
      </c>
      <c r="F8">
        <v>30433.93</v>
      </c>
      <c r="G8">
        <f t="shared" si="0"/>
        <v>2.1007484140212416</v>
      </c>
    </row>
    <row r="9" spans="1:7" x14ac:dyDescent="0.3">
      <c r="A9" t="s">
        <v>12</v>
      </c>
      <c r="B9">
        <v>1503.02</v>
      </c>
      <c r="C9">
        <v>500.32</v>
      </c>
      <c r="D9">
        <v>1514.84</v>
      </c>
      <c r="E9">
        <v>30270.67</v>
      </c>
      <c r="F9">
        <v>30270.3</v>
      </c>
      <c r="G9">
        <f t="shared" si="0"/>
        <v>2.0834849223631884</v>
      </c>
    </row>
    <row r="10" spans="1:7" x14ac:dyDescent="0.3">
      <c r="A10" t="s">
        <v>13</v>
      </c>
      <c r="B10">
        <v>1503.52</v>
      </c>
      <c r="C10">
        <v>500.18</v>
      </c>
      <c r="D10">
        <v>1517.64</v>
      </c>
      <c r="E10">
        <v>30913.63</v>
      </c>
      <c r="F10">
        <v>30913.47</v>
      </c>
      <c r="G10">
        <f t="shared" si="0"/>
        <v>2.5018002139687927</v>
      </c>
    </row>
    <row r="12" spans="1:7" x14ac:dyDescent="0.3">
      <c r="A12" t="s">
        <v>14</v>
      </c>
      <c r="B12">
        <v>1491.23</v>
      </c>
      <c r="C12">
        <v>0</v>
      </c>
      <c r="D12">
        <v>1489.48</v>
      </c>
      <c r="E12">
        <v>30447.69</v>
      </c>
      <c r="F12">
        <v>30446.05</v>
      </c>
    </row>
    <row r="13" spans="1:7" x14ac:dyDescent="0.3">
      <c r="A13" t="s">
        <v>15</v>
      </c>
      <c r="B13">
        <f>B12/D12</f>
        <v>1.0011749066788409</v>
      </c>
    </row>
    <row r="14" spans="1:7" x14ac:dyDescent="0.3">
      <c r="A14" t="s">
        <v>16</v>
      </c>
      <c r="B14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8E3D0-122A-4C79-9643-734AB82D3655}">
  <dimension ref="A1:N10"/>
  <sheetViews>
    <sheetView workbookViewId="0">
      <selection activeCell="I1" sqref="I1:M1"/>
    </sheetView>
  </sheetViews>
  <sheetFormatPr defaultRowHeight="14.4" x14ac:dyDescent="0.3"/>
  <sheetData>
    <row r="1" spans="1:14" x14ac:dyDescent="0.3">
      <c r="A1" t="s">
        <v>20</v>
      </c>
      <c r="B1" t="s">
        <v>0</v>
      </c>
      <c r="C1" t="s">
        <v>1</v>
      </c>
      <c r="D1" t="s">
        <v>2</v>
      </c>
      <c r="E1" t="s">
        <v>21</v>
      </c>
      <c r="I1" t="s">
        <v>20</v>
      </c>
      <c r="J1" t="s">
        <v>0</v>
      </c>
      <c r="K1" t="s">
        <v>1</v>
      </c>
      <c r="L1" t="s">
        <v>2</v>
      </c>
      <c r="M1" t="s">
        <v>21</v>
      </c>
    </row>
    <row r="2" spans="1:14" x14ac:dyDescent="0.3">
      <c r="A2" t="s">
        <v>6</v>
      </c>
      <c r="B2">
        <v>26.6067</v>
      </c>
      <c r="C2">
        <v>28.6098</v>
      </c>
      <c r="D2">
        <v>26.647400000000001</v>
      </c>
      <c r="E2">
        <f>(D2-B2)/(C2-B2)*100</f>
        <v>2.0318506315211957</v>
      </c>
      <c r="I2" t="s">
        <v>6</v>
      </c>
      <c r="J2">
        <v>26.608899999999998</v>
      </c>
      <c r="K2">
        <v>2.0007999999999999</v>
      </c>
      <c r="L2">
        <v>26.6372</v>
      </c>
      <c r="M2">
        <f>(L2-J2)/K2*100</f>
        <v>1.4144342263095535</v>
      </c>
    </row>
    <row r="3" spans="1:14" x14ac:dyDescent="0.3">
      <c r="A3" t="s">
        <v>18</v>
      </c>
      <c r="B3">
        <v>30.340499999999999</v>
      </c>
      <c r="C3">
        <v>32.340299999999999</v>
      </c>
      <c r="D3">
        <v>30.377500000000001</v>
      </c>
      <c r="E3">
        <f t="shared" ref="E3:E10" si="0">(D3-B3)/(C3-B3)*100</f>
        <v>1.8501850185019793</v>
      </c>
      <c r="I3" t="s">
        <v>18</v>
      </c>
      <c r="J3">
        <v>30.339099999999998</v>
      </c>
      <c r="K3">
        <v>2.0009000000000001</v>
      </c>
      <c r="L3">
        <v>30.368200000000002</v>
      </c>
      <c r="M3">
        <f t="shared" ref="M3:M10" si="1">(L3-J3)/K3*100</f>
        <v>1.4543455445051343</v>
      </c>
    </row>
    <row r="4" spans="1:14" x14ac:dyDescent="0.3">
      <c r="A4" t="s">
        <v>7</v>
      </c>
      <c r="B4">
        <v>24.832899999999999</v>
      </c>
      <c r="C4">
        <v>26.834199999999999</v>
      </c>
      <c r="D4">
        <v>24.872499999999999</v>
      </c>
      <c r="E4">
        <f t="shared" si="0"/>
        <v>1.978713836006599</v>
      </c>
      <c r="F4" s="1">
        <f>AVERAGE(E2:E4)</f>
        <v>1.9535831620099247</v>
      </c>
      <c r="I4" t="s">
        <v>7</v>
      </c>
      <c r="J4">
        <v>28.774100000000001</v>
      </c>
      <c r="K4">
        <v>2.0005999999999999</v>
      </c>
      <c r="L4">
        <v>28.803599999999999</v>
      </c>
      <c r="M4">
        <f t="shared" si="1"/>
        <v>1.4745576327101246</v>
      </c>
      <c r="N4" s="3">
        <f>AVERAGE(M2:M4)</f>
        <v>1.4477791345082707</v>
      </c>
    </row>
    <row r="5" spans="1:14" x14ac:dyDescent="0.3">
      <c r="A5" t="s">
        <v>8</v>
      </c>
      <c r="B5">
        <v>22.083200000000001</v>
      </c>
      <c r="C5">
        <v>24.0852</v>
      </c>
      <c r="D5">
        <v>22.118300000000001</v>
      </c>
      <c r="E5">
        <f t="shared" si="0"/>
        <v>1.7532467532467497</v>
      </c>
      <c r="I5" t="s">
        <v>8</v>
      </c>
      <c r="J5">
        <v>29.509</v>
      </c>
      <c r="K5">
        <v>2.0011000000000001</v>
      </c>
      <c r="L5">
        <v>29.5366</v>
      </c>
      <c r="M5">
        <f t="shared" si="1"/>
        <v>1.3792414172205099</v>
      </c>
    </row>
    <row r="6" spans="1:14" x14ac:dyDescent="0.3">
      <c r="A6" t="s">
        <v>9</v>
      </c>
      <c r="B6">
        <v>22.680299999999999</v>
      </c>
      <c r="C6">
        <v>24.682700000000001</v>
      </c>
      <c r="D6">
        <v>22.7117</v>
      </c>
      <c r="E6">
        <f t="shared" si="0"/>
        <v>1.5681182580903619</v>
      </c>
      <c r="I6" t="s">
        <v>9</v>
      </c>
      <c r="J6">
        <v>24.832599999999999</v>
      </c>
      <c r="K6">
        <v>1.9998</v>
      </c>
      <c r="L6">
        <v>24.8599</v>
      </c>
      <c r="M6">
        <f t="shared" si="1"/>
        <v>1.3651365136513813</v>
      </c>
    </row>
    <row r="7" spans="1:14" x14ac:dyDescent="0.3">
      <c r="A7" t="s">
        <v>10</v>
      </c>
      <c r="B7">
        <v>28.778600000000001</v>
      </c>
      <c r="C7">
        <v>30.784199999999998</v>
      </c>
      <c r="D7">
        <v>28.811399999999999</v>
      </c>
      <c r="E7">
        <f t="shared" si="0"/>
        <v>1.6354208216991524</v>
      </c>
      <c r="F7" s="1">
        <f>AVERAGE(E5:E7)</f>
        <v>1.6522619443454214</v>
      </c>
      <c r="I7" t="s">
        <v>10</v>
      </c>
      <c r="J7">
        <v>22.080400000000001</v>
      </c>
      <c r="K7">
        <v>2.0089999999999999</v>
      </c>
      <c r="L7">
        <v>22.1069</v>
      </c>
      <c r="M7">
        <f t="shared" si="1"/>
        <v>1.319064211050206</v>
      </c>
      <c r="N7" s="3">
        <f>AVERAGE(M5:M7)</f>
        <v>1.3544807139740325</v>
      </c>
    </row>
    <row r="8" spans="1:14" x14ac:dyDescent="0.3">
      <c r="A8" t="s">
        <v>11</v>
      </c>
      <c r="B8">
        <v>26.3718</v>
      </c>
      <c r="C8">
        <v>28.373699999999999</v>
      </c>
      <c r="D8">
        <v>26.4026</v>
      </c>
      <c r="E8">
        <f t="shared" si="0"/>
        <v>1.5385383885308599</v>
      </c>
      <c r="I8" t="s">
        <v>11</v>
      </c>
      <c r="J8">
        <v>26.416</v>
      </c>
      <c r="K8">
        <v>2.0030000000000001</v>
      </c>
      <c r="L8">
        <v>26.444400000000002</v>
      </c>
      <c r="M8">
        <f t="shared" si="1"/>
        <v>1.4178731902147435</v>
      </c>
    </row>
    <row r="9" spans="1:14" x14ac:dyDescent="0.3">
      <c r="A9" t="s">
        <v>12</v>
      </c>
      <c r="B9">
        <v>29.830400000000001</v>
      </c>
      <c r="C9">
        <v>31.832799999999999</v>
      </c>
      <c r="D9">
        <v>29.8629</v>
      </c>
      <c r="E9">
        <f t="shared" si="0"/>
        <v>1.6230523371953103</v>
      </c>
      <c r="I9" t="s">
        <v>12</v>
      </c>
      <c r="J9">
        <v>29.460699999999999</v>
      </c>
      <c r="K9">
        <v>1.998</v>
      </c>
      <c r="L9">
        <v>29.489100000000001</v>
      </c>
      <c r="M9">
        <f t="shared" si="1"/>
        <v>1.4214214214214871</v>
      </c>
    </row>
    <row r="10" spans="1:14" x14ac:dyDescent="0.3">
      <c r="A10" t="s">
        <v>13</v>
      </c>
      <c r="B10">
        <v>29.510999999999999</v>
      </c>
      <c r="C10">
        <v>31.5151</v>
      </c>
      <c r="D10">
        <v>29.544799999999999</v>
      </c>
      <c r="E10">
        <f t="shared" si="0"/>
        <v>1.6865425876951932</v>
      </c>
      <c r="F10" s="1">
        <f>AVERAGE(E8:E10)</f>
        <v>1.616044437807121</v>
      </c>
      <c r="I10" t="s">
        <v>13</v>
      </c>
      <c r="J10">
        <v>29.007400000000001</v>
      </c>
      <c r="K10">
        <v>2</v>
      </c>
      <c r="L10">
        <v>29.0365</v>
      </c>
      <c r="M10">
        <f t="shared" si="1"/>
        <v>1.4549999999999841</v>
      </c>
      <c r="N10" s="3">
        <f>AVERAGE(M8:M10)</f>
        <v>1.4314315372120714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F96C1-13E4-4E3C-B8C9-12ACB0A4274F}">
  <dimension ref="A1:Q10"/>
  <sheetViews>
    <sheetView workbookViewId="0">
      <selection activeCell="F2" sqref="F2"/>
    </sheetView>
  </sheetViews>
  <sheetFormatPr defaultRowHeight="14.4" x14ac:dyDescent="0.3"/>
  <cols>
    <col min="4" max="4" width="10.44140625" customWidth="1"/>
    <col min="7" max="7" width="8.88671875" style="14"/>
    <col min="11" max="11" width="12.33203125" customWidth="1"/>
    <col min="12" max="12" width="8.88671875" style="14"/>
    <col min="16" max="16" width="11" customWidth="1"/>
    <col min="17" max="17" width="11.33203125" customWidth="1"/>
  </cols>
  <sheetData>
    <row r="1" spans="1:17" x14ac:dyDescent="0.3">
      <c r="A1" t="s">
        <v>5</v>
      </c>
      <c r="B1" t="s">
        <v>34</v>
      </c>
      <c r="C1" t="s">
        <v>38</v>
      </c>
      <c r="D1" t="s">
        <v>37</v>
      </c>
      <c r="E1" t="s">
        <v>35</v>
      </c>
      <c r="F1" t="s">
        <v>36</v>
      </c>
      <c r="H1" s="6" t="s">
        <v>41</v>
      </c>
      <c r="I1" s="6" t="s">
        <v>42</v>
      </c>
      <c r="J1" s="6" t="s">
        <v>43</v>
      </c>
      <c r="K1" s="6" t="s">
        <v>44</v>
      </c>
      <c r="M1" s="7" t="s">
        <v>41</v>
      </c>
      <c r="N1" s="8" t="s">
        <v>42</v>
      </c>
      <c r="O1" s="8" t="s">
        <v>44</v>
      </c>
    </row>
    <row r="2" spans="1:17" s="9" customFormat="1" x14ac:dyDescent="0.3">
      <c r="A2" s="9" t="s">
        <v>6</v>
      </c>
      <c r="B2" s="9">
        <v>100.07</v>
      </c>
      <c r="C2" s="9">
        <v>6.29</v>
      </c>
      <c r="D2" s="9">
        <v>1.772</v>
      </c>
      <c r="E2" s="9">
        <v>1.89</v>
      </c>
      <c r="F2" s="9">
        <f>E2*6.25</f>
        <v>11.8125</v>
      </c>
      <c r="G2" s="15"/>
      <c r="H2" s="10" t="s">
        <v>45</v>
      </c>
      <c r="I2" s="10">
        <v>2.1312000000000002</v>
      </c>
      <c r="J2" s="10">
        <v>1.7402000000000002</v>
      </c>
      <c r="K2" s="10">
        <v>10.876250000000001</v>
      </c>
      <c r="L2" s="15"/>
      <c r="M2" s="11" t="s">
        <v>54</v>
      </c>
      <c r="N2" s="11">
        <v>1.964</v>
      </c>
      <c r="O2" s="11">
        <f>N2*6.25</f>
        <v>12.275</v>
      </c>
      <c r="Q2" s="9">
        <f>AVERAGE(K2:K4)</f>
        <v>10.355</v>
      </c>
    </row>
    <row r="3" spans="1:17" s="9" customFormat="1" x14ac:dyDescent="0.3">
      <c r="A3" s="9" t="s">
        <v>18</v>
      </c>
      <c r="B3" s="9">
        <v>100.2</v>
      </c>
      <c r="C3" s="9">
        <v>6.29</v>
      </c>
      <c r="D3" s="9">
        <v>1.4810000000000001</v>
      </c>
      <c r="E3" s="9">
        <v>1.546</v>
      </c>
      <c r="F3" s="9">
        <f t="shared" ref="F3:F10" si="0">E3*6.25</f>
        <v>9.6624999999999996</v>
      </c>
      <c r="G3" s="15"/>
      <c r="H3" s="10" t="s">
        <v>46</v>
      </c>
      <c r="I3" s="10">
        <v>2.0082</v>
      </c>
      <c r="J3" s="10">
        <v>1.6172</v>
      </c>
      <c r="K3" s="10">
        <v>10.1075</v>
      </c>
      <c r="L3" s="15"/>
      <c r="M3" s="11" t="s">
        <v>55</v>
      </c>
      <c r="N3" s="11">
        <v>1.962</v>
      </c>
      <c r="O3" s="11">
        <f t="shared" ref="O3" si="1">N3*6.25</f>
        <v>12.262499999999999</v>
      </c>
      <c r="Q3" s="9">
        <f>AVERAGE(K5:K7)</f>
        <v>13.246041666666668</v>
      </c>
    </row>
    <row r="4" spans="1:17" x14ac:dyDescent="0.3">
      <c r="A4" s="9" t="s">
        <v>7</v>
      </c>
      <c r="B4" s="9">
        <v>100.1</v>
      </c>
      <c r="C4" s="9">
        <v>6.29</v>
      </c>
      <c r="D4" s="9">
        <v>1.5129999999999999</v>
      </c>
      <c r="E4" s="9">
        <v>1.613</v>
      </c>
      <c r="F4" s="9">
        <f t="shared" si="0"/>
        <v>10.081250000000001</v>
      </c>
      <c r="H4" s="10" t="s">
        <v>47</v>
      </c>
      <c r="I4" s="10">
        <v>1.9556</v>
      </c>
      <c r="J4" s="10">
        <v>1.613</v>
      </c>
      <c r="K4" s="10">
        <v>10.081250000000001</v>
      </c>
      <c r="M4" s="17"/>
      <c r="N4" s="17"/>
      <c r="O4" s="17"/>
      <c r="Q4">
        <f>AVERAGE(K8:K10)</f>
        <v>11.758541666666668</v>
      </c>
    </row>
    <row r="5" spans="1:17" s="2" customFormat="1" x14ac:dyDescent="0.3">
      <c r="A5" s="2" t="s">
        <v>8</v>
      </c>
      <c r="B5" s="2">
        <v>100.01</v>
      </c>
      <c r="C5" s="2">
        <v>4.43</v>
      </c>
      <c r="D5" s="2">
        <v>1.944</v>
      </c>
      <c r="E5" s="2">
        <v>2.0339999999999998</v>
      </c>
      <c r="F5" s="2">
        <f t="shared" si="0"/>
        <v>12.712499999999999</v>
      </c>
      <c r="G5" s="16"/>
      <c r="H5" s="12" t="s">
        <v>48</v>
      </c>
      <c r="I5" s="12">
        <v>2.4967000000000001</v>
      </c>
      <c r="J5" s="12">
        <v>2.1057000000000001</v>
      </c>
      <c r="K5" s="12">
        <v>13.160625000000001</v>
      </c>
      <c r="L5" s="16"/>
      <c r="M5" s="13" t="s">
        <v>56</v>
      </c>
      <c r="N5" s="13">
        <v>2.5350000000000001</v>
      </c>
      <c r="O5" s="13">
        <f>N5*6.25</f>
        <v>15.84375</v>
      </c>
    </row>
    <row r="6" spans="1:17" s="2" customFormat="1" x14ac:dyDescent="0.3">
      <c r="A6" s="2" t="s">
        <v>9</v>
      </c>
      <c r="B6" s="2">
        <v>100.17</v>
      </c>
      <c r="C6" s="2">
        <v>4.43</v>
      </c>
      <c r="D6" s="2">
        <v>1.925</v>
      </c>
      <c r="E6" s="2">
        <v>2.0099999999999998</v>
      </c>
      <c r="F6" s="2">
        <f t="shared" si="0"/>
        <v>12.562499999999998</v>
      </c>
      <c r="G6" s="16"/>
      <c r="H6" s="12" t="s">
        <v>49</v>
      </c>
      <c r="I6" s="12">
        <v>2.5121000000000002</v>
      </c>
      <c r="J6" s="12">
        <v>2.1211000000000002</v>
      </c>
      <c r="K6" s="12">
        <v>13.256875000000001</v>
      </c>
      <c r="L6" s="16"/>
      <c r="M6" s="13" t="s">
        <v>57</v>
      </c>
      <c r="N6" s="13">
        <v>2.4710000000000001</v>
      </c>
      <c r="O6" s="13">
        <f>N6*6.25</f>
        <v>15.443750000000001</v>
      </c>
    </row>
    <row r="7" spans="1:17" s="2" customFormat="1" x14ac:dyDescent="0.3">
      <c r="A7" s="2" t="s">
        <v>10</v>
      </c>
      <c r="B7" s="2">
        <v>100.26</v>
      </c>
      <c r="C7" s="2">
        <v>4.43</v>
      </c>
      <c r="D7" s="2">
        <v>1.96</v>
      </c>
      <c r="E7" s="2">
        <v>2.0449999999999999</v>
      </c>
      <c r="F7" s="2">
        <f t="shared" si="0"/>
        <v>12.78125</v>
      </c>
      <c r="G7" s="16"/>
      <c r="H7" s="12" t="s">
        <v>50</v>
      </c>
      <c r="I7" s="12">
        <v>2.5223</v>
      </c>
      <c r="J7" s="12">
        <v>2.1313</v>
      </c>
      <c r="K7" s="12">
        <v>13.320625</v>
      </c>
      <c r="L7" s="16"/>
      <c r="M7" s="18"/>
      <c r="N7" s="18"/>
      <c r="O7" s="18"/>
    </row>
    <row r="8" spans="1:17" x14ac:dyDescent="0.3">
      <c r="A8" t="s">
        <v>11</v>
      </c>
      <c r="B8">
        <v>100.29</v>
      </c>
      <c r="C8">
        <v>8.17</v>
      </c>
      <c r="D8">
        <v>1.6160000000000001</v>
      </c>
      <c r="E8">
        <v>1.7549999999999999</v>
      </c>
      <c r="F8">
        <f t="shared" si="0"/>
        <v>10.96875</v>
      </c>
      <c r="H8" s="6" t="s">
        <v>51</v>
      </c>
      <c r="I8" s="6">
        <v>2.2902999999999998</v>
      </c>
      <c r="J8" s="6">
        <v>1.8992999999999998</v>
      </c>
      <c r="K8" s="6">
        <v>11.870624999999999</v>
      </c>
      <c r="M8" s="17" t="s">
        <v>58</v>
      </c>
      <c r="N8" s="17">
        <v>2.2679999999999998</v>
      </c>
      <c r="O8" s="17">
        <f>N8*6.25</f>
        <v>14.174999999999999</v>
      </c>
    </row>
    <row r="9" spans="1:17" x14ac:dyDescent="0.3">
      <c r="A9" t="s">
        <v>12</v>
      </c>
      <c r="B9">
        <v>100.21</v>
      </c>
      <c r="C9">
        <v>8.17</v>
      </c>
      <c r="D9">
        <v>1.605</v>
      </c>
      <c r="E9">
        <v>1.7450000000000001</v>
      </c>
      <c r="F9">
        <f t="shared" si="0"/>
        <v>10.90625</v>
      </c>
      <c r="H9" s="6" t="s">
        <v>52</v>
      </c>
      <c r="I9" s="6">
        <v>2.2542</v>
      </c>
      <c r="J9" s="6">
        <v>1.8632</v>
      </c>
      <c r="K9" s="6">
        <v>11.645</v>
      </c>
      <c r="M9" s="17" t="s">
        <v>59</v>
      </c>
      <c r="N9" s="17">
        <v>2.2309999999999999</v>
      </c>
      <c r="O9" s="17">
        <f>N9*6.25</f>
        <v>13.94375</v>
      </c>
    </row>
    <row r="10" spans="1:17" x14ac:dyDescent="0.3">
      <c r="A10" t="s">
        <v>13</v>
      </c>
      <c r="B10">
        <v>100.24</v>
      </c>
      <c r="C10">
        <v>8.17</v>
      </c>
      <c r="D10">
        <v>1.593</v>
      </c>
      <c r="E10">
        <v>1.7310000000000001</v>
      </c>
      <c r="F10">
        <f t="shared" si="0"/>
        <v>10.818750000000001</v>
      </c>
      <c r="H10" s="6" t="s">
        <v>53</v>
      </c>
      <c r="I10" s="6">
        <v>2.2726000000000002</v>
      </c>
      <c r="J10" s="6">
        <v>1.8816000000000002</v>
      </c>
      <c r="K10" s="6">
        <v>11.760000000000002</v>
      </c>
      <c r="M10" s="17"/>
      <c r="N10" s="17"/>
      <c r="O10" s="17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0DA36-5A29-46C6-B075-3617627E6642}">
  <dimension ref="A1:K16"/>
  <sheetViews>
    <sheetView workbookViewId="0">
      <selection activeCell="J23" sqref="J23"/>
    </sheetView>
  </sheetViews>
  <sheetFormatPr defaultRowHeight="14.4" x14ac:dyDescent="0.3"/>
  <cols>
    <col min="3" max="3" width="8.88671875" style="4"/>
    <col min="9" max="9" width="8.88671875" style="4"/>
    <col min="11" max="11" width="8.88671875" style="4"/>
  </cols>
  <sheetData>
    <row r="1" spans="1:10" x14ac:dyDescent="0.3">
      <c r="A1" t="s">
        <v>20</v>
      </c>
      <c r="B1" t="s">
        <v>23</v>
      </c>
      <c r="C1" t="s">
        <v>24</v>
      </c>
      <c r="D1" s="4" t="s">
        <v>25</v>
      </c>
      <c r="E1" t="s">
        <v>26</v>
      </c>
      <c r="F1" s="4" t="s">
        <v>27</v>
      </c>
      <c r="G1" t="s">
        <v>28</v>
      </c>
      <c r="H1" s="4" t="s">
        <v>29</v>
      </c>
      <c r="I1" t="s">
        <v>32</v>
      </c>
      <c r="J1" s="4" t="s">
        <v>33</v>
      </c>
    </row>
    <row r="2" spans="1:10" x14ac:dyDescent="0.3">
      <c r="A2" t="s">
        <v>6</v>
      </c>
      <c r="B2">
        <v>9.3867146498725003</v>
      </c>
      <c r="C2">
        <v>3.04</v>
      </c>
      <c r="D2" s="4">
        <f>(100*C2)/(100-$B$14)</f>
        <v>3.354992811812584</v>
      </c>
      <c r="E2">
        <v>10.876250000000001</v>
      </c>
      <c r="F2" s="4">
        <f>(100*E2)/(100-$B$14)</f>
        <v>12.003204134696254</v>
      </c>
      <c r="G2">
        <v>2.0318506315211957</v>
      </c>
      <c r="H2" s="4">
        <f>(100*G2)/(100-$B$14)</f>
        <v>2.2423829813916023</v>
      </c>
      <c r="I2">
        <v>1.60920996623266</v>
      </c>
      <c r="J2" s="4">
        <f>(100*I2)/(100-C14)</f>
        <v>1.7172233125948779</v>
      </c>
    </row>
    <row r="3" spans="1:10" x14ac:dyDescent="0.3">
      <c r="A3" t="s">
        <v>18</v>
      </c>
      <c r="B3">
        <v>9.522857856607537</v>
      </c>
      <c r="C3">
        <v>2.86</v>
      </c>
      <c r="D3" s="4">
        <f t="shared" ref="D3:D4" si="0">(100*C3)/(100-$B$14)</f>
        <v>3.1563419216394704</v>
      </c>
      <c r="E3">
        <v>10.1075</v>
      </c>
      <c r="F3" s="4">
        <f t="shared" ref="F3:F4" si="1">(100*E3)/(100-$B$14)</f>
        <v>11.154799291248583</v>
      </c>
      <c r="G3">
        <v>1.8501850185019793</v>
      </c>
      <c r="H3" s="4">
        <f t="shared" ref="H3:H4" si="2">(100*G3)/(100-$B$14)</f>
        <v>2.0418938939465372</v>
      </c>
      <c r="I3">
        <v>1.3964276660309223</v>
      </c>
      <c r="J3" s="4">
        <f>(100*I3)/(100-C15)</f>
        <v>1.461156917475068</v>
      </c>
    </row>
    <row r="4" spans="1:10" x14ac:dyDescent="0.3">
      <c r="A4" t="s">
        <v>7</v>
      </c>
      <c r="B4">
        <v>9.256760133953037</v>
      </c>
      <c r="C4">
        <v>2.83</v>
      </c>
      <c r="D4" s="4">
        <f t="shared" si="0"/>
        <v>3.1232334399439514</v>
      </c>
      <c r="E4">
        <v>10.081250000000001</v>
      </c>
      <c r="F4" s="4">
        <f t="shared" si="1"/>
        <v>11.125829369765004</v>
      </c>
      <c r="G4">
        <v>1.978713836006599</v>
      </c>
      <c r="H4" s="4">
        <f t="shared" si="2"/>
        <v>2.1837403606698169</v>
      </c>
      <c r="I4">
        <v>1.5146981239958519</v>
      </c>
      <c r="J4" s="4">
        <f>(100*I4)/(100-C16)</f>
        <v>1.6494589175605487</v>
      </c>
    </row>
    <row r="5" spans="1:10" x14ac:dyDescent="0.3">
      <c r="A5" t="s">
        <v>8</v>
      </c>
      <c r="B5">
        <v>11.597319463892751</v>
      </c>
      <c r="C5">
        <v>3.03</v>
      </c>
      <c r="D5" s="4">
        <f>(100*C5)/(100-$B$15)</f>
        <v>3.4283850344259812</v>
      </c>
      <c r="E5">
        <v>13.160625000000001</v>
      </c>
      <c r="F5" s="4">
        <f>(100*E5)/(100-$B$15)</f>
        <v>14.890986730591564</v>
      </c>
      <c r="G5">
        <v>1.7532467532467497</v>
      </c>
      <c r="H5" s="4">
        <f>(100*G5)/(100-$B$15)</f>
        <v>1.9837640034610886</v>
      </c>
      <c r="I5">
        <v>1.494523211964039</v>
      </c>
      <c r="J5" s="4">
        <f>(100*I5)/(100-$C$15)</f>
        <v>1.5637995311960231</v>
      </c>
    </row>
    <row r="6" spans="1:10" x14ac:dyDescent="0.3">
      <c r="A6" t="s">
        <v>9</v>
      </c>
      <c r="B6">
        <v>11.58768246350745</v>
      </c>
      <c r="C6">
        <v>2.8919999999999999</v>
      </c>
      <c r="D6" s="4">
        <f t="shared" ref="D6:D7" si="3">(100*C6)/(100-$B$15)</f>
        <v>3.2722407655313326</v>
      </c>
      <c r="E6">
        <v>13.256875000000001</v>
      </c>
      <c r="F6" s="4">
        <f t="shared" ref="F6:F7" si="4">(100*E6)/(100-$B$15)</f>
        <v>14.999891700744532</v>
      </c>
      <c r="G6">
        <v>1.5681182580903619</v>
      </c>
      <c r="H6" s="4">
        <f t="shared" ref="H6:H7" si="5">(100*G6)/(100-$B$15)</f>
        <v>1.7742947749990545</v>
      </c>
      <c r="I6">
        <v>1.548827760042478</v>
      </c>
      <c r="J6" s="4">
        <f t="shared" ref="J6:J7" si="6">(100*I6)/(100-$C$15)</f>
        <v>1.6206212828737869</v>
      </c>
    </row>
    <row r="7" spans="1:10" x14ac:dyDescent="0.3">
      <c r="A7" t="s">
        <v>10</v>
      </c>
      <c r="B7">
        <v>11.675583779188926</v>
      </c>
      <c r="C7">
        <v>2.75</v>
      </c>
      <c r="D7" s="4">
        <f t="shared" si="3"/>
        <v>3.1115705757991581</v>
      </c>
      <c r="E7">
        <v>13.320625</v>
      </c>
      <c r="F7" s="4">
        <f t="shared" si="4"/>
        <v>15.072023564092603</v>
      </c>
      <c r="G7">
        <v>1.6354208216991524</v>
      </c>
      <c r="H7" s="4">
        <f t="shared" si="5"/>
        <v>1.8504462937630413</v>
      </c>
      <c r="I7">
        <v>1.4198141662215213</v>
      </c>
      <c r="J7" s="4">
        <f t="shared" si="6"/>
        <v>1.4856274628246535</v>
      </c>
    </row>
    <row r="8" spans="1:10" x14ac:dyDescent="0.3">
      <c r="A8" t="s">
        <v>11</v>
      </c>
      <c r="B8">
        <v>12.387477495499006</v>
      </c>
      <c r="C8">
        <v>2.42</v>
      </c>
      <c r="D8" s="4">
        <f>(100*C8)/(100-$B$16)</f>
        <v>2.7586204045626816</v>
      </c>
      <c r="E8">
        <v>11.870624999999999</v>
      </c>
      <c r="F8" s="4">
        <f>(100*E8)/(100-$B$16)</f>
        <v>13.531631545418131</v>
      </c>
      <c r="G8">
        <v>1.5385383885308599</v>
      </c>
      <c r="H8" s="4">
        <f>(100*G8)/(100-$B$16)</f>
        <v>1.7538195833901724</v>
      </c>
      <c r="I8">
        <v>2.1007484140212416</v>
      </c>
      <c r="J8" s="4">
        <f>(100*I8)/(100-$C$16)</f>
        <v>2.2876493673322895</v>
      </c>
    </row>
    <row r="9" spans="1:10" x14ac:dyDescent="0.3">
      <c r="A9" t="s">
        <v>12</v>
      </c>
      <c r="B9">
        <v>12.421894526368412</v>
      </c>
      <c r="C9">
        <v>2.41</v>
      </c>
      <c r="D9" s="4">
        <f t="shared" ref="D9:D10" si="7">(100*C9)/(100-$B$16)</f>
        <v>2.747221146692588</v>
      </c>
      <c r="E9">
        <v>11.645</v>
      </c>
      <c r="F9" s="4">
        <f t="shared" ref="F9:F10" si="8">(100*E9)/(100-$B$16)</f>
        <v>13.274435789724144</v>
      </c>
      <c r="G9">
        <v>1.6230523371953103</v>
      </c>
      <c r="H9" s="4">
        <f t="shared" ref="H9:H10" si="9">(100*G9)/(100-$B$16)</f>
        <v>1.8501592128347657</v>
      </c>
      <c r="I9">
        <v>2.0834849223631884</v>
      </c>
      <c r="J9" s="4">
        <f t="shared" ref="J9:J10" si="10">(100*I9)/(100-$C$16)</f>
        <v>2.2688499644595321</v>
      </c>
    </row>
    <row r="10" spans="1:10" x14ac:dyDescent="0.3">
      <c r="A10" t="s">
        <v>13</v>
      </c>
      <c r="B10">
        <v>12.015600780038888</v>
      </c>
      <c r="C10">
        <v>2.39</v>
      </c>
      <c r="D10" s="4">
        <f t="shared" si="7"/>
        <v>2.7244226309524007</v>
      </c>
      <c r="E10">
        <v>11.760000000000002</v>
      </c>
      <c r="F10" s="4">
        <f t="shared" si="8"/>
        <v>13.405527255230224</v>
      </c>
      <c r="G10">
        <v>1.6865425876951932</v>
      </c>
      <c r="H10" s="4">
        <f t="shared" si="9"/>
        <v>1.9225333866032668</v>
      </c>
      <c r="I10">
        <v>2.5018002139687927</v>
      </c>
      <c r="J10" s="4">
        <f t="shared" si="10"/>
        <v>2.7243822432416342</v>
      </c>
    </row>
    <row r="13" spans="1:10" x14ac:dyDescent="0.3">
      <c r="A13" t="s">
        <v>23</v>
      </c>
      <c r="B13" t="s">
        <v>39</v>
      </c>
      <c r="C13" s="4" t="s">
        <v>40</v>
      </c>
    </row>
    <row r="14" spans="1:10" x14ac:dyDescent="0.3">
      <c r="A14" s="2" t="s">
        <v>30</v>
      </c>
      <c r="B14" s="2">
        <f>AVERAGE(B2:B4)</f>
        <v>9.3887775468110259</v>
      </c>
      <c r="C14" s="5">
        <v>6.29</v>
      </c>
    </row>
    <row r="15" spans="1:10" x14ac:dyDescent="0.3">
      <c r="A15" s="2" t="s">
        <v>31</v>
      </c>
      <c r="B15" s="2">
        <f>AVERAGE(B5:B7)</f>
        <v>11.620195235529708</v>
      </c>
      <c r="C15" s="5">
        <v>4.43</v>
      </c>
    </row>
    <row r="16" spans="1:10" x14ac:dyDescent="0.3">
      <c r="A16" s="2" t="s">
        <v>15</v>
      </c>
      <c r="B16" s="2">
        <f>AVERAGE(B8:B10)</f>
        <v>12.274990933968768</v>
      </c>
      <c r="C16" s="5">
        <v>8.17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EAB99-D997-428E-BE60-B234BB4079B9}">
  <dimension ref="A1:H10"/>
  <sheetViews>
    <sheetView workbookViewId="0">
      <selection activeCell="G4" sqref="G4:G10"/>
    </sheetView>
  </sheetViews>
  <sheetFormatPr defaultRowHeight="14.4" x14ac:dyDescent="0.3"/>
  <sheetData>
    <row r="1" spans="1:8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19</v>
      </c>
      <c r="G1" t="s">
        <v>60</v>
      </c>
      <c r="H1" t="s">
        <v>61</v>
      </c>
    </row>
    <row r="2" spans="1:8" x14ac:dyDescent="0.3">
      <c r="A2" t="s">
        <v>6</v>
      </c>
      <c r="B2">
        <v>26.541799999999999</v>
      </c>
      <c r="C2">
        <v>2.0038</v>
      </c>
      <c r="D2">
        <v>28.545300000000001</v>
      </c>
      <c r="E2">
        <v>28.3188</v>
      </c>
      <c r="F2">
        <f>((D2-E2)/(D2-B2))*100</f>
        <v>11.305215872223668</v>
      </c>
    </row>
    <row r="3" spans="1:8" x14ac:dyDescent="0.3">
      <c r="A3" t="s">
        <v>18</v>
      </c>
      <c r="B3">
        <v>22.467500000000001</v>
      </c>
      <c r="C3">
        <v>2.0047000000000001</v>
      </c>
      <c r="D3">
        <v>24.472000000000001</v>
      </c>
      <c r="E3">
        <v>24.2485</v>
      </c>
      <c r="F3">
        <f>((D3-E3)/(D3-B3))*100</f>
        <v>11.149912696433093</v>
      </c>
    </row>
    <row r="4" spans="1:8" x14ac:dyDescent="0.3">
      <c r="A4" t="s">
        <v>7</v>
      </c>
      <c r="B4">
        <v>26.5318</v>
      </c>
      <c r="C4">
        <v>2.0038</v>
      </c>
      <c r="D4">
        <v>28.545300000000001</v>
      </c>
      <c r="E4">
        <v>28.3188</v>
      </c>
      <c r="F4">
        <f>((D4-E4)/(D4-B4))*100</f>
        <v>11.249068785696618</v>
      </c>
      <c r="G4">
        <f>AVERAGE(F2:F4)</f>
        <v>11.234732451451128</v>
      </c>
      <c r="H4">
        <f>_xlfn.STDEV.P(F2:F4)</f>
        <v>6.4207564260287397E-2</v>
      </c>
    </row>
    <row r="5" spans="1:8" x14ac:dyDescent="0.3">
      <c r="A5" t="s">
        <v>8</v>
      </c>
      <c r="B5">
        <v>24.013500000000001</v>
      </c>
      <c r="C5">
        <v>2.0009999999999999</v>
      </c>
      <c r="D5">
        <v>26.0139</v>
      </c>
      <c r="E5">
        <v>25.840499999999999</v>
      </c>
      <c r="F5">
        <f t="shared" ref="F5:F10" si="0">((D5-E5)/(D5-B5))*100</f>
        <v>8.668266346730702</v>
      </c>
    </row>
    <row r="6" spans="1:8" x14ac:dyDescent="0.3">
      <c r="A6" t="s">
        <v>9</v>
      </c>
      <c r="B6">
        <v>23.890899999999998</v>
      </c>
      <c r="C6">
        <v>2.0028999999999999</v>
      </c>
      <c r="D6">
        <v>25.893999999999998</v>
      </c>
      <c r="E6">
        <v>25.720800000000001</v>
      </c>
      <c r="F6">
        <f t="shared" si="0"/>
        <v>8.6465977734510417</v>
      </c>
    </row>
    <row r="7" spans="1:8" x14ac:dyDescent="0.3">
      <c r="A7" t="s">
        <v>10</v>
      </c>
      <c r="B7">
        <v>23.278600000000001</v>
      </c>
      <c r="C7">
        <v>2</v>
      </c>
      <c r="D7">
        <v>25.279499999999999</v>
      </c>
      <c r="E7">
        <v>25.111799999999999</v>
      </c>
      <c r="F7">
        <f t="shared" si="0"/>
        <v>8.381228447198767</v>
      </c>
      <c r="G7">
        <f>AVERAGE(F5:F7)</f>
        <v>8.5653641891268375</v>
      </c>
      <c r="H7">
        <f>_xlfn.STDEV.P(F5:F7)</f>
        <v>0.13050379396412087</v>
      </c>
    </row>
    <row r="8" spans="1:8" x14ac:dyDescent="0.3">
      <c r="A8" t="s">
        <v>11</v>
      </c>
      <c r="B8">
        <v>25.0791</v>
      </c>
      <c r="C8">
        <v>2.0023</v>
      </c>
      <c r="D8">
        <v>27.081499999999998</v>
      </c>
      <c r="E8">
        <v>26.8934</v>
      </c>
      <c r="F8">
        <f t="shared" si="0"/>
        <v>9.3937275269675791</v>
      </c>
    </row>
    <row r="9" spans="1:8" x14ac:dyDescent="0.3">
      <c r="A9" t="s">
        <v>12</v>
      </c>
      <c r="B9">
        <v>23.1355</v>
      </c>
      <c r="C9">
        <v>2.0024999999999999</v>
      </c>
      <c r="D9">
        <v>25.138000000000002</v>
      </c>
      <c r="E9">
        <v>24.956499999999998</v>
      </c>
      <c r="F9">
        <f t="shared" si="0"/>
        <v>9.0636704119851785</v>
      </c>
    </row>
    <row r="10" spans="1:8" x14ac:dyDescent="0.3">
      <c r="A10" t="s">
        <v>13</v>
      </c>
      <c r="B10">
        <v>22.896999999999998</v>
      </c>
      <c r="C10">
        <v>2.0024000000000002</v>
      </c>
      <c r="D10">
        <v>24.8977</v>
      </c>
      <c r="E10">
        <v>24.717500000000001</v>
      </c>
      <c r="F10">
        <f t="shared" si="0"/>
        <v>9.0068476033387856</v>
      </c>
      <c r="G10">
        <f>AVERAGE(F8:F10)</f>
        <v>9.1547485140971805</v>
      </c>
      <c r="H10">
        <f>_xlfn.STDEV.P(F8:F10)</f>
        <v>0.17056852843749445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2AEDD-769E-4A0A-A270-A606BD5A3F0C}">
  <dimension ref="A1:E10"/>
  <sheetViews>
    <sheetView workbookViewId="0">
      <selection activeCell="E2" sqref="E2:E10"/>
    </sheetView>
  </sheetViews>
  <sheetFormatPr defaultRowHeight="14.4" x14ac:dyDescent="0.3"/>
  <sheetData>
    <row r="1" spans="1:5" x14ac:dyDescent="0.3">
      <c r="A1" t="s">
        <v>20</v>
      </c>
      <c r="B1" t="s">
        <v>0</v>
      </c>
      <c r="C1" t="s">
        <v>1</v>
      </c>
      <c r="D1" t="s">
        <v>2</v>
      </c>
      <c r="E1" t="s">
        <v>21</v>
      </c>
    </row>
    <row r="2" spans="1:5" x14ac:dyDescent="0.3">
      <c r="A2" t="s">
        <v>6</v>
      </c>
      <c r="B2">
        <v>29.5002</v>
      </c>
      <c r="C2">
        <v>31.501899999999999</v>
      </c>
      <c r="D2">
        <v>29.5259</v>
      </c>
      <c r="E2">
        <f>(D2-B2)/(C2-B2)*100</f>
        <v>1.2839086776240449</v>
      </c>
    </row>
    <row r="3" spans="1:5" x14ac:dyDescent="0.3">
      <c r="A3" t="s">
        <v>18</v>
      </c>
      <c r="B3">
        <v>22.665400000000002</v>
      </c>
      <c r="C3">
        <v>24.6676</v>
      </c>
      <c r="D3">
        <v>22.691500000000001</v>
      </c>
      <c r="E3">
        <f t="shared" ref="E3:E10" si="0">(D3-B3)/(C3-B3)*100</f>
        <v>1.3035660773149331</v>
      </c>
    </row>
    <row r="4" spans="1:5" x14ac:dyDescent="0.3">
      <c r="A4" t="s">
        <v>7</v>
      </c>
      <c r="B4">
        <v>22.065799999999999</v>
      </c>
      <c r="C4">
        <v>24.067799999999998</v>
      </c>
      <c r="D4">
        <v>22.092099999999999</v>
      </c>
      <c r="E4">
        <f t="shared" si="0"/>
        <v>1.3136863136862695</v>
      </c>
    </row>
    <row r="5" spans="1:5" x14ac:dyDescent="0.3">
      <c r="A5" t="s">
        <v>8</v>
      </c>
      <c r="B5">
        <v>28.755800000000001</v>
      </c>
      <c r="C5">
        <v>30.7576</v>
      </c>
      <c r="D5">
        <v>28.780799999999999</v>
      </c>
      <c r="E5">
        <f t="shared" si="0"/>
        <v>1.2488760115894988</v>
      </c>
    </row>
    <row r="6" spans="1:5" x14ac:dyDescent="0.3">
      <c r="A6" t="s">
        <v>9</v>
      </c>
      <c r="B6">
        <v>29.4544</v>
      </c>
      <c r="C6" s="19">
        <v>31.4558</v>
      </c>
      <c r="D6">
        <v>29.479399999999998</v>
      </c>
      <c r="E6">
        <f t="shared" si="0"/>
        <v>1.2491256120714789</v>
      </c>
    </row>
    <row r="7" spans="1:5" x14ac:dyDescent="0.3">
      <c r="A7" t="s">
        <v>10</v>
      </c>
      <c r="B7">
        <v>26.351900000000001</v>
      </c>
      <c r="C7">
        <v>28.353400000000001</v>
      </c>
      <c r="D7">
        <v>26.376999999999999</v>
      </c>
      <c r="E7">
        <f t="shared" si="0"/>
        <v>1.2540594554083608</v>
      </c>
    </row>
    <row r="8" spans="1:5" x14ac:dyDescent="0.3">
      <c r="A8" t="s">
        <v>11</v>
      </c>
      <c r="B8">
        <v>26.409199999999998</v>
      </c>
      <c r="C8">
        <v>28.411200000000001</v>
      </c>
      <c r="D8">
        <v>26.4359</v>
      </c>
      <c r="E8">
        <f t="shared" si="0"/>
        <v>1.3336663336664181</v>
      </c>
    </row>
    <row r="9" spans="1:5" x14ac:dyDescent="0.3">
      <c r="A9" t="s">
        <v>12</v>
      </c>
      <c r="B9">
        <v>29.821100000000001</v>
      </c>
      <c r="C9">
        <v>31.823699999999999</v>
      </c>
      <c r="D9">
        <v>29.848299999999998</v>
      </c>
      <c r="E9">
        <f t="shared" si="0"/>
        <v>1.3582342954158115</v>
      </c>
    </row>
    <row r="10" spans="1:5" x14ac:dyDescent="0.3">
      <c r="A10" t="s">
        <v>13</v>
      </c>
      <c r="B10">
        <v>28.991099999999999</v>
      </c>
      <c r="C10">
        <v>30.991900000000001</v>
      </c>
      <c r="D10">
        <v>29.0182</v>
      </c>
      <c r="E10">
        <f t="shared" si="0"/>
        <v>1.354458216713353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F5E1F-3F78-4226-8400-24CA6B807E52}">
  <dimension ref="A1:H13"/>
  <sheetViews>
    <sheetView workbookViewId="0">
      <selection activeCell="E2" sqref="E2"/>
    </sheetView>
  </sheetViews>
  <sheetFormatPr defaultRowHeight="14.4" x14ac:dyDescent="0.3"/>
  <cols>
    <col min="4" max="4" width="11.88671875" bestFit="1" customWidth="1"/>
  </cols>
  <sheetData>
    <row r="1" spans="1:8" ht="14.4" customHeight="1" x14ac:dyDescent="0.3">
      <c r="A1" t="s">
        <v>5</v>
      </c>
      <c r="B1" t="s">
        <v>34</v>
      </c>
      <c r="C1" t="s">
        <v>62</v>
      </c>
      <c r="D1" t="s">
        <v>63</v>
      </c>
      <c r="E1" t="s">
        <v>64</v>
      </c>
    </row>
    <row r="2" spans="1:8" x14ac:dyDescent="0.3">
      <c r="A2" t="s">
        <v>6</v>
      </c>
      <c r="B2">
        <v>100.02</v>
      </c>
      <c r="C2">
        <v>1.5687521133118001</v>
      </c>
      <c r="D2">
        <v>1.7663</v>
      </c>
      <c r="E2">
        <f>D2*6.25</f>
        <v>11.039375</v>
      </c>
    </row>
    <row r="3" spans="1:8" x14ac:dyDescent="0.3">
      <c r="A3" t="s">
        <v>18</v>
      </c>
      <c r="B3">
        <v>100.47</v>
      </c>
      <c r="C3">
        <v>1.4831129972054</v>
      </c>
      <c r="D3">
        <v>1.6624000000000001</v>
      </c>
      <c r="E3">
        <f t="shared" ref="E3:E10" si="0">D3*6.25</f>
        <v>10.39</v>
      </c>
    </row>
    <row r="4" spans="1:8" x14ac:dyDescent="0.3">
      <c r="A4" t="s">
        <v>7</v>
      </c>
      <c r="B4">
        <v>100.39</v>
      </c>
      <c r="C4">
        <v>1.4483402995459</v>
      </c>
      <c r="D4">
        <v>1.6247</v>
      </c>
      <c r="E4">
        <f t="shared" si="0"/>
        <v>10.154375</v>
      </c>
    </row>
    <row r="5" spans="1:8" x14ac:dyDescent="0.3">
      <c r="A5" t="s">
        <v>8</v>
      </c>
      <c r="B5">
        <v>100.27</v>
      </c>
      <c r="C5">
        <v>1.3553810941504001</v>
      </c>
      <c r="D5">
        <v>1.4789000000000001</v>
      </c>
      <c r="E5">
        <f t="shared" si="0"/>
        <v>9.2431250000000009</v>
      </c>
    </row>
    <row r="6" spans="1:8" x14ac:dyDescent="0.3">
      <c r="A6" t="s">
        <v>9</v>
      </c>
      <c r="B6">
        <v>100.26</v>
      </c>
      <c r="C6">
        <v>1.3734684918613</v>
      </c>
      <c r="D6">
        <v>1.4987999999999999</v>
      </c>
      <c r="E6">
        <f t="shared" si="0"/>
        <v>9.3674999999999997</v>
      </c>
    </row>
    <row r="7" spans="1:8" x14ac:dyDescent="0.3">
      <c r="A7" t="s">
        <v>10</v>
      </c>
      <c r="B7">
        <v>100.27</v>
      </c>
      <c r="C7">
        <v>1.3536610778597</v>
      </c>
      <c r="D7">
        <v>1.4770000000000001</v>
      </c>
      <c r="E7">
        <f t="shared" si="0"/>
        <v>9.2312500000000011</v>
      </c>
    </row>
    <row r="8" spans="1:8" x14ac:dyDescent="0.3">
      <c r="A8" t="s">
        <v>11</v>
      </c>
      <c r="B8">
        <v>100.21</v>
      </c>
      <c r="C8">
        <v>1.6671187507417</v>
      </c>
      <c r="D8">
        <v>1.8322000000000001</v>
      </c>
      <c r="E8">
        <f t="shared" si="0"/>
        <v>11.45125</v>
      </c>
    </row>
    <row r="9" spans="1:8" x14ac:dyDescent="0.3">
      <c r="A9" t="s">
        <v>12</v>
      </c>
      <c r="B9">
        <v>100.18</v>
      </c>
      <c r="C9">
        <v>1.6325945482988999</v>
      </c>
      <c r="D9">
        <v>1.7948</v>
      </c>
      <c r="E9">
        <f t="shared" si="0"/>
        <v>11.217499999999999</v>
      </c>
    </row>
    <row r="10" spans="1:8" x14ac:dyDescent="0.3">
      <c r="A10" t="s">
        <v>13</v>
      </c>
      <c r="B10">
        <v>100.39</v>
      </c>
      <c r="C10">
        <v>1.6390492976666</v>
      </c>
      <c r="D10">
        <v>1.7981</v>
      </c>
      <c r="E10">
        <f t="shared" si="0"/>
        <v>11.238125</v>
      </c>
    </row>
    <row r="11" spans="1:8" x14ac:dyDescent="0.3">
      <c r="G11" t="s">
        <v>30</v>
      </c>
      <c r="H11">
        <f>AVERAGE(E2:E4)</f>
        <v>10.527916666666668</v>
      </c>
    </row>
    <row r="12" spans="1:8" x14ac:dyDescent="0.3">
      <c r="G12" t="s">
        <v>31</v>
      </c>
      <c r="H12">
        <f>AVERAGE(E5:E7)</f>
        <v>9.2806250000000006</v>
      </c>
    </row>
    <row r="13" spans="1:8" x14ac:dyDescent="0.3">
      <c r="G13" t="s">
        <v>15</v>
      </c>
      <c r="H13">
        <f>AVERAGE(E8:E10)</f>
        <v>11.302291666666667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7F319-45FB-434F-8A89-6627F81F83DD}">
  <dimension ref="A1:G14"/>
  <sheetViews>
    <sheetView workbookViewId="0">
      <selection activeCell="J15" sqref="J15"/>
    </sheetView>
  </sheetViews>
  <sheetFormatPr defaultRowHeight="14.4" x14ac:dyDescent="0.3"/>
  <sheetData>
    <row r="1" spans="1:7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17</v>
      </c>
    </row>
    <row r="2" spans="1:7" x14ac:dyDescent="0.3">
      <c r="A2" t="s">
        <v>6</v>
      </c>
      <c r="B2">
        <v>1494.27</v>
      </c>
      <c r="C2">
        <v>500.46</v>
      </c>
      <c r="D2">
        <v>1502.6</v>
      </c>
      <c r="E2">
        <v>30770.98</v>
      </c>
      <c r="F2">
        <v>30768.5</v>
      </c>
      <c r="G2">
        <f>((D2-(B2*$B$13)-(F2-E2-$B$14))/C2)*100</f>
        <v>1.8092099662326617</v>
      </c>
    </row>
    <row r="3" spans="1:7" x14ac:dyDescent="0.3">
      <c r="A3" t="s">
        <v>18</v>
      </c>
      <c r="B3">
        <v>1487.66</v>
      </c>
      <c r="C3">
        <v>500</v>
      </c>
      <c r="D3">
        <v>1493.68</v>
      </c>
      <c r="E3">
        <v>30352.92</v>
      </c>
      <c r="F3">
        <v>30350.21</v>
      </c>
      <c r="G3">
        <f t="shared" ref="G3:G10" si="0">((D3-(B3*$B$13)-(F3-E3-$B$14))/C3)*100</f>
        <v>1.3964276660309223</v>
      </c>
    </row>
    <row r="4" spans="1:7" x14ac:dyDescent="0.3">
      <c r="A4" t="s">
        <v>7</v>
      </c>
      <c r="B4">
        <v>1501.34</v>
      </c>
      <c r="C4">
        <v>500.17</v>
      </c>
      <c r="D4">
        <v>1508.8</v>
      </c>
      <c r="E4">
        <v>31071.27</v>
      </c>
      <c r="F4">
        <v>31069.39</v>
      </c>
      <c r="G4">
        <f t="shared" si="0"/>
        <v>1.5146981239958519</v>
      </c>
    </row>
    <row r="5" spans="1:7" x14ac:dyDescent="0.3">
      <c r="A5" t="s">
        <v>8</v>
      </c>
      <c r="B5">
        <v>1503.64</v>
      </c>
      <c r="C5">
        <v>500.05</v>
      </c>
      <c r="D5">
        <v>1511.78</v>
      </c>
      <c r="E5">
        <v>30964.26</v>
      </c>
      <c r="F5">
        <v>30963.16</v>
      </c>
      <c r="G5">
        <f t="shared" si="0"/>
        <v>1.494523211964039</v>
      </c>
    </row>
    <row r="6" spans="1:7" x14ac:dyDescent="0.3">
      <c r="A6" t="s">
        <v>9</v>
      </c>
      <c r="B6">
        <v>1504.9</v>
      </c>
      <c r="C6">
        <v>500.5</v>
      </c>
      <c r="D6">
        <v>1512.74</v>
      </c>
      <c r="E6">
        <v>30704.97</v>
      </c>
      <c r="F6">
        <v>30703.29</v>
      </c>
      <c r="G6">
        <f t="shared" si="0"/>
        <v>1.548827760042478</v>
      </c>
    </row>
    <row r="7" spans="1:7" x14ac:dyDescent="0.3">
      <c r="A7" t="s">
        <v>10</v>
      </c>
      <c r="B7">
        <v>1490.15</v>
      </c>
      <c r="C7">
        <v>500.01</v>
      </c>
      <c r="D7">
        <v>1497.79</v>
      </c>
      <c r="E7">
        <v>30674.26</v>
      </c>
      <c r="F7">
        <v>30673.05</v>
      </c>
      <c r="G7">
        <f t="shared" si="0"/>
        <v>1.4198141662215213</v>
      </c>
    </row>
    <row r="8" spans="1:7" x14ac:dyDescent="0.3">
      <c r="A8" t="s">
        <v>11</v>
      </c>
      <c r="B8">
        <v>1498.49</v>
      </c>
      <c r="C8">
        <v>500.27</v>
      </c>
      <c r="D8">
        <v>1510.24</v>
      </c>
      <c r="E8">
        <v>30434.45</v>
      </c>
      <c r="F8">
        <v>30433.93</v>
      </c>
      <c r="G8">
        <f t="shared" si="0"/>
        <v>2.1007484140212416</v>
      </c>
    </row>
    <row r="9" spans="1:7" x14ac:dyDescent="0.3">
      <c r="A9" t="s">
        <v>12</v>
      </c>
      <c r="B9">
        <v>1503.02</v>
      </c>
      <c r="C9">
        <v>500.32</v>
      </c>
      <c r="D9">
        <v>1514.84</v>
      </c>
      <c r="E9">
        <v>30270.67</v>
      </c>
      <c r="F9">
        <v>30270.3</v>
      </c>
      <c r="G9">
        <f t="shared" si="0"/>
        <v>2.0834849223631884</v>
      </c>
    </row>
    <row r="10" spans="1:7" x14ac:dyDescent="0.3">
      <c r="A10" t="s">
        <v>13</v>
      </c>
      <c r="B10">
        <v>1503.52</v>
      </c>
      <c r="C10">
        <v>500.18</v>
      </c>
      <c r="D10">
        <v>1517.64</v>
      </c>
      <c r="E10">
        <v>30913.63</v>
      </c>
      <c r="F10">
        <v>30913.47</v>
      </c>
      <c r="G10">
        <f t="shared" si="0"/>
        <v>2.5018002139687927</v>
      </c>
    </row>
    <row r="12" spans="1:7" x14ac:dyDescent="0.3">
      <c r="A12" t="s">
        <v>14</v>
      </c>
      <c r="B12">
        <v>1491.23</v>
      </c>
      <c r="C12">
        <v>0</v>
      </c>
      <c r="D12">
        <v>1489.48</v>
      </c>
      <c r="E12">
        <v>30447.69</v>
      </c>
      <c r="F12">
        <v>30446.05</v>
      </c>
    </row>
    <row r="13" spans="1:7" x14ac:dyDescent="0.3">
      <c r="A13" t="s">
        <v>15</v>
      </c>
      <c r="B13">
        <f>B12/D12</f>
        <v>1.0011749066788409</v>
      </c>
    </row>
    <row r="14" spans="1:7" x14ac:dyDescent="0.3">
      <c r="A14" t="s">
        <v>16</v>
      </c>
      <c r="B1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Moisture</vt:lpstr>
      <vt:lpstr>Crude fiber</vt:lpstr>
      <vt:lpstr>Ash</vt:lpstr>
      <vt:lpstr>protein</vt:lpstr>
      <vt:lpstr>combined</vt:lpstr>
      <vt:lpstr>moisture 2022</vt:lpstr>
      <vt:lpstr>ash 2022</vt:lpstr>
      <vt:lpstr>protein 2022</vt:lpstr>
      <vt:lpstr>crude fiber 2022</vt:lpstr>
      <vt:lpstr>combined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Ms. RO Baah</cp:lastModifiedBy>
  <dcterms:created xsi:type="dcterms:W3CDTF">2021-06-10T09:25:40Z</dcterms:created>
  <dcterms:modified xsi:type="dcterms:W3CDTF">2024-09-09T15:23:56Z</dcterms:modified>
</cp:coreProperties>
</file>