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370d1a7d59d122fa/MSc/"/>
    </mc:Choice>
  </mc:AlternateContent>
  <xr:revisionPtr revIDLastSave="4459" documentId="8_{294EECFB-8A89-4569-A4CE-83DBF433492F}" xr6:coauthVersionLast="47" xr6:coauthVersionMax="47" xr10:uidLastSave="{AE8A997A-A2E2-4ADE-B66D-3AA6DFC8A7A6}"/>
  <bookViews>
    <workbookView xWindow="-110" yWindow="-110" windowWidth="19420" windowHeight="10300" xr2:uid="{D425AFA9-20D0-4235-9E3B-00B8E6ED33B3}"/>
  </bookViews>
  <sheets>
    <sheet name="Spontaneous" sheetId="7" r:id="rId1"/>
    <sheet name="S. cerevisiae" sheetId="8" r:id="rId2"/>
    <sheet name="P. fermentans" sheetId="9" r:id="rId3"/>
    <sheet name="R. mucilaginosa" sheetId="10" r:id="rId4"/>
    <sheet name="W. anomalus" sheetId="11" r:id="rId5"/>
    <sheet name="Summary-fermentation" sheetId="5" r:id="rId6"/>
    <sheet name="Summary-Shelf life" sheetId="6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7" l="1"/>
  <c r="N14" i="7" l="1"/>
  <c r="O14" i="7"/>
  <c r="M14" i="7"/>
  <c r="P15" i="7"/>
  <c r="O15" i="7"/>
  <c r="N15" i="7"/>
  <c r="M15" i="7"/>
  <c r="H24" i="11"/>
  <c r="G24" i="11"/>
  <c r="F24" i="11"/>
  <c r="E24" i="11"/>
  <c r="D24" i="11"/>
  <c r="C24" i="11"/>
  <c r="D15" i="11"/>
  <c r="E15" i="11"/>
  <c r="F15" i="11"/>
  <c r="C15" i="11"/>
  <c r="H24" i="10"/>
  <c r="G24" i="10"/>
  <c r="F24" i="10"/>
  <c r="E24" i="10"/>
  <c r="D24" i="10"/>
  <c r="C24" i="10"/>
  <c r="D15" i="10"/>
  <c r="E15" i="10"/>
  <c r="F15" i="10"/>
  <c r="C15" i="10"/>
  <c r="H24" i="9"/>
  <c r="G24" i="9"/>
  <c r="F24" i="9"/>
  <c r="E24" i="9"/>
  <c r="D24" i="9"/>
  <c r="C24" i="9"/>
  <c r="D15" i="9"/>
  <c r="E15" i="9"/>
  <c r="F15" i="9"/>
  <c r="C15" i="9"/>
  <c r="D24" i="8"/>
  <c r="E24" i="8"/>
  <c r="F24" i="8"/>
  <c r="G24" i="8"/>
  <c r="H24" i="8"/>
  <c r="C24" i="8"/>
  <c r="D15" i="8"/>
  <c r="E15" i="8"/>
  <c r="F15" i="8"/>
  <c r="C15" i="8"/>
  <c r="D24" i="7"/>
  <c r="E24" i="7"/>
  <c r="F24" i="7"/>
  <c r="G24" i="7"/>
  <c r="H24" i="7"/>
  <c r="C24" i="7"/>
  <c r="D15" i="7"/>
  <c r="E15" i="7"/>
  <c r="F15" i="7"/>
  <c r="C15" i="7"/>
  <c r="F42" i="10" l="1"/>
  <c r="G42" i="10"/>
  <c r="H42" i="10"/>
  <c r="F41" i="10"/>
  <c r="G41" i="10"/>
  <c r="H41" i="10"/>
  <c r="F40" i="10"/>
  <c r="F44" i="10" s="1"/>
  <c r="G40" i="10"/>
  <c r="G44" i="10" s="1"/>
  <c r="H40" i="10"/>
  <c r="H44" i="10" s="1"/>
  <c r="X81" i="11"/>
  <c r="V63" i="11"/>
  <c r="V62" i="11"/>
  <c r="G40" i="11"/>
  <c r="H40" i="11"/>
  <c r="F40" i="11"/>
  <c r="F44" i="11" s="1"/>
  <c r="C40" i="11"/>
  <c r="E40" i="11"/>
  <c r="D40" i="11"/>
  <c r="H42" i="11"/>
  <c r="G42" i="11"/>
  <c r="F42" i="11"/>
  <c r="E42" i="11"/>
  <c r="D42" i="11"/>
  <c r="C42" i="11"/>
  <c r="H41" i="11"/>
  <c r="G41" i="11"/>
  <c r="F41" i="11"/>
  <c r="E41" i="11"/>
  <c r="D41" i="11"/>
  <c r="C41" i="11"/>
  <c r="C44" i="11" l="1"/>
  <c r="H44" i="11"/>
  <c r="G44" i="11"/>
  <c r="D44" i="11"/>
  <c r="E44" i="11"/>
  <c r="S81" i="7"/>
  <c r="T81" i="7" s="1"/>
  <c r="U81" i="7"/>
  <c r="V81" i="7" s="1"/>
  <c r="W81" i="7"/>
  <c r="X81" i="7" s="1"/>
  <c r="Y81" i="7"/>
  <c r="Z81" i="7" s="1"/>
  <c r="S63" i="8"/>
  <c r="S64" i="8"/>
  <c r="S62" i="8"/>
  <c r="V71" i="11"/>
  <c r="W71" i="11" s="1"/>
  <c r="W62" i="11"/>
  <c r="T54" i="11"/>
  <c r="U54" i="11" s="1"/>
  <c r="T55" i="11"/>
  <c r="U55" i="11" s="1"/>
  <c r="T53" i="11"/>
  <c r="U53" i="11" s="1"/>
  <c r="R55" i="11"/>
  <c r="S55" i="11" s="1"/>
  <c r="R54" i="11"/>
  <c r="S54" i="11" s="1"/>
  <c r="R53" i="11"/>
  <c r="S53" i="11" s="1"/>
  <c r="F33" i="11"/>
  <c r="F32" i="11"/>
  <c r="E32" i="11"/>
  <c r="E33" i="11"/>
  <c r="E34" i="11" s="1"/>
  <c r="D32" i="11"/>
  <c r="D33" i="11"/>
  <c r="C33" i="11"/>
  <c r="C32" i="11"/>
  <c r="F31" i="11"/>
  <c r="E31" i="11"/>
  <c r="D31" i="11"/>
  <c r="C31" i="11"/>
  <c r="C35" i="11" s="1"/>
  <c r="X81" i="10"/>
  <c r="Y81" i="10" s="1"/>
  <c r="R81" i="10"/>
  <c r="S81" i="10" s="1"/>
  <c r="R82" i="10"/>
  <c r="S82" i="10" s="1"/>
  <c r="R80" i="10"/>
  <c r="S80" i="10" s="1"/>
  <c r="T55" i="10"/>
  <c r="U55" i="10" s="1"/>
  <c r="R53" i="10"/>
  <c r="R54" i="10"/>
  <c r="S54" i="10" s="1"/>
  <c r="E42" i="10"/>
  <c r="E41" i="10"/>
  <c r="E43" i="10" s="1"/>
  <c r="D42" i="10"/>
  <c r="D41" i="10"/>
  <c r="C42" i="10"/>
  <c r="C41" i="10"/>
  <c r="C40" i="10"/>
  <c r="E40" i="10"/>
  <c r="D40" i="10"/>
  <c r="F33" i="10"/>
  <c r="F32" i="10"/>
  <c r="E33" i="10"/>
  <c r="E32" i="10"/>
  <c r="D32" i="10"/>
  <c r="D33" i="10"/>
  <c r="F31" i="10"/>
  <c r="E31" i="10"/>
  <c r="D31" i="10"/>
  <c r="C33" i="10"/>
  <c r="C32" i="10"/>
  <c r="C31" i="10"/>
  <c r="C35" i="10" s="1"/>
  <c r="X82" i="11"/>
  <c r="Y82" i="11" s="1"/>
  <c r="V82" i="11"/>
  <c r="W82" i="11" s="1"/>
  <c r="T82" i="11"/>
  <c r="U82" i="11" s="1"/>
  <c r="R82" i="11"/>
  <c r="S82" i="11" s="1"/>
  <c r="Y81" i="11"/>
  <c r="V81" i="11"/>
  <c r="W81" i="11" s="1"/>
  <c r="T81" i="11"/>
  <c r="U81" i="11" s="1"/>
  <c r="R81" i="11"/>
  <c r="S81" i="11" s="1"/>
  <c r="X80" i="11"/>
  <c r="Y80" i="11" s="1"/>
  <c r="V80" i="11"/>
  <c r="W80" i="11" s="1"/>
  <c r="T80" i="11"/>
  <c r="U80" i="11" s="1"/>
  <c r="U84" i="11" s="1"/>
  <c r="R80" i="11"/>
  <c r="S80" i="11" s="1"/>
  <c r="S84" i="11" s="1"/>
  <c r="X73" i="11"/>
  <c r="Y73" i="11" s="1"/>
  <c r="V73" i="11"/>
  <c r="W73" i="11" s="1"/>
  <c r="T73" i="11"/>
  <c r="U73" i="11" s="1"/>
  <c r="R73" i="11"/>
  <c r="S73" i="11" s="1"/>
  <c r="X72" i="11"/>
  <c r="Y72" i="11" s="1"/>
  <c r="V72" i="11"/>
  <c r="W72" i="11" s="1"/>
  <c r="T72" i="11"/>
  <c r="U72" i="11" s="1"/>
  <c r="R72" i="11"/>
  <c r="S72" i="11" s="1"/>
  <c r="X71" i="11"/>
  <c r="Y71" i="11" s="1"/>
  <c r="T71" i="11"/>
  <c r="U71" i="11" s="1"/>
  <c r="R71" i="11"/>
  <c r="S71" i="11" s="1"/>
  <c r="X64" i="11"/>
  <c r="Y64" i="11" s="1"/>
  <c r="V64" i="11"/>
  <c r="W64" i="11" s="1"/>
  <c r="T64" i="11"/>
  <c r="U64" i="11" s="1"/>
  <c r="R64" i="11"/>
  <c r="S64" i="11" s="1"/>
  <c r="X63" i="11"/>
  <c r="Y63" i="11" s="1"/>
  <c r="W63" i="11"/>
  <c r="T63" i="11"/>
  <c r="U63" i="11" s="1"/>
  <c r="R63" i="11"/>
  <c r="S63" i="11" s="1"/>
  <c r="X62" i="11"/>
  <c r="Y62" i="11" s="1"/>
  <c r="T62" i="11"/>
  <c r="U62" i="11" s="1"/>
  <c r="R62" i="11"/>
  <c r="S62" i="11" s="1"/>
  <c r="Y56" i="11"/>
  <c r="X56" i="11"/>
  <c r="W56" i="11"/>
  <c r="V56" i="11"/>
  <c r="H43" i="11"/>
  <c r="G43" i="11"/>
  <c r="F43" i="11"/>
  <c r="E43" i="11"/>
  <c r="D43" i="11"/>
  <c r="C43" i="11"/>
  <c r="H23" i="11"/>
  <c r="G23" i="11"/>
  <c r="F23" i="11"/>
  <c r="E23" i="11"/>
  <c r="D23" i="11"/>
  <c r="C23" i="11"/>
  <c r="F14" i="11"/>
  <c r="E14" i="11"/>
  <c r="D14" i="11"/>
  <c r="C14" i="11"/>
  <c r="X82" i="10"/>
  <c r="Y82" i="10" s="1"/>
  <c r="V82" i="10"/>
  <c r="W82" i="10" s="1"/>
  <c r="T82" i="10"/>
  <c r="U82" i="10" s="1"/>
  <c r="V81" i="10"/>
  <c r="W81" i="10" s="1"/>
  <c r="T81" i="10"/>
  <c r="U81" i="10" s="1"/>
  <c r="X80" i="10"/>
  <c r="Y80" i="10" s="1"/>
  <c r="V80" i="10"/>
  <c r="W80" i="10" s="1"/>
  <c r="T80" i="10"/>
  <c r="U80" i="10" s="1"/>
  <c r="X73" i="10"/>
  <c r="Y73" i="10" s="1"/>
  <c r="V73" i="10"/>
  <c r="W73" i="10" s="1"/>
  <c r="T73" i="10"/>
  <c r="U73" i="10" s="1"/>
  <c r="R73" i="10"/>
  <c r="S73" i="10" s="1"/>
  <c r="X72" i="10"/>
  <c r="Y72" i="10" s="1"/>
  <c r="V72" i="10"/>
  <c r="W72" i="10" s="1"/>
  <c r="T72" i="10"/>
  <c r="U72" i="10" s="1"/>
  <c r="R72" i="10"/>
  <c r="S72" i="10" s="1"/>
  <c r="X71" i="10"/>
  <c r="Y71" i="10" s="1"/>
  <c r="Y75" i="10" s="1"/>
  <c r="V71" i="10"/>
  <c r="W71" i="10" s="1"/>
  <c r="W75" i="10" s="1"/>
  <c r="T71" i="10"/>
  <c r="U71" i="10" s="1"/>
  <c r="R71" i="10"/>
  <c r="S71" i="10" s="1"/>
  <c r="X64" i="10"/>
  <c r="Y64" i="10" s="1"/>
  <c r="V64" i="10"/>
  <c r="W64" i="10" s="1"/>
  <c r="T64" i="10"/>
  <c r="U64" i="10" s="1"/>
  <c r="R64" i="10"/>
  <c r="S64" i="10" s="1"/>
  <c r="X63" i="10"/>
  <c r="Y63" i="10" s="1"/>
  <c r="V63" i="10"/>
  <c r="W63" i="10" s="1"/>
  <c r="T63" i="10"/>
  <c r="U63" i="10" s="1"/>
  <c r="R63" i="10"/>
  <c r="S63" i="10" s="1"/>
  <c r="X62" i="10"/>
  <c r="Y62" i="10" s="1"/>
  <c r="V62" i="10"/>
  <c r="T62" i="10"/>
  <c r="U62" i="10" s="1"/>
  <c r="U66" i="10" s="1"/>
  <c r="R62" i="10"/>
  <c r="S62" i="10" s="1"/>
  <c r="S66" i="10" s="1"/>
  <c r="Y56" i="10"/>
  <c r="X56" i="10"/>
  <c r="W56" i="10"/>
  <c r="V56" i="10"/>
  <c r="R55" i="10"/>
  <c r="S55" i="10" s="1"/>
  <c r="T54" i="10"/>
  <c r="U54" i="10" s="1"/>
  <c r="T53" i="10"/>
  <c r="U53" i="10" s="1"/>
  <c r="S53" i="10"/>
  <c r="S57" i="10" s="1"/>
  <c r="H43" i="10"/>
  <c r="G43" i="10"/>
  <c r="F43" i="10"/>
  <c r="H23" i="10"/>
  <c r="G23" i="10"/>
  <c r="F23" i="10"/>
  <c r="E23" i="10"/>
  <c r="D23" i="10"/>
  <c r="C23" i="10"/>
  <c r="F14" i="10"/>
  <c r="E14" i="10"/>
  <c r="D14" i="10"/>
  <c r="C14" i="10"/>
  <c r="X82" i="9"/>
  <c r="X81" i="9"/>
  <c r="X80" i="9"/>
  <c r="Y80" i="9" s="1"/>
  <c r="V81" i="9"/>
  <c r="W81" i="9" s="1"/>
  <c r="V82" i="9"/>
  <c r="W82" i="9" s="1"/>
  <c r="V80" i="9"/>
  <c r="W80" i="9" s="1"/>
  <c r="T81" i="9"/>
  <c r="T82" i="9"/>
  <c r="T80" i="9"/>
  <c r="U80" i="9" s="1"/>
  <c r="Y82" i="9"/>
  <c r="U82" i="9"/>
  <c r="R82" i="9"/>
  <c r="S82" i="9" s="1"/>
  <c r="Y81" i="9"/>
  <c r="U81" i="9"/>
  <c r="R81" i="9"/>
  <c r="S81" i="9" s="1"/>
  <c r="R80" i="9"/>
  <c r="S80" i="9" s="1"/>
  <c r="X72" i="9"/>
  <c r="Y72" i="9" s="1"/>
  <c r="X73" i="9"/>
  <c r="Y73" i="9" s="1"/>
  <c r="X71" i="9"/>
  <c r="Y71" i="9" s="1"/>
  <c r="Y75" i="9" s="1"/>
  <c r="V72" i="9"/>
  <c r="W72" i="9" s="1"/>
  <c r="V73" i="9"/>
  <c r="W73" i="9" s="1"/>
  <c r="V71" i="9"/>
  <c r="W71" i="9" s="1"/>
  <c r="T72" i="9"/>
  <c r="U72" i="9" s="1"/>
  <c r="T73" i="9"/>
  <c r="U73" i="9" s="1"/>
  <c r="T71" i="9"/>
  <c r="U71" i="9" s="1"/>
  <c r="U75" i="9" s="1"/>
  <c r="R73" i="9"/>
  <c r="S73" i="9" s="1"/>
  <c r="R72" i="9"/>
  <c r="S72" i="9" s="1"/>
  <c r="R71" i="9"/>
  <c r="X63" i="9"/>
  <c r="X64" i="9"/>
  <c r="Y64" i="9" s="1"/>
  <c r="X62" i="9"/>
  <c r="Y62" i="9" s="1"/>
  <c r="V63" i="9"/>
  <c r="W63" i="9" s="1"/>
  <c r="V64" i="9"/>
  <c r="W64" i="9" s="1"/>
  <c r="T63" i="9"/>
  <c r="U63" i="9" s="1"/>
  <c r="T64" i="9"/>
  <c r="U64" i="9" s="1"/>
  <c r="V62" i="9"/>
  <c r="V65" i="9" s="1"/>
  <c r="T62" i="9"/>
  <c r="U62" i="9" s="1"/>
  <c r="U66" i="9" s="1"/>
  <c r="R63" i="9"/>
  <c r="S63" i="9" s="1"/>
  <c r="R64" i="9"/>
  <c r="S64" i="9" s="1"/>
  <c r="R62" i="9"/>
  <c r="V56" i="9"/>
  <c r="W56" i="9"/>
  <c r="X56" i="9"/>
  <c r="Y56" i="9"/>
  <c r="T54" i="9"/>
  <c r="U54" i="9" s="1"/>
  <c r="T55" i="9"/>
  <c r="U55" i="9" s="1"/>
  <c r="T53" i="9"/>
  <c r="U53" i="9" s="1"/>
  <c r="R54" i="9"/>
  <c r="S54" i="9" s="1"/>
  <c r="R55" i="9"/>
  <c r="S55" i="9" s="1"/>
  <c r="R53" i="9"/>
  <c r="S53" i="9" s="1"/>
  <c r="S57" i="9" s="1"/>
  <c r="E42" i="9"/>
  <c r="F42" i="9"/>
  <c r="G42" i="9"/>
  <c r="H42" i="9"/>
  <c r="E41" i="9"/>
  <c r="F41" i="9"/>
  <c r="G41" i="9"/>
  <c r="H41" i="9"/>
  <c r="D42" i="9"/>
  <c r="D41" i="9"/>
  <c r="G40" i="9"/>
  <c r="G44" i="9" s="1"/>
  <c r="H40" i="9"/>
  <c r="F40" i="9"/>
  <c r="E40" i="9"/>
  <c r="D40" i="9"/>
  <c r="D34" i="11" l="1"/>
  <c r="U75" i="11"/>
  <c r="U57" i="11"/>
  <c r="Y75" i="11"/>
  <c r="D35" i="11"/>
  <c r="S66" i="11"/>
  <c r="W84" i="11"/>
  <c r="E35" i="11"/>
  <c r="W66" i="11"/>
  <c r="U66" i="11"/>
  <c r="Y83" i="11"/>
  <c r="Y84" i="11"/>
  <c r="F34" i="11"/>
  <c r="F35" i="11"/>
  <c r="W74" i="11"/>
  <c r="W75" i="11"/>
  <c r="Y66" i="11"/>
  <c r="S57" i="11"/>
  <c r="S75" i="11"/>
  <c r="S84" i="10"/>
  <c r="U57" i="10"/>
  <c r="W84" i="10"/>
  <c r="Y84" i="10"/>
  <c r="Y66" i="10"/>
  <c r="E35" i="10"/>
  <c r="D44" i="10"/>
  <c r="U84" i="10"/>
  <c r="D35" i="10"/>
  <c r="S75" i="10"/>
  <c r="F35" i="10"/>
  <c r="E44" i="10"/>
  <c r="U75" i="10"/>
  <c r="C44" i="10"/>
  <c r="Y84" i="9"/>
  <c r="E44" i="9"/>
  <c r="S84" i="9"/>
  <c r="F44" i="9"/>
  <c r="U57" i="9"/>
  <c r="D44" i="9"/>
  <c r="U84" i="9"/>
  <c r="H44" i="9"/>
  <c r="W75" i="9"/>
  <c r="W84" i="9"/>
  <c r="F34" i="10"/>
  <c r="D43" i="10"/>
  <c r="C43" i="10"/>
  <c r="S56" i="10"/>
  <c r="S65" i="10"/>
  <c r="C34" i="10"/>
  <c r="U56" i="9"/>
  <c r="X65" i="9"/>
  <c r="W62" i="9"/>
  <c r="T56" i="9"/>
  <c r="R74" i="9"/>
  <c r="S56" i="9"/>
  <c r="R56" i="9"/>
  <c r="Y74" i="11"/>
  <c r="Y65" i="11"/>
  <c r="W83" i="11"/>
  <c r="U83" i="11"/>
  <c r="S83" i="11"/>
  <c r="C34" i="11"/>
  <c r="W65" i="11"/>
  <c r="U74" i="11"/>
  <c r="S74" i="11"/>
  <c r="U65" i="11"/>
  <c r="S65" i="11"/>
  <c r="U56" i="11"/>
  <c r="S56" i="11"/>
  <c r="Y83" i="10"/>
  <c r="W74" i="10"/>
  <c r="U74" i="10"/>
  <c r="S74" i="10"/>
  <c r="D34" i="10"/>
  <c r="U56" i="10"/>
  <c r="E34" i="10"/>
  <c r="R56" i="11"/>
  <c r="R65" i="11"/>
  <c r="R74" i="11"/>
  <c r="R83" i="11"/>
  <c r="T56" i="11"/>
  <c r="T65" i="11"/>
  <c r="T74" i="11"/>
  <c r="T83" i="11"/>
  <c r="V65" i="11"/>
  <c r="V74" i="11"/>
  <c r="V83" i="11"/>
  <c r="X65" i="11"/>
  <c r="X74" i="11"/>
  <c r="X83" i="11"/>
  <c r="V65" i="10"/>
  <c r="X65" i="10"/>
  <c r="Y74" i="10"/>
  <c r="U65" i="10"/>
  <c r="S83" i="10"/>
  <c r="U83" i="10"/>
  <c r="Y65" i="10"/>
  <c r="W83" i="10"/>
  <c r="R83" i="10"/>
  <c r="R56" i="10"/>
  <c r="R65" i="10"/>
  <c r="R74" i="10"/>
  <c r="V74" i="10"/>
  <c r="T74" i="10"/>
  <c r="T83" i="10"/>
  <c r="T56" i="10"/>
  <c r="T65" i="10"/>
  <c r="V83" i="10"/>
  <c r="W62" i="10"/>
  <c r="X74" i="10"/>
  <c r="X83" i="10"/>
  <c r="S83" i="9"/>
  <c r="U83" i="9"/>
  <c r="W83" i="9"/>
  <c r="Y83" i="9"/>
  <c r="R83" i="9"/>
  <c r="T83" i="9"/>
  <c r="V83" i="9"/>
  <c r="X83" i="9"/>
  <c r="U74" i="9"/>
  <c r="W74" i="9"/>
  <c r="Y74" i="9"/>
  <c r="S71" i="9"/>
  <c r="T74" i="9"/>
  <c r="X74" i="9"/>
  <c r="V74" i="9"/>
  <c r="Y63" i="9"/>
  <c r="Y65" i="9" s="1"/>
  <c r="U65" i="9"/>
  <c r="R65" i="9"/>
  <c r="S62" i="9"/>
  <c r="T65" i="9"/>
  <c r="C41" i="9"/>
  <c r="C40" i="9"/>
  <c r="C42" i="9"/>
  <c r="C32" i="9"/>
  <c r="C33" i="9"/>
  <c r="C31" i="9"/>
  <c r="C35" i="9" s="1"/>
  <c r="F33" i="9"/>
  <c r="F32" i="9"/>
  <c r="F31" i="9"/>
  <c r="E33" i="9"/>
  <c r="E32" i="9"/>
  <c r="E31" i="9"/>
  <c r="E35" i="9" s="1"/>
  <c r="D32" i="9"/>
  <c r="D33" i="9"/>
  <c r="D31" i="9"/>
  <c r="D35" i="9" s="1"/>
  <c r="D23" i="9"/>
  <c r="E23" i="9"/>
  <c r="F23" i="9"/>
  <c r="G23" i="9"/>
  <c r="H23" i="9"/>
  <c r="C23" i="9"/>
  <c r="D43" i="9"/>
  <c r="H43" i="9"/>
  <c r="G43" i="9"/>
  <c r="F43" i="9"/>
  <c r="E43" i="9"/>
  <c r="F14" i="9"/>
  <c r="E14" i="9"/>
  <c r="D14" i="9"/>
  <c r="C14" i="9"/>
  <c r="H42" i="8"/>
  <c r="G42" i="8"/>
  <c r="F42" i="8"/>
  <c r="E42" i="8"/>
  <c r="H41" i="8"/>
  <c r="G41" i="8"/>
  <c r="F41" i="8"/>
  <c r="E41" i="8"/>
  <c r="H40" i="8"/>
  <c r="H44" i="8" s="1"/>
  <c r="E40" i="8"/>
  <c r="E44" i="8" s="1"/>
  <c r="F40" i="8"/>
  <c r="G40" i="8"/>
  <c r="Y82" i="8"/>
  <c r="Z82" i="8" s="1"/>
  <c r="W82" i="8"/>
  <c r="X82" i="8" s="1"/>
  <c r="U82" i="8"/>
  <c r="V82" i="8" s="1"/>
  <c r="S82" i="8"/>
  <c r="T82" i="8" s="1"/>
  <c r="Y81" i="8"/>
  <c r="Z81" i="8" s="1"/>
  <c r="W81" i="8"/>
  <c r="X81" i="8" s="1"/>
  <c r="U81" i="8"/>
  <c r="V81" i="8" s="1"/>
  <c r="S81" i="8"/>
  <c r="T81" i="8" s="1"/>
  <c r="Y80" i="8"/>
  <c r="Z80" i="8" s="1"/>
  <c r="W80" i="8"/>
  <c r="X80" i="8" s="1"/>
  <c r="U80" i="8"/>
  <c r="V80" i="8" s="1"/>
  <c r="V84" i="8" s="1"/>
  <c r="S80" i="8"/>
  <c r="Y73" i="8"/>
  <c r="Z73" i="8" s="1"/>
  <c r="W73" i="8"/>
  <c r="X73" i="8" s="1"/>
  <c r="U73" i="8"/>
  <c r="V73" i="8" s="1"/>
  <c r="S73" i="8"/>
  <c r="T73" i="8" s="1"/>
  <c r="Y72" i="8"/>
  <c r="Z72" i="8" s="1"/>
  <c r="W72" i="8"/>
  <c r="X72" i="8" s="1"/>
  <c r="U72" i="8"/>
  <c r="V72" i="8" s="1"/>
  <c r="S72" i="8"/>
  <c r="T72" i="8" s="1"/>
  <c r="Y71" i="8"/>
  <c r="Z71" i="8" s="1"/>
  <c r="Z75" i="8" s="1"/>
  <c r="W71" i="8"/>
  <c r="X71" i="8" s="1"/>
  <c r="X75" i="8" s="1"/>
  <c r="U71" i="8"/>
  <c r="S71" i="8"/>
  <c r="T71" i="8" s="1"/>
  <c r="Y64" i="8"/>
  <c r="Z64" i="8" s="1"/>
  <c r="W64" i="8"/>
  <c r="X64" i="8" s="1"/>
  <c r="U64" i="8"/>
  <c r="V64" i="8" s="1"/>
  <c r="T64" i="8"/>
  <c r="Y63" i="8"/>
  <c r="Z63" i="8" s="1"/>
  <c r="W63" i="8"/>
  <c r="X63" i="8" s="1"/>
  <c r="U63" i="8"/>
  <c r="V63" i="8" s="1"/>
  <c r="T63" i="8"/>
  <c r="Y62" i="8"/>
  <c r="Z62" i="8" s="1"/>
  <c r="W62" i="8"/>
  <c r="U62" i="8"/>
  <c r="V62" i="8" s="1"/>
  <c r="V66" i="8" s="1"/>
  <c r="Z56" i="8"/>
  <c r="Y56" i="8"/>
  <c r="X56" i="8"/>
  <c r="W56" i="8"/>
  <c r="U55" i="8"/>
  <c r="V55" i="8" s="1"/>
  <c r="S55" i="8"/>
  <c r="T55" i="8" s="1"/>
  <c r="U54" i="8"/>
  <c r="V54" i="8" s="1"/>
  <c r="S54" i="8"/>
  <c r="T54" i="8" s="1"/>
  <c r="U53" i="8"/>
  <c r="V53" i="8" s="1"/>
  <c r="V57" i="8" s="1"/>
  <c r="S53" i="8"/>
  <c r="T53" i="8" s="1"/>
  <c r="T57" i="8" s="1"/>
  <c r="Y82" i="7"/>
  <c r="Z82" i="7" s="1"/>
  <c r="W82" i="7"/>
  <c r="X82" i="7" s="1"/>
  <c r="U82" i="7"/>
  <c r="V82" i="7" s="1"/>
  <c r="S82" i="7"/>
  <c r="Y80" i="7"/>
  <c r="W80" i="7"/>
  <c r="U80" i="7"/>
  <c r="V80" i="7" s="1"/>
  <c r="S80" i="7"/>
  <c r="T80" i="7" s="1"/>
  <c r="Y73" i="7"/>
  <c r="Z73" i="7" s="1"/>
  <c r="W73" i="7"/>
  <c r="X73" i="7" s="1"/>
  <c r="U73" i="7"/>
  <c r="V73" i="7" s="1"/>
  <c r="S73" i="7"/>
  <c r="T73" i="7" s="1"/>
  <c r="Y72" i="7"/>
  <c r="Z72" i="7" s="1"/>
  <c r="W72" i="7"/>
  <c r="X72" i="7" s="1"/>
  <c r="U72" i="7"/>
  <c r="V72" i="7" s="1"/>
  <c r="S72" i="7"/>
  <c r="T72" i="7" s="1"/>
  <c r="Y71" i="7"/>
  <c r="Z71" i="7" s="1"/>
  <c r="Z75" i="7" s="1"/>
  <c r="W71" i="7"/>
  <c r="U71" i="7"/>
  <c r="V71" i="7" s="1"/>
  <c r="S71" i="7"/>
  <c r="T71" i="7" s="1"/>
  <c r="Y64" i="7"/>
  <c r="Z64" i="7" s="1"/>
  <c r="W64" i="7"/>
  <c r="X64" i="7" s="1"/>
  <c r="U64" i="7"/>
  <c r="V64" i="7" s="1"/>
  <c r="S64" i="7"/>
  <c r="T64" i="7" s="1"/>
  <c r="Y63" i="7"/>
  <c r="Z63" i="7" s="1"/>
  <c r="W63" i="7"/>
  <c r="X63" i="7" s="1"/>
  <c r="U63" i="7"/>
  <c r="V63" i="7" s="1"/>
  <c r="S63" i="7"/>
  <c r="T63" i="7" s="1"/>
  <c r="Y62" i="7"/>
  <c r="Z62" i="7" s="1"/>
  <c r="W62" i="7"/>
  <c r="X62" i="7" s="1"/>
  <c r="X66" i="7" s="1"/>
  <c r="U62" i="7"/>
  <c r="S62" i="7"/>
  <c r="Z56" i="7"/>
  <c r="Y56" i="7"/>
  <c r="X56" i="7"/>
  <c r="W56" i="7"/>
  <c r="U55" i="7"/>
  <c r="V55" i="7" s="1"/>
  <c r="S55" i="7"/>
  <c r="T55" i="7" s="1"/>
  <c r="U54" i="7"/>
  <c r="V54" i="7" s="1"/>
  <c r="S54" i="7"/>
  <c r="T54" i="7" s="1"/>
  <c r="U53" i="7"/>
  <c r="S53" i="7"/>
  <c r="D42" i="8"/>
  <c r="C42" i="8"/>
  <c r="D41" i="8"/>
  <c r="C41" i="8"/>
  <c r="D40" i="8"/>
  <c r="D44" i="8" s="1"/>
  <c r="C40" i="8"/>
  <c r="C44" i="8" s="1"/>
  <c r="F33" i="8"/>
  <c r="E33" i="8"/>
  <c r="D33" i="8"/>
  <c r="C33" i="8"/>
  <c r="F32" i="8"/>
  <c r="E32" i="8"/>
  <c r="D32" i="8"/>
  <c r="C32" i="8"/>
  <c r="F31" i="8"/>
  <c r="F35" i="8" s="1"/>
  <c r="E31" i="8"/>
  <c r="D31" i="8"/>
  <c r="C31" i="8"/>
  <c r="H42" i="7"/>
  <c r="G42" i="7"/>
  <c r="F42" i="7"/>
  <c r="E42" i="7"/>
  <c r="D42" i="7"/>
  <c r="C42" i="7"/>
  <c r="H41" i="7"/>
  <c r="G41" i="7"/>
  <c r="F41" i="7"/>
  <c r="E41" i="7"/>
  <c r="D41" i="7"/>
  <c r="C41" i="7"/>
  <c r="H40" i="7"/>
  <c r="G40" i="7"/>
  <c r="F40" i="7"/>
  <c r="E40" i="7"/>
  <c r="D40" i="7"/>
  <c r="C40" i="7"/>
  <c r="F33" i="7"/>
  <c r="E33" i="7"/>
  <c r="D33" i="7"/>
  <c r="C33" i="7"/>
  <c r="F32" i="7"/>
  <c r="E32" i="7"/>
  <c r="D32" i="7"/>
  <c r="C32" i="7"/>
  <c r="F31" i="7"/>
  <c r="E31" i="7"/>
  <c r="D31" i="7"/>
  <c r="D35" i="7" s="1"/>
  <c r="C31" i="7"/>
  <c r="H23" i="8"/>
  <c r="G23" i="8"/>
  <c r="F23" i="8"/>
  <c r="E23" i="8"/>
  <c r="D23" i="8"/>
  <c r="C23" i="8"/>
  <c r="F14" i="8"/>
  <c r="E14" i="8"/>
  <c r="D14" i="8"/>
  <c r="C14" i="8"/>
  <c r="H23" i="7"/>
  <c r="G23" i="7"/>
  <c r="F23" i="7"/>
  <c r="E23" i="7"/>
  <c r="D23" i="7"/>
  <c r="C23" i="7"/>
  <c r="F14" i="7"/>
  <c r="P17" i="7" s="1"/>
  <c r="E14" i="7"/>
  <c r="O17" i="7" s="1"/>
  <c r="D14" i="7"/>
  <c r="N17" i="7" s="1"/>
  <c r="C14" i="7"/>
  <c r="M17" i="7" s="1"/>
  <c r="W65" i="10" l="1"/>
  <c r="W66" i="10"/>
  <c r="S65" i="9"/>
  <c r="S66" i="9"/>
  <c r="Y66" i="9"/>
  <c r="C44" i="9"/>
  <c r="F35" i="9"/>
  <c r="W65" i="9"/>
  <c r="W66" i="9"/>
  <c r="S74" i="9"/>
  <c r="S75" i="9"/>
  <c r="X84" i="8"/>
  <c r="C35" i="8"/>
  <c r="Z66" i="8"/>
  <c r="Z84" i="8"/>
  <c r="D35" i="8"/>
  <c r="T75" i="8"/>
  <c r="G44" i="8"/>
  <c r="E35" i="8"/>
  <c r="F44" i="8"/>
  <c r="V84" i="7"/>
  <c r="T75" i="7"/>
  <c r="T83" i="7"/>
  <c r="T84" i="7"/>
  <c r="Z66" i="7"/>
  <c r="E44" i="7"/>
  <c r="F44" i="7"/>
  <c r="V75" i="7"/>
  <c r="C35" i="7"/>
  <c r="F34" i="9"/>
  <c r="E34" i="9"/>
  <c r="F43" i="8"/>
  <c r="H44" i="7"/>
  <c r="C44" i="7"/>
  <c r="G44" i="7"/>
  <c r="D44" i="7"/>
  <c r="E35" i="7"/>
  <c r="F35" i="7"/>
  <c r="D34" i="9"/>
  <c r="C34" i="9"/>
  <c r="C43" i="9"/>
  <c r="G43" i="8"/>
  <c r="H43" i="8"/>
  <c r="E43" i="8"/>
  <c r="S83" i="7"/>
  <c r="F34" i="7"/>
  <c r="D34" i="7"/>
  <c r="F43" i="7"/>
  <c r="E34" i="7"/>
  <c r="E43" i="7"/>
  <c r="W83" i="7"/>
  <c r="W74" i="7"/>
  <c r="U56" i="7"/>
  <c r="X65" i="7"/>
  <c r="S74" i="7"/>
  <c r="X80" i="7"/>
  <c r="T74" i="7"/>
  <c r="Y83" i="7"/>
  <c r="G43" i="7"/>
  <c r="S65" i="7"/>
  <c r="X71" i="7"/>
  <c r="H43" i="7"/>
  <c r="T62" i="7"/>
  <c r="S56" i="7"/>
  <c r="U65" i="7"/>
  <c r="C43" i="7"/>
  <c r="C34" i="7"/>
  <c r="D43" i="7"/>
  <c r="T53" i="7"/>
  <c r="W65" i="7"/>
  <c r="D34" i="8"/>
  <c r="D43" i="8"/>
  <c r="S65" i="8"/>
  <c r="C34" i="8"/>
  <c r="C43" i="8"/>
  <c r="W74" i="8"/>
  <c r="U83" i="8"/>
  <c r="Y83" i="8"/>
  <c r="Z83" i="8"/>
  <c r="F34" i="8"/>
  <c r="Y65" i="8"/>
  <c r="U74" i="8"/>
  <c r="T74" i="8"/>
  <c r="S74" i="8"/>
  <c r="E34" i="8"/>
  <c r="Y74" i="8"/>
  <c r="S83" i="8"/>
  <c r="W65" i="8"/>
  <c r="W83" i="8"/>
  <c r="X83" i="8"/>
  <c r="T56" i="8"/>
  <c r="V56" i="8"/>
  <c r="V65" i="8"/>
  <c r="Z74" i="8"/>
  <c r="U65" i="8"/>
  <c r="X62" i="8"/>
  <c r="Z65" i="8"/>
  <c r="V71" i="8"/>
  <c r="X74" i="8"/>
  <c r="T80" i="8"/>
  <c r="V83" i="8"/>
  <c r="S56" i="8"/>
  <c r="T62" i="8"/>
  <c r="U56" i="8"/>
  <c r="Z65" i="7"/>
  <c r="V74" i="7"/>
  <c r="Z74" i="7"/>
  <c r="V83" i="7"/>
  <c r="Y65" i="7"/>
  <c r="Y74" i="7"/>
  <c r="Z80" i="7"/>
  <c r="U83" i="7"/>
  <c r="U74" i="7"/>
  <c r="V53" i="7"/>
  <c r="V62" i="7"/>
  <c r="V74" i="8" l="1"/>
  <c r="V75" i="8"/>
  <c r="X65" i="8"/>
  <c r="X66" i="8"/>
  <c r="T65" i="8"/>
  <c r="T66" i="8"/>
  <c r="T83" i="8"/>
  <c r="T84" i="8"/>
  <c r="Z83" i="7"/>
  <c r="Z84" i="7"/>
  <c r="T56" i="7"/>
  <c r="T57" i="7"/>
  <c r="X74" i="7"/>
  <c r="X75" i="7"/>
  <c r="V65" i="7"/>
  <c r="V66" i="7"/>
  <c r="V56" i="7"/>
  <c r="V57" i="7"/>
  <c r="X83" i="7"/>
  <c r="X84" i="7"/>
  <c r="T65" i="7"/>
  <c r="T66" i="7"/>
</calcChain>
</file>

<file path=xl/sharedStrings.xml><?xml version="1.0" encoding="utf-8"?>
<sst xmlns="http://schemas.openxmlformats.org/spreadsheetml/2006/main" count="2046" uniqueCount="269">
  <si>
    <t>Fermentation</t>
  </si>
  <si>
    <t>0 hr</t>
  </si>
  <si>
    <t>24 hrs</t>
  </si>
  <si>
    <t>48 hrs</t>
  </si>
  <si>
    <t>72 hrs</t>
  </si>
  <si>
    <t>Bucket 1</t>
  </si>
  <si>
    <t>Bucket 2</t>
  </si>
  <si>
    <t>Bucket 3</t>
  </si>
  <si>
    <t>Mean</t>
  </si>
  <si>
    <t>Shelf life</t>
  </si>
  <si>
    <t>Day 0</t>
  </si>
  <si>
    <t>Day 1</t>
  </si>
  <si>
    <t>Day 2</t>
  </si>
  <si>
    <t>Day 3</t>
  </si>
  <si>
    <t>Day 4</t>
  </si>
  <si>
    <t>Day 5</t>
  </si>
  <si>
    <t>&gt;300</t>
  </si>
  <si>
    <t>B3</t>
  </si>
  <si>
    <t>B2</t>
  </si>
  <si>
    <t>B1</t>
  </si>
  <si>
    <t>log cfu/ml</t>
  </si>
  <si>
    <t>cfu/ml</t>
  </si>
  <si>
    <r>
      <t>10</t>
    </r>
    <r>
      <rPr>
        <b/>
        <sz val="11"/>
        <color theme="1"/>
        <rFont val="Calibri"/>
        <family val="2"/>
      </rPr>
      <t>⁻⁶</t>
    </r>
  </si>
  <si>
    <r>
      <t>10</t>
    </r>
    <r>
      <rPr>
        <b/>
        <sz val="11"/>
        <color theme="1"/>
        <rFont val="Calibri"/>
        <family val="2"/>
      </rPr>
      <t>⁻</t>
    </r>
    <r>
      <rPr>
        <b/>
        <sz val="11"/>
        <color theme="1"/>
        <rFont val="Aptos Narrow"/>
        <family val="2"/>
      </rPr>
      <t>⁵</t>
    </r>
  </si>
  <si>
    <r>
      <t>10</t>
    </r>
    <r>
      <rPr>
        <b/>
        <sz val="11"/>
        <color theme="1"/>
        <rFont val="Calibri"/>
        <family val="2"/>
      </rPr>
      <t>⁻</t>
    </r>
    <r>
      <rPr>
        <b/>
        <sz val="11"/>
        <color theme="1"/>
        <rFont val="Aptos Narrow"/>
        <family val="2"/>
      </rPr>
      <t>⁴</t>
    </r>
  </si>
  <si>
    <r>
      <t>10</t>
    </r>
    <r>
      <rPr>
        <b/>
        <sz val="11"/>
        <color theme="1"/>
        <rFont val="Calibri"/>
        <family val="2"/>
      </rPr>
      <t>⁻¹</t>
    </r>
  </si>
  <si>
    <t>Sample</t>
  </si>
  <si>
    <t>LAB</t>
  </si>
  <si>
    <r>
      <t>10</t>
    </r>
    <r>
      <rPr>
        <b/>
        <sz val="11"/>
        <color theme="1"/>
        <rFont val="Calibri"/>
        <family val="2"/>
      </rPr>
      <t>⁻³</t>
    </r>
  </si>
  <si>
    <r>
      <t>10</t>
    </r>
    <r>
      <rPr>
        <b/>
        <sz val="11"/>
        <color theme="1"/>
        <rFont val="Calibri"/>
        <family val="2"/>
      </rPr>
      <t>⁻²</t>
    </r>
  </si>
  <si>
    <t>Yeast</t>
  </si>
  <si>
    <t>Total Plate Count</t>
  </si>
  <si>
    <t>Coliforms</t>
  </si>
  <si>
    <r>
      <t>10</t>
    </r>
    <r>
      <rPr>
        <sz val="11"/>
        <color theme="1"/>
        <rFont val="Calibri"/>
        <family val="2"/>
      </rPr>
      <t>⁻¹</t>
    </r>
  </si>
  <si>
    <t>pH</t>
  </si>
  <si>
    <t>Titratable acidity</t>
  </si>
  <si>
    <t>Microbiological analysis</t>
  </si>
  <si>
    <t>Spontaneous</t>
  </si>
  <si>
    <t>S. cerevisiae</t>
  </si>
  <si>
    <t>P. fermentans</t>
  </si>
  <si>
    <t>R. mucilaginosa</t>
  </si>
  <si>
    <t>W. anomalus</t>
  </si>
  <si>
    <t>4.04</t>
  </si>
  <si>
    <t>Micro analysis</t>
  </si>
  <si>
    <t>Physicochemical analysis</t>
  </si>
  <si>
    <t>Coliforms (logcfu/ml)</t>
  </si>
  <si>
    <t>Total Plate Count (logcfu/ml)</t>
  </si>
  <si>
    <t>Yeast (logcfu/ml)</t>
  </si>
  <si>
    <t>LAB (logcfu/ml)</t>
  </si>
  <si>
    <t>Standard deviation</t>
  </si>
  <si>
    <t>SD</t>
  </si>
  <si>
    <t>Contaminated</t>
  </si>
  <si>
    <t>Fermentation period (hr)</t>
  </si>
  <si>
    <t xml:space="preserve">pH </t>
  </si>
  <si>
    <t>TTA</t>
  </si>
  <si>
    <t>3,87±0,07ᵃ</t>
  </si>
  <si>
    <t>TTA (%)</t>
  </si>
  <si>
    <t>3,83±0,03ᵃ</t>
  </si>
  <si>
    <t>3,83±0,04ᵃ</t>
  </si>
  <si>
    <t>3,82±0,04ᵃ</t>
  </si>
  <si>
    <t>3,85±0,04ᵃ</t>
  </si>
  <si>
    <t>3,84±0,05ᵃ</t>
  </si>
  <si>
    <t>3,89±0,07ᵃᶜ</t>
  </si>
  <si>
    <t>3,9±0,06ᵃᶜ</t>
  </si>
  <si>
    <t>3,87±0,07ᵃᶜ</t>
  </si>
  <si>
    <t>3,86±0,07ᵃ</t>
  </si>
  <si>
    <t>4,5±0,14ᵇ</t>
  </si>
  <si>
    <t>4,51±0,14ᵇ</t>
  </si>
  <si>
    <t>4,56±0,10ᵇ</t>
  </si>
  <si>
    <t>4,57±0,09ᵇ</t>
  </si>
  <si>
    <t>3,94±0,26ᵃᶜ</t>
  </si>
  <si>
    <t>3,97±0,19ᵃᶜ</t>
  </si>
  <si>
    <t>3,99±0,19ᵃᶜ</t>
  </si>
  <si>
    <t>3,98±0,19ᵃᶜ</t>
  </si>
  <si>
    <t>4,25±0,53ᵇᶜ</t>
  </si>
  <si>
    <t>4,28±0,51ᵇᶜ</t>
  </si>
  <si>
    <t>4,3±0,51ᵇᶜ</t>
  </si>
  <si>
    <t>4,31±0,51ᵇᶜ</t>
  </si>
  <si>
    <t>0,17±0,03ᵃᵇ</t>
  </si>
  <si>
    <t>0,21±0,03ᵃ</t>
  </si>
  <si>
    <t>0,24±0,03ᵃ</t>
  </si>
  <si>
    <t>0,19±0,05ᵃ</t>
  </si>
  <si>
    <t>0,23±0,05ᵃ</t>
  </si>
  <si>
    <t>0,20±0,03ᵃ</t>
  </si>
  <si>
    <t>0,2±0,03ᵃᶜ</t>
  </si>
  <si>
    <t>0,18±0,00ᵃ</t>
  </si>
  <si>
    <t>0,18±0,00ᵃᵇ</t>
  </si>
  <si>
    <t>0,12±0,03ᵇ</t>
  </si>
  <si>
    <t>0,12±0,05ᵇ</t>
  </si>
  <si>
    <t>0,14±0,08ᵃ</t>
  </si>
  <si>
    <t>0,14±0,08ᵇ</t>
  </si>
  <si>
    <t>0,15±0,07ᵃᵇ</t>
  </si>
  <si>
    <t>0,15±0,07ᵇᶜ</t>
  </si>
  <si>
    <t>0,15±0,03ᵃ</t>
  </si>
  <si>
    <t>0,17±0,05ᵃᵇ</t>
  </si>
  <si>
    <t>0,14±0,00ᵇ</t>
  </si>
  <si>
    <t>0,14±0,00ᵇᶜ</t>
  </si>
  <si>
    <t>0,15±0,03ᵇ</t>
  </si>
  <si>
    <t>0,15±0,03ᵃᵇ</t>
  </si>
  <si>
    <r>
      <t>3,6±0,54</t>
    </r>
    <r>
      <rPr>
        <sz val="11"/>
        <color theme="1"/>
        <rFont val="Calibri"/>
        <family val="2"/>
      </rPr>
      <t>ᵃ</t>
    </r>
  </si>
  <si>
    <r>
      <t>3,6±0,14</t>
    </r>
    <r>
      <rPr>
        <sz val="11"/>
        <color theme="1"/>
        <rFont val="Calibri"/>
        <family val="2"/>
      </rPr>
      <t>ᵃ</t>
    </r>
  </si>
  <si>
    <r>
      <t>3,4±0,03</t>
    </r>
    <r>
      <rPr>
        <sz val="11"/>
        <color theme="1"/>
        <rFont val="Calibri"/>
        <family val="2"/>
      </rPr>
      <t>ᵃ</t>
    </r>
  </si>
  <si>
    <r>
      <t>3,6±0,39</t>
    </r>
    <r>
      <rPr>
        <sz val="11"/>
        <color theme="1"/>
        <rFont val="Calibri"/>
        <family val="2"/>
      </rPr>
      <t>ᵃ</t>
    </r>
  </si>
  <si>
    <r>
      <t>3,8±0,33</t>
    </r>
    <r>
      <rPr>
        <sz val="11"/>
        <color theme="1"/>
        <rFont val="Calibri"/>
        <family val="2"/>
      </rPr>
      <t>ᵃ</t>
    </r>
  </si>
  <si>
    <r>
      <t>5,1±0,51</t>
    </r>
    <r>
      <rPr>
        <sz val="11"/>
        <color theme="1"/>
        <rFont val="Calibri"/>
        <family val="2"/>
      </rPr>
      <t>ᵃ</t>
    </r>
  </si>
  <si>
    <r>
      <t>4,3±1,49</t>
    </r>
    <r>
      <rPr>
        <sz val="11"/>
        <color theme="1"/>
        <rFont val="Calibri"/>
        <family val="2"/>
      </rPr>
      <t>ᶜ</t>
    </r>
  </si>
  <si>
    <r>
      <t>4,8±0,54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ᶜ</t>
    </r>
  </si>
  <si>
    <r>
      <t>4,0±0,12</t>
    </r>
    <r>
      <rPr>
        <sz val="11"/>
        <color theme="1"/>
        <rFont val="Calibri"/>
        <family val="2"/>
      </rPr>
      <t>ᵇ</t>
    </r>
    <r>
      <rPr>
        <sz val="11"/>
        <color theme="1"/>
        <rFont val="Times New Roman"/>
        <family val="1"/>
      </rPr>
      <t>ᶜ</t>
    </r>
  </si>
  <si>
    <r>
      <t>4,7±0,34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ᶜ</t>
    </r>
  </si>
  <si>
    <r>
      <t>3,9±0,31</t>
    </r>
    <r>
      <rPr>
        <sz val="11"/>
        <color theme="1"/>
        <rFont val="Calibri"/>
        <family val="2"/>
      </rPr>
      <t>ᵃ</t>
    </r>
  </si>
  <si>
    <r>
      <t>6,8±0,10</t>
    </r>
    <r>
      <rPr>
        <sz val="11"/>
        <color theme="1"/>
        <rFont val="Calibri"/>
        <family val="2"/>
      </rPr>
      <t>ᵇ</t>
    </r>
  </si>
  <si>
    <r>
      <t>7,3±0,08</t>
    </r>
    <r>
      <rPr>
        <sz val="11"/>
        <color theme="1"/>
        <rFont val="Calibri"/>
        <family val="2"/>
      </rPr>
      <t>ᶜ</t>
    </r>
  </si>
  <si>
    <r>
      <t>6,6±0,06</t>
    </r>
    <r>
      <rPr>
        <sz val="11"/>
        <color theme="1"/>
        <rFont val="Calibri"/>
        <family val="2"/>
      </rPr>
      <t>ᵇ</t>
    </r>
  </si>
  <si>
    <r>
      <t>7,4±0,05</t>
    </r>
    <r>
      <rPr>
        <sz val="11"/>
        <color theme="1"/>
        <rFont val="Calibri"/>
        <family val="2"/>
      </rPr>
      <t>ᶜ</t>
    </r>
  </si>
  <si>
    <r>
      <t>8,3±0,06</t>
    </r>
    <r>
      <rPr>
        <sz val="11"/>
        <color theme="1"/>
        <rFont val="Calibri"/>
        <family val="2"/>
      </rPr>
      <t>ᵃ</t>
    </r>
  </si>
  <si>
    <r>
      <t>8,4±0,23</t>
    </r>
    <r>
      <rPr>
        <sz val="11"/>
        <color theme="1"/>
        <rFont val="Calibri"/>
        <family val="2"/>
      </rPr>
      <t>ᵃ</t>
    </r>
  </si>
  <si>
    <r>
      <t>8,5±0,04</t>
    </r>
    <r>
      <rPr>
        <sz val="11"/>
        <color theme="1"/>
        <rFont val="Calibri"/>
        <family val="2"/>
      </rPr>
      <t>ᵃ</t>
    </r>
  </si>
  <si>
    <r>
      <t>8,3±0,08</t>
    </r>
    <r>
      <rPr>
        <sz val="11"/>
        <color theme="1"/>
        <rFont val="Calibri"/>
        <family val="2"/>
      </rPr>
      <t>ᵃ</t>
    </r>
  </si>
  <si>
    <r>
      <t>8,2±0,16</t>
    </r>
    <r>
      <rPr>
        <sz val="11"/>
        <color theme="1"/>
        <rFont val="Calibri"/>
        <family val="2"/>
      </rPr>
      <t>ᵃ</t>
    </r>
  </si>
  <si>
    <r>
      <t>7,9±0,12</t>
    </r>
    <r>
      <rPr>
        <sz val="11"/>
        <color theme="1"/>
        <rFont val="Calibri"/>
        <family val="2"/>
      </rPr>
      <t>ᵃ</t>
    </r>
  </si>
  <si>
    <r>
      <t>8,3±0,14</t>
    </r>
    <r>
      <rPr>
        <sz val="11"/>
        <color theme="1"/>
        <rFont val="Calibri"/>
        <family val="2"/>
      </rPr>
      <t>ᵇ</t>
    </r>
  </si>
  <si>
    <r>
      <t>8,4±0,18</t>
    </r>
    <r>
      <rPr>
        <sz val="11"/>
        <color theme="1"/>
        <rFont val="Calibri"/>
        <family val="2"/>
      </rPr>
      <t>ᵇ</t>
    </r>
  </si>
  <si>
    <r>
      <t>8,1±0,04</t>
    </r>
    <r>
      <rPr>
        <sz val="11"/>
        <color theme="1"/>
        <rFont val="Calibri"/>
        <family val="2"/>
      </rPr>
      <t>ᶜ</t>
    </r>
  </si>
  <si>
    <r>
      <t>8,3±0,10</t>
    </r>
    <r>
      <rPr>
        <sz val="11"/>
        <color theme="1"/>
        <rFont val="Calibri"/>
        <family val="2"/>
      </rPr>
      <t>ᵇ</t>
    </r>
    <r>
      <rPr>
        <sz val="11"/>
        <color theme="1"/>
        <rFont val="Times New Roman"/>
        <family val="1"/>
      </rPr>
      <t>ᶜ</t>
    </r>
  </si>
  <si>
    <r>
      <t>8,0±0,37</t>
    </r>
    <r>
      <rPr>
        <sz val="11"/>
        <color theme="1"/>
        <rFont val="Calibri"/>
        <family val="2"/>
      </rPr>
      <t>ᵃ</t>
    </r>
  </si>
  <si>
    <r>
      <t>8,1±0,26</t>
    </r>
    <r>
      <rPr>
        <sz val="11"/>
        <color theme="1"/>
        <rFont val="Calibri"/>
        <family val="2"/>
      </rPr>
      <t>ᵃ</t>
    </r>
  </si>
  <si>
    <r>
      <t>8,2±0,06</t>
    </r>
    <r>
      <rPr>
        <sz val="11"/>
        <color theme="1"/>
        <rFont val="Calibri"/>
        <family val="2"/>
      </rPr>
      <t>ᵃ</t>
    </r>
  </si>
  <si>
    <r>
      <t>8,1±0,20</t>
    </r>
    <r>
      <rPr>
        <sz val="11"/>
        <color theme="1"/>
        <rFont val="Calibri"/>
        <family val="2"/>
      </rPr>
      <t>ᵃ</t>
    </r>
  </si>
  <si>
    <r>
      <t>8,2±0,13</t>
    </r>
    <r>
      <rPr>
        <sz val="11"/>
        <color theme="1"/>
        <rFont val="Calibri"/>
        <family val="2"/>
      </rPr>
      <t>ᵃ</t>
    </r>
  </si>
  <si>
    <r>
      <t>3,9±0,25</t>
    </r>
    <r>
      <rPr>
        <sz val="11"/>
        <color theme="1"/>
        <rFont val="Calibri"/>
        <family val="2"/>
      </rPr>
      <t>ᵃ</t>
    </r>
  </si>
  <si>
    <r>
      <t>6,8±0,08</t>
    </r>
    <r>
      <rPr>
        <sz val="11"/>
        <color theme="1"/>
        <rFont val="Calibri"/>
        <family val="2"/>
      </rPr>
      <t>ᵇ</t>
    </r>
  </si>
  <si>
    <r>
      <t>7,3±0,04</t>
    </r>
    <r>
      <rPr>
        <sz val="11"/>
        <color theme="1"/>
        <rFont val="Calibri"/>
        <family val="2"/>
      </rPr>
      <t>ᶜ</t>
    </r>
  </si>
  <si>
    <r>
      <t>6,8±0,15</t>
    </r>
    <r>
      <rPr>
        <sz val="11"/>
        <color theme="1"/>
        <rFont val="Calibri"/>
        <family val="2"/>
      </rPr>
      <t>ᵇ</t>
    </r>
  </si>
  <si>
    <r>
      <t>7,5±0,01</t>
    </r>
    <r>
      <rPr>
        <sz val="11"/>
        <color theme="1"/>
        <rFont val="Calibri"/>
        <family val="2"/>
      </rPr>
      <t>ᶜ</t>
    </r>
  </si>
  <si>
    <r>
      <t>3,5±0,17</t>
    </r>
    <r>
      <rPr>
        <sz val="11"/>
        <color theme="1"/>
        <rFont val="Calibri"/>
        <family val="2"/>
      </rPr>
      <t>ᵃ</t>
    </r>
  </si>
  <si>
    <r>
      <t>8,7±0,15</t>
    </r>
    <r>
      <rPr>
        <sz val="11"/>
        <color theme="1"/>
        <rFont val="Calibri"/>
        <family val="2"/>
      </rPr>
      <t>ᵇ</t>
    </r>
  </si>
  <si>
    <r>
      <t>8,4±0,09</t>
    </r>
    <r>
      <rPr>
        <sz val="11"/>
        <color theme="1"/>
        <rFont val="Calibri"/>
        <family val="2"/>
      </rPr>
      <t>ᶜ</t>
    </r>
  </si>
  <si>
    <r>
      <t>8,4±0,07</t>
    </r>
    <r>
      <rPr>
        <sz val="11"/>
        <color theme="1"/>
        <rFont val="Calibri"/>
        <family val="2"/>
      </rPr>
      <t>ᶜ</t>
    </r>
  </si>
  <si>
    <r>
      <t>8,3±0,07</t>
    </r>
    <r>
      <rPr>
        <sz val="11"/>
        <color theme="1"/>
        <rFont val="Calibri"/>
        <family val="2"/>
      </rPr>
      <t>ᶜ</t>
    </r>
  </si>
  <si>
    <r>
      <t>8,0±0,07</t>
    </r>
    <r>
      <rPr>
        <sz val="11"/>
        <color theme="1"/>
        <rFont val="Calibri"/>
        <family val="2"/>
      </rPr>
      <t>ᵃ</t>
    </r>
  </si>
  <si>
    <r>
      <t>8,3±0,12</t>
    </r>
    <r>
      <rPr>
        <sz val="11"/>
        <color theme="1"/>
        <rFont val="Calibri"/>
        <family val="2"/>
      </rPr>
      <t>ᵇ</t>
    </r>
  </si>
  <si>
    <r>
      <t>8,4±0,02</t>
    </r>
    <r>
      <rPr>
        <sz val="11"/>
        <color theme="1"/>
        <rFont val="Calibri"/>
        <family val="2"/>
      </rPr>
      <t>ᵇ</t>
    </r>
  </si>
  <si>
    <r>
      <t>8,1±0,16</t>
    </r>
    <r>
      <rPr>
        <sz val="11"/>
        <color theme="1"/>
        <rFont val="Calibri"/>
        <family val="2"/>
      </rPr>
      <t>ᶜ</t>
    </r>
  </si>
  <si>
    <r>
      <t>8,0±0,07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ᶜ</t>
    </r>
  </si>
  <si>
    <r>
      <t>8,2±0,33</t>
    </r>
    <r>
      <rPr>
        <sz val="11"/>
        <color theme="1"/>
        <rFont val="Calibri"/>
        <family val="2"/>
      </rPr>
      <t>ᵇ</t>
    </r>
    <r>
      <rPr>
        <sz val="11"/>
        <color theme="1"/>
        <rFont val="Times New Roman"/>
        <family val="1"/>
      </rPr>
      <t>ᶜ</t>
    </r>
  </si>
  <si>
    <r>
      <t>8,0±0,11</t>
    </r>
    <r>
      <rPr>
        <sz val="11"/>
        <color theme="1"/>
        <rFont val="Calibri"/>
        <family val="2"/>
      </rPr>
      <t>ᵃ</t>
    </r>
  </si>
  <si>
    <r>
      <t>8,3±0,09</t>
    </r>
    <r>
      <rPr>
        <sz val="11"/>
        <color theme="1"/>
        <rFont val="Calibri"/>
        <family val="2"/>
      </rPr>
      <t>ᵇ</t>
    </r>
  </si>
  <si>
    <r>
      <t>8,2±0,07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ᵇ</t>
    </r>
  </si>
  <si>
    <r>
      <t>8,1±0,21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ᵇ</t>
    </r>
  </si>
  <si>
    <r>
      <t>8,1±0,12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ᵇ</t>
    </r>
  </si>
  <si>
    <r>
      <t>2,6±2,23</t>
    </r>
    <r>
      <rPr>
        <sz val="11"/>
        <color theme="1"/>
        <rFont val="Calibri"/>
        <family val="2"/>
      </rPr>
      <t>ᵃ</t>
    </r>
  </si>
  <si>
    <r>
      <t>6,8±0,05</t>
    </r>
    <r>
      <rPr>
        <sz val="11"/>
        <color theme="1"/>
        <rFont val="Calibri"/>
        <family val="2"/>
      </rPr>
      <t>ᵇ</t>
    </r>
  </si>
  <si>
    <r>
      <t>7,4±0,16</t>
    </r>
    <r>
      <rPr>
        <sz val="11"/>
        <color theme="1"/>
        <rFont val="Calibri"/>
        <family val="2"/>
      </rPr>
      <t>ᵇ</t>
    </r>
  </si>
  <si>
    <r>
      <t>4,1±0,08</t>
    </r>
    <r>
      <rPr>
        <sz val="11"/>
        <color theme="1"/>
        <rFont val="Calibri"/>
        <family val="2"/>
      </rPr>
      <t>ᶜ</t>
    </r>
  </si>
  <si>
    <r>
      <t>7,2±0,21</t>
    </r>
    <r>
      <rPr>
        <sz val="11"/>
        <color theme="1"/>
        <rFont val="Calibri"/>
        <family val="2"/>
      </rPr>
      <t>ᵇ</t>
    </r>
  </si>
  <si>
    <r>
      <t>8,4±0,17</t>
    </r>
    <r>
      <rPr>
        <sz val="11"/>
        <color theme="1"/>
        <rFont val="Calibri"/>
        <family val="2"/>
      </rPr>
      <t>ᵃ</t>
    </r>
  </si>
  <si>
    <r>
      <t>8,7±0,09</t>
    </r>
    <r>
      <rPr>
        <sz val="11"/>
        <color theme="1"/>
        <rFont val="Calibri"/>
        <family val="2"/>
      </rPr>
      <t>ᵃ</t>
    </r>
  </si>
  <si>
    <r>
      <t>8,4±0,04</t>
    </r>
    <r>
      <rPr>
        <sz val="11"/>
        <color theme="1"/>
        <rFont val="Calibri"/>
        <family val="2"/>
      </rPr>
      <t>ᵃ</t>
    </r>
  </si>
  <si>
    <r>
      <t>8,3±0,11</t>
    </r>
    <r>
      <rPr>
        <sz val="11"/>
        <color theme="1"/>
        <rFont val="Calibri"/>
        <family val="2"/>
      </rPr>
      <t>ᵃ</t>
    </r>
  </si>
  <si>
    <r>
      <t>8,4±0,10</t>
    </r>
    <r>
      <rPr>
        <sz val="11"/>
        <color theme="1"/>
        <rFont val="Calibri"/>
        <family val="2"/>
      </rPr>
      <t>ᵃ</t>
    </r>
  </si>
  <si>
    <r>
      <t>8,1±0,06</t>
    </r>
    <r>
      <rPr>
        <sz val="11"/>
        <color theme="1"/>
        <rFont val="Calibri"/>
        <family val="2"/>
      </rPr>
      <t>ᵃ</t>
    </r>
  </si>
  <si>
    <r>
      <t>8,1±0,11</t>
    </r>
    <r>
      <rPr>
        <sz val="11"/>
        <color theme="1"/>
        <rFont val="Calibri"/>
        <family val="2"/>
      </rPr>
      <t>ᵃ</t>
    </r>
  </si>
  <si>
    <r>
      <t>8,4±0,09</t>
    </r>
    <r>
      <rPr>
        <sz val="11"/>
        <color theme="1"/>
        <rFont val="Calibri"/>
        <family val="2"/>
      </rPr>
      <t>ᵃ</t>
    </r>
  </si>
  <si>
    <r>
      <t>8,4±0,13</t>
    </r>
    <r>
      <rPr>
        <sz val="11"/>
        <color theme="1"/>
        <rFont val="Calibri"/>
        <family val="2"/>
      </rPr>
      <t>ᵃ</t>
    </r>
  </si>
  <si>
    <r>
      <t>7,9±0,07</t>
    </r>
    <r>
      <rPr>
        <sz val="11"/>
        <color theme="1"/>
        <rFont val="Calibri"/>
        <family val="2"/>
      </rPr>
      <t>ᵃ</t>
    </r>
  </si>
  <si>
    <r>
      <t>8,3±0,10</t>
    </r>
    <r>
      <rPr>
        <sz val="11"/>
        <color theme="1"/>
        <rFont val="Calibri"/>
        <family val="2"/>
      </rPr>
      <t>ᵃ</t>
    </r>
  </si>
  <si>
    <t>ND</t>
  </si>
  <si>
    <t>Storage period (days)</t>
  </si>
  <si>
    <r>
      <t>0,17±0,03</t>
    </r>
    <r>
      <rPr>
        <sz val="7.7"/>
        <color theme="1"/>
        <rFont val="Calibri"/>
        <family val="2"/>
      </rPr>
      <t>ᴬ</t>
    </r>
  </si>
  <si>
    <r>
      <t>0,21±0,03</t>
    </r>
    <r>
      <rPr>
        <sz val="11"/>
        <color theme="1"/>
        <rFont val="Calibri"/>
        <family val="2"/>
      </rPr>
      <t>ᴬ</t>
    </r>
  </si>
  <si>
    <r>
      <t>0,24±0,03</t>
    </r>
    <r>
      <rPr>
        <sz val="11"/>
        <color theme="1"/>
        <rFont val="Calibri"/>
        <family val="2"/>
      </rPr>
      <t>ᴮ</t>
    </r>
  </si>
  <si>
    <r>
      <t>0,21±0,03</t>
    </r>
    <r>
      <rPr>
        <sz val="11"/>
        <color theme="1"/>
        <rFont val="Calibri"/>
        <family val="2"/>
      </rPr>
      <t>ᴬ</t>
    </r>
    <r>
      <rPr>
        <sz val="11"/>
        <color theme="1"/>
        <rFont val="Times New Roman"/>
        <family val="1"/>
      </rPr>
      <t>ᴮ</t>
    </r>
  </si>
  <si>
    <r>
      <t>0,19±0,05</t>
    </r>
    <r>
      <rPr>
        <sz val="11"/>
        <color theme="1"/>
        <rFont val="Calibri"/>
        <family val="2"/>
      </rPr>
      <t>ᴬ</t>
    </r>
    <r>
      <rPr>
        <sz val="11"/>
        <color theme="1"/>
        <rFont val="Times New Roman"/>
        <family val="1"/>
      </rPr>
      <t>ᴮ</t>
    </r>
  </si>
  <si>
    <r>
      <t>0,23±0,05</t>
    </r>
    <r>
      <rPr>
        <sz val="11"/>
        <color theme="1"/>
        <rFont val="Calibri"/>
        <family val="2"/>
      </rPr>
      <t>ᴬ</t>
    </r>
    <r>
      <rPr>
        <sz val="11"/>
        <color theme="1"/>
        <rFont val="Times New Roman"/>
        <family val="1"/>
      </rPr>
      <t>ᴮ</t>
    </r>
  </si>
  <si>
    <r>
      <t>0,20±0,03</t>
    </r>
    <r>
      <rPr>
        <sz val="11"/>
        <color theme="1"/>
        <rFont val="Calibri"/>
        <family val="2"/>
      </rPr>
      <t>ᴬ</t>
    </r>
  </si>
  <si>
    <r>
      <t>0,2±0,03</t>
    </r>
    <r>
      <rPr>
        <sz val="11"/>
        <color theme="1"/>
        <rFont val="Calibri"/>
        <family val="2"/>
      </rPr>
      <t>ᴬ</t>
    </r>
  </si>
  <si>
    <r>
      <t>0,18±0,00</t>
    </r>
    <r>
      <rPr>
        <sz val="11"/>
        <color theme="1"/>
        <rFont val="Calibri"/>
        <family val="2"/>
      </rPr>
      <t>ᴬ</t>
    </r>
  </si>
  <si>
    <r>
      <t>0,12±0,03</t>
    </r>
    <r>
      <rPr>
        <sz val="11"/>
        <color theme="1"/>
        <rFont val="Calibri"/>
        <family val="2"/>
      </rPr>
      <t>ᴬ</t>
    </r>
  </si>
  <si>
    <r>
      <t>0,12±0,05</t>
    </r>
    <r>
      <rPr>
        <sz val="11"/>
        <color theme="1"/>
        <rFont val="Calibri"/>
        <family val="2"/>
      </rPr>
      <t>ᴬ</t>
    </r>
  </si>
  <si>
    <r>
      <t>0,14±0,08</t>
    </r>
    <r>
      <rPr>
        <sz val="11"/>
        <color theme="1"/>
        <rFont val="Calibri"/>
        <family val="2"/>
      </rPr>
      <t>ᴬ</t>
    </r>
  </si>
  <si>
    <r>
      <t>0,17±0,03</t>
    </r>
    <r>
      <rPr>
        <sz val="11"/>
        <color theme="1"/>
        <rFont val="Calibri"/>
        <family val="2"/>
      </rPr>
      <t>ᴬ</t>
    </r>
  </si>
  <si>
    <r>
      <t>0,15±0,07</t>
    </r>
    <r>
      <rPr>
        <sz val="11"/>
        <color theme="1"/>
        <rFont val="Calibri"/>
        <family val="2"/>
      </rPr>
      <t>ᴬ</t>
    </r>
  </si>
  <si>
    <r>
      <t>0,15±0,03</t>
    </r>
    <r>
      <rPr>
        <sz val="11"/>
        <color theme="1"/>
        <rFont val="Calibri"/>
        <family val="2"/>
      </rPr>
      <t>ᴬ</t>
    </r>
  </si>
  <si>
    <r>
      <t>0,17±0,05</t>
    </r>
    <r>
      <rPr>
        <sz val="11"/>
        <color theme="1"/>
        <rFont val="Calibri"/>
        <family val="2"/>
      </rPr>
      <t>ᴬ</t>
    </r>
  </si>
  <si>
    <r>
      <t>0,14±0,00</t>
    </r>
    <r>
      <rPr>
        <sz val="11"/>
        <color theme="1"/>
        <rFont val="Calibri"/>
        <family val="2"/>
      </rPr>
      <t>ᴬ</t>
    </r>
  </si>
  <si>
    <t>Mean values in the same column with the same letter are not significantly different (p &gt; 0.05)</t>
  </si>
  <si>
    <t>Mean values in the same row with the same letter are not significantly different (p &gt; 0.05)</t>
  </si>
  <si>
    <r>
      <t>3,83±0,03</t>
    </r>
    <r>
      <rPr>
        <sz val="11"/>
        <color theme="1"/>
        <rFont val="Calibri"/>
        <family val="2"/>
      </rPr>
      <t>ᴬ</t>
    </r>
  </si>
  <si>
    <r>
      <t>3,83±0,04</t>
    </r>
    <r>
      <rPr>
        <sz val="11"/>
        <color theme="1"/>
        <rFont val="Calibri"/>
        <family val="2"/>
      </rPr>
      <t>ᴬ</t>
    </r>
  </si>
  <si>
    <r>
      <t>3,82±0,04</t>
    </r>
    <r>
      <rPr>
        <sz val="11"/>
        <color theme="1"/>
        <rFont val="Calibri"/>
        <family val="2"/>
      </rPr>
      <t>ᴬ</t>
    </r>
  </si>
  <si>
    <r>
      <t>3,85±0,04</t>
    </r>
    <r>
      <rPr>
        <sz val="11"/>
        <color theme="1"/>
        <rFont val="Calibri"/>
        <family val="2"/>
      </rPr>
      <t>ᴬ</t>
    </r>
  </si>
  <si>
    <r>
      <t>3,84±0,05</t>
    </r>
    <r>
      <rPr>
        <sz val="11"/>
        <color theme="1"/>
        <rFont val="Calibri"/>
        <family val="2"/>
      </rPr>
      <t>ᴬ</t>
    </r>
  </si>
  <si>
    <r>
      <t>3,89±0,07</t>
    </r>
    <r>
      <rPr>
        <sz val="11"/>
        <color theme="1"/>
        <rFont val="Calibri"/>
        <family val="2"/>
      </rPr>
      <t>ᴬ</t>
    </r>
  </si>
  <si>
    <r>
      <t>3,9±0,06</t>
    </r>
    <r>
      <rPr>
        <sz val="11"/>
        <color theme="1"/>
        <rFont val="Calibri"/>
        <family val="2"/>
      </rPr>
      <t>ᴬ</t>
    </r>
  </si>
  <si>
    <r>
      <t>3,87±0,07</t>
    </r>
    <r>
      <rPr>
        <sz val="11"/>
        <color theme="1"/>
        <rFont val="Calibri"/>
        <family val="2"/>
      </rPr>
      <t>ᴬ</t>
    </r>
  </si>
  <si>
    <r>
      <t>3,86±0,07</t>
    </r>
    <r>
      <rPr>
        <sz val="11"/>
        <color theme="1"/>
        <rFont val="Calibri"/>
        <family val="2"/>
      </rPr>
      <t>ᴬ</t>
    </r>
  </si>
  <si>
    <r>
      <t>4,5±0,14</t>
    </r>
    <r>
      <rPr>
        <sz val="11"/>
        <color theme="1"/>
        <rFont val="Calibri"/>
        <family val="2"/>
      </rPr>
      <t>ᴬ</t>
    </r>
  </si>
  <si>
    <r>
      <t>4,51±0,14</t>
    </r>
    <r>
      <rPr>
        <sz val="11"/>
        <color theme="1"/>
        <rFont val="Calibri"/>
        <family val="2"/>
      </rPr>
      <t>ᴬ</t>
    </r>
  </si>
  <si>
    <r>
      <t>4,56±0,10</t>
    </r>
    <r>
      <rPr>
        <sz val="11"/>
        <color theme="1"/>
        <rFont val="Calibri"/>
        <family val="2"/>
      </rPr>
      <t>ᴬ</t>
    </r>
  </si>
  <si>
    <r>
      <t>4,57±0,09</t>
    </r>
    <r>
      <rPr>
        <sz val="11"/>
        <color theme="1"/>
        <rFont val="Calibri"/>
        <family val="2"/>
      </rPr>
      <t>ᴬ</t>
    </r>
  </si>
  <si>
    <r>
      <t>3,94±0,26</t>
    </r>
    <r>
      <rPr>
        <sz val="11"/>
        <color theme="1"/>
        <rFont val="Calibri"/>
        <family val="2"/>
      </rPr>
      <t>ᴬ</t>
    </r>
  </si>
  <si>
    <r>
      <t>3,97±0,19</t>
    </r>
    <r>
      <rPr>
        <sz val="11"/>
        <color theme="1"/>
        <rFont val="Calibri"/>
        <family val="2"/>
      </rPr>
      <t>ᴬ</t>
    </r>
  </si>
  <si>
    <r>
      <t>3,99±0,19</t>
    </r>
    <r>
      <rPr>
        <sz val="11"/>
        <color theme="1"/>
        <rFont val="Calibri"/>
        <family val="2"/>
      </rPr>
      <t>ᴬ</t>
    </r>
  </si>
  <si>
    <r>
      <t>3,98±0,19</t>
    </r>
    <r>
      <rPr>
        <sz val="11"/>
        <color theme="1"/>
        <rFont val="Calibri"/>
        <family val="2"/>
      </rPr>
      <t>ᴬ</t>
    </r>
  </si>
  <si>
    <r>
      <t>4,25±0,53</t>
    </r>
    <r>
      <rPr>
        <sz val="11"/>
        <color theme="1"/>
        <rFont val="Calibri"/>
        <family val="2"/>
      </rPr>
      <t>ᴬ</t>
    </r>
  </si>
  <si>
    <r>
      <t>4,28±0,51</t>
    </r>
    <r>
      <rPr>
        <sz val="11"/>
        <color theme="1"/>
        <rFont val="Calibri"/>
        <family val="2"/>
      </rPr>
      <t>ᴬ</t>
    </r>
  </si>
  <si>
    <r>
      <t>4,3±0,51</t>
    </r>
    <r>
      <rPr>
        <sz val="11"/>
        <color theme="1"/>
        <rFont val="Calibri"/>
        <family val="2"/>
      </rPr>
      <t>ᴬ</t>
    </r>
  </si>
  <si>
    <r>
      <t>4,31±0,51</t>
    </r>
    <r>
      <rPr>
        <sz val="11"/>
        <color theme="1"/>
        <rFont val="Calibri"/>
        <family val="2"/>
      </rPr>
      <t>ᴬ</t>
    </r>
  </si>
  <si>
    <t>Fermentation slurry:</t>
  </si>
  <si>
    <t>400ml slurry (ratio 1:3)</t>
  </si>
  <si>
    <t>Cooking:</t>
  </si>
  <si>
    <t>6.37±0.01ᵃᴬ</t>
  </si>
  <si>
    <t>5.91±0.06ᵇᴬ</t>
  </si>
  <si>
    <t>5.81±0.02ᵇᴬ</t>
  </si>
  <si>
    <t>6.42±0.01ᵃᴬ</t>
  </si>
  <si>
    <t>5.86±0.02ᵇᴬ</t>
  </si>
  <si>
    <r>
      <t>0.11±0.03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ᴬ</t>
    </r>
  </si>
  <si>
    <r>
      <t>0.10±0.01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ᴬ</t>
    </r>
  </si>
  <si>
    <r>
      <t>0.09±0.0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ᴬ</t>
    </r>
  </si>
  <si>
    <r>
      <t>0.05±0.01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ᴬ</t>
    </r>
  </si>
  <si>
    <r>
      <t>0.12±0.03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ᴬ</t>
    </r>
  </si>
  <si>
    <t>3.88±0.03ᵃᴮ</t>
  </si>
  <si>
    <t>5.00±0.04ᵇᴮ</t>
  </si>
  <si>
    <t>5.07±0.04ᵇᴮ</t>
  </si>
  <si>
    <t>3.94±0.04ᵃᴮ</t>
  </si>
  <si>
    <t>5.11±0.11ᵇᴮ</t>
  </si>
  <si>
    <r>
      <t>0.50±0.05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ᴮ</t>
    </r>
  </si>
  <si>
    <r>
      <t>0.24±0.03</t>
    </r>
    <r>
      <rPr>
        <sz val="11"/>
        <color theme="1"/>
        <rFont val="Calibri"/>
        <family val="2"/>
      </rPr>
      <t>ᵇ</t>
    </r>
    <r>
      <rPr>
        <sz val="11"/>
        <color theme="1"/>
        <rFont val="Times New Roman"/>
        <family val="1"/>
      </rPr>
      <t>ᴬ</t>
    </r>
  </si>
  <si>
    <r>
      <t>0.18±0.0</t>
    </r>
    <r>
      <rPr>
        <sz val="11"/>
        <color theme="1"/>
        <rFont val="Calibri"/>
        <family val="2"/>
      </rPr>
      <t>ᵇ</t>
    </r>
    <r>
      <rPr>
        <sz val="11"/>
        <color theme="1"/>
        <rFont val="Times New Roman"/>
        <family val="1"/>
      </rPr>
      <t>ᴬ</t>
    </r>
  </si>
  <si>
    <r>
      <t>0.47±0.03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ᴮ</t>
    </r>
  </si>
  <si>
    <r>
      <t>0.23±0.0</t>
    </r>
    <r>
      <rPr>
        <sz val="11"/>
        <color theme="1"/>
        <rFont val="Calibri"/>
        <family val="2"/>
      </rPr>
      <t>ᵇ</t>
    </r>
    <r>
      <rPr>
        <sz val="11"/>
        <color theme="1"/>
        <rFont val="Times New Roman"/>
        <family val="1"/>
      </rPr>
      <t>ᴬ</t>
    </r>
  </si>
  <si>
    <r>
      <t>3.69±0.04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ᴮ</t>
    </r>
  </si>
  <si>
    <r>
      <t>3.93±0.07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ᵇꟲ</t>
    </r>
  </si>
  <si>
    <r>
      <t>4.10±0.07</t>
    </r>
    <r>
      <rPr>
        <sz val="11"/>
        <color theme="1"/>
        <rFont val="Calibri"/>
        <family val="2"/>
      </rPr>
      <t>ᵇ</t>
    </r>
    <r>
      <rPr>
        <sz val="11"/>
        <color theme="1"/>
        <rFont val="Times New Roman"/>
        <family val="1"/>
      </rPr>
      <t>ᶜꟲ</t>
    </r>
  </si>
  <si>
    <r>
      <t>3.71±0.02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ᴮꟲ</t>
    </r>
  </si>
  <si>
    <r>
      <t>4.18±0.40</t>
    </r>
    <r>
      <rPr>
        <sz val="11"/>
        <color theme="1"/>
        <rFont val="Calibri"/>
        <family val="2"/>
      </rPr>
      <t>ᶜ</t>
    </r>
    <r>
      <rPr>
        <sz val="11"/>
        <color theme="1"/>
        <rFont val="Times New Roman"/>
        <family val="1"/>
      </rPr>
      <t>ꟲ</t>
    </r>
  </si>
  <si>
    <r>
      <t>0.69±0.09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ꟲ</t>
    </r>
  </si>
  <si>
    <r>
      <t>0.57±0.03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ᵇᴮ</t>
    </r>
  </si>
  <si>
    <r>
      <t>0.45±0.05</t>
    </r>
    <r>
      <rPr>
        <sz val="11"/>
        <color theme="1"/>
        <rFont val="Calibri"/>
        <family val="2"/>
      </rPr>
      <t>ᵇ</t>
    </r>
    <r>
      <rPr>
        <sz val="11"/>
        <color theme="1"/>
        <rFont val="Times New Roman"/>
        <family val="1"/>
      </rPr>
      <t>ᴮ</t>
    </r>
  </si>
  <si>
    <r>
      <t>0.69±0.03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ꟲ</t>
    </r>
  </si>
  <si>
    <r>
      <t>0.59±0.08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ᵇᴮ</t>
    </r>
  </si>
  <si>
    <r>
      <t>3.66±0.05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ᴮ</t>
    </r>
  </si>
  <si>
    <r>
      <t>3.71±0.06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ꟲ</t>
    </r>
  </si>
  <si>
    <r>
      <t>4.02±0.10</t>
    </r>
    <r>
      <rPr>
        <sz val="11"/>
        <color theme="1"/>
        <rFont val="Calibri"/>
        <family val="2"/>
      </rPr>
      <t>ᵇ</t>
    </r>
    <r>
      <rPr>
        <sz val="11"/>
        <color theme="1"/>
        <rFont val="Times New Roman"/>
        <family val="1"/>
      </rPr>
      <t>ꟲ</t>
    </r>
  </si>
  <si>
    <r>
      <t>3.60±0.15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ꟲ</t>
    </r>
  </si>
  <si>
    <r>
      <t>4.01±0.46</t>
    </r>
    <r>
      <rPr>
        <sz val="11"/>
        <color theme="1"/>
        <rFont val="Calibri"/>
        <family val="2"/>
      </rPr>
      <t>ᵇ</t>
    </r>
    <r>
      <rPr>
        <sz val="11"/>
        <color theme="1"/>
        <rFont val="Times New Roman"/>
        <family val="1"/>
      </rPr>
      <t>ꟲ</t>
    </r>
  </si>
  <si>
    <r>
      <t>0.71±0.03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ᵇꟲ</t>
    </r>
  </si>
  <si>
    <r>
      <t>0.75±0.07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ᴮ</t>
    </r>
  </si>
  <si>
    <t>0.54±0.05ᵇᴮ</t>
  </si>
  <si>
    <r>
      <t>0.99±0.47</t>
    </r>
    <r>
      <rPr>
        <sz val="11"/>
        <color theme="1"/>
        <rFont val="Calibri"/>
        <family val="2"/>
      </rPr>
      <t>ᶜ</t>
    </r>
    <r>
      <rPr>
        <sz val="11"/>
        <color theme="1"/>
        <rFont val="Times New Roman"/>
        <family val="1"/>
      </rPr>
      <t>ᴰ</t>
    </r>
  </si>
  <si>
    <r>
      <t>0.77±0.14</t>
    </r>
    <r>
      <rPr>
        <sz val="11"/>
        <color theme="1"/>
        <rFont val="Calibri"/>
        <family val="2"/>
      </rPr>
      <t>ᵃ</t>
    </r>
    <r>
      <rPr>
        <sz val="11"/>
        <color theme="1"/>
        <rFont val="Times New Roman"/>
        <family val="1"/>
      </rPr>
      <t>ᴮ</t>
    </r>
  </si>
  <si>
    <t xml:space="preserve"> </t>
  </si>
  <si>
    <t>Boil 1100ml water, add slurry, cook for 20 mins</t>
  </si>
  <si>
    <t xml:space="preserve"> ANOVA</t>
  </si>
  <si>
    <t>Fermentation type</t>
  </si>
  <si>
    <t>INTERACTIONS</t>
  </si>
  <si>
    <t>MAIN EFFECTS</t>
  </si>
  <si>
    <t>Df</t>
  </si>
  <si>
    <t>P-value</t>
  </si>
  <si>
    <t>&lt; 0,001</t>
  </si>
  <si>
    <t>Multivariate ANOVA</t>
  </si>
  <si>
    <t>TPC</t>
  </si>
  <si>
    <t>Fermentation type*storage period</t>
  </si>
  <si>
    <t>&lt;0.001</t>
  </si>
  <si>
    <t>0.266</t>
  </si>
  <si>
    <t>Fermentation time (hr)</t>
  </si>
  <si>
    <t>0.57</t>
  </si>
  <si>
    <t>0.563</t>
  </si>
  <si>
    <t>Fermentation type*Fermentation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</si>
</sst>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4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Aptos Narrow"/>
      <family val="2"/>
    </font>
    <font>
      <sz val="11"/>
      <color theme="1"/>
      <name val="Calibri"/>
      <family val="2"/>
    </font>
    <font>
      <b/>
      <u/>
      <sz val="12"/>
      <color theme="1"/>
      <name val="Aptos Narrow"/>
      <family val="2"/>
      <scheme val="minor"/>
    </font>
    <font>
      <sz val="8"/>
      <name val="Aptos Narrow"/>
      <family val="2"/>
      <scheme val="minor"/>
    </font>
    <font>
      <sz val="11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7.7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3" borderId="0" xfId="0" applyFont="1" applyFill="1"/>
    <xf numFmtId="0" fontId="0" fillId="3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2" fillId="0" borderId="0" xfId="0" applyFont="1"/>
    <xf numFmtId="0" fontId="6" fillId="0" borderId="0" xfId="0" applyFont="1"/>
    <xf numFmtId="11" fontId="0" fillId="0" borderId="0" xfId="0" applyNumberForma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/>
    </xf>
    <xf numFmtId="0" fontId="10" fillId="0" borderId="0" xfId="0" applyFont="1"/>
    <xf numFmtId="0" fontId="11" fillId="0" borderId="0" xfId="0" applyFont="1"/>
    <xf numFmtId="0" fontId="12" fillId="0" borderId="0" xfId="0" applyFont="1" applyAlignment="1">
      <alignment horizontal="center"/>
    </xf>
    <xf numFmtId="2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12" fillId="0" borderId="0" xfId="0" applyFont="1"/>
    <xf numFmtId="0" fontId="9" fillId="0" borderId="0" xfId="0" applyFont="1"/>
    <xf numFmtId="164" fontId="8" fillId="0" borderId="0" xfId="0" applyNumberFormat="1" applyFont="1" applyAlignment="1">
      <alignment horizontal="center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2" fontId="8" fillId="0" borderId="0" xfId="0" applyNumberFormat="1" applyFont="1" applyAlignment="1">
      <alignment horizontal="center" vertical="center"/>
    </xf>
    <xf numFmtId="0" fontId="8" fillId="0" borderId="1" xfId="0" applyFont="1" applyBorder="1"/>
    <xf numFmtId="0" fontId="12" fillId="0" borderId="1" xfId="0" applyFont="1" applyBorder="1" applyAlignment="1">
      <alignment horizontal="center"/>
    </xf>
    <xf numFmtId="0" fontId="8" fillId="0" borderId="3" xfId="0" applyFont="1" applyBorder="1"/>
    <xf numFmtId="2" fontId="8" fillId="0" borderId="1" xfId="0" applyNumberFormat="1" applyFont="1" applyBorder="1" applyAlignment="1">
      <alignment horizontal="center"/>
    </xf>
    <xf numFmtId="0" fontId="8" fillId="0" borderId="2" xfId="0" applyFont="1" applyBorder="1"/>
    <xf numFmtId="0" fontId="12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0" fontId="8" fillId="0" borderId="3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12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12" fillId="0" borderId="3" xfId="0" applyFont="1" applyBorder="1"/>
    <xf numFmtId="164" fontId="8" fillId="0" borderId="3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9" fillId="0" borderId="0" xfId="0" applyFont="1" applyAlignment="1">
      <alignment horizontal="left"/>
    </xf>
    <xf numFmtId="0" fontId="1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202296-DD80-44AC-AFD5-6173C3B8BF29}">
  <dimension ref="B1:Z126"/>
  <sheetViews>
    <sheetView tabSelected="1" zoomScale="70" zoomScaleNormal="70" workbookViewId="0">
      <selection activeCell="G13" sqref="G13"/>
    </sheetView>
  </sheetViews>
  <sheetFormatPr defaultRowHeight="14.5" x14ac:dyDescent="0.35"/>
  <cols>
    <col min="1" max="1" width="2.08984375" customWidth="1"/>
    <col min="2" max="2" width="17.6328125" customWidth="1"/>
    <col min="13" max="13" width="9.36328125" bestFit="1" customWidth="1"/>
    <col min="14" max="14" width="10.54296875" customWidth="1"/>
    <col min="18" max="18" width="15.7265625" customWidth="1"/>
    <col min="21" max="21" width="9.81640625" bestFit="1" customWidth="1"/>
    <col min="23" max="23" width="9.81640625" bestFit="1" customWidth="1"/>
    <col min="25" max="25" width="9.81640625" bestFit="1" customWidth="1"/>
  </cols>
  <sheetData>
    <row r="1" spans="2:16" ht="11" customHeight="1" x14ac:dyDescent="0.35"/>
    <row r="2" spans="2:16" x14ac:dyDescent="0.35">
      <c r="B2" s="10" t="s">
        <v>208</v>
      </c>
      <c r="C2" s="10" t="s">
        <v>209</v>
      </c>
    </row>
    <row r="3" spans="2:16" ht="11" customHeight="1" x14ac:dyDescent="0.35"/>
    <row r="4" spans="2:16" x14ac:dyDescent="0.35">
      <c r="B4" s="10" t="s">
        <v>210</v>
      </c>
      <c r="C4" s="10" t="s">
        <v>252</v>
      </c>
    </row>
    <row r="6" spans="2:16" ht="16" x14ac:dyDescent="0.4">
      <c r="B6" s="14" t="s">
        <v>34</v>
      </c>
    </row>
    <row r="8" spans="2:16" x14ac:dyDescent="0.35">
      <c r="B8" s="49" t="s">
        <v>0</v>
      </c>
      <c r="C8" s="49"/>
      <c r="D8" s="1"/>
      <c r="E8" s="1"/>
      <c r="F8" s="1"/>
    </row>
    <row r="9" spans="2:16" x14ac:dyDescent="0.35">
      <c r="C9" s="1"/>
      <c r="D9" s="1"/>
      <c r="E9" s="1"/>
      <c r="F9" s="1"/>
    </row>
    <row r="10" spans="2:16" x14ac:dyDescent="0.35">
      <c r="C10" s="2" t="s">
        <v>1</v>
      </c>
      <c r="D10" s="2" t="s">
        <v>2</v>
      </c>
      <c r="E10" s="2" t="s">
        <v>3</v>
      </c>
      <c r="F10" s="2" t="s">
        <v>4</v>
      </c>
      <c r="M10" s="2" t="s">
        <v>1</v>
      </c>
      <c r="N10" s="2" t="s">
        <v>2</v>
      </c>
      <c r="O10" s="2" t="s">
        <v>3</v>
      </c>
      <c r="P10" s="2" t="s">
        <v>4</v>
      </c>
    </row>
    <row r="11" spans="2:16" x14ac:dyDescent="0.35">
      <c r="B11" t="s">
        <v>5</v>
      </c>
      <c r="C11" s="1">
        <v>6.37</v>
      </c>
      <c r="D11" s="3">
        <v>3.9</v>
      </c>
      <c r="E11" s="1">
        <v>3.65</v>
      </c>
      <c r="F11" s="1">
        <v>3.61</v>
      </c>
      <c r="L11" t="s">
        <v>5</v>
      </c>
      <c r="M11" s="1">
        <v>6.42</v>
      </c>
      <c r="N11" s="1">
        <v>3.8</v>
      </c>
      <c r="O11" s="1">
        <v>3.53</v>
      </c>
      <c r="P11" s="1">
        <v>3.5</v>
      </c>
    </row>
    <row r="12" spans="2:16" x14ac:dyDescent="0.35">
      <c r="B12" t="s">
        <v>6</v>
      </c>
      <c r="C12" s="1">
        <v>6.37</v>
      </c>
      <c r="D12" s="1">
        <v>3.89</v>
      </c>
      <c r="E12" s="1">
        <v>3.73</v>
      </c>
      <c r="F12" s="3">
        <v>3.7</v>
      </c>
      <c r="L12" t="s">
        <v>6</v>
      </c>
      <c r="M12" s="1">
        <v>6.44</v>
      </c>
      <c r="N12" s="1">
        <v>3.9</v>
      </c>
      <c r="O12" s="1">
        <v>3.5</v>
      </c>
      <c r="P12" s="1">
        <v>3.31</v>
      </c>
    </row>
    <row r="13" spans="2:16" x14ac:dyDescent="0.35">
      <c r="B13" t="s">
        <v>7</v>
      </c>
      <c r="C13" s="1">
        <v>6.38</v>
      </c>
      <c r="D13" s="1">
        <v>3.84</v>
      </c>
      <c r="E13" s="1">
        <v>3.69</v>
      </c>
      <c r="F13" s="1">
        <v>3.67</v>
      </c>
      <c r="L13" t="s">
        <v>7</v>
      </c>
      <c r="M13" s="1">
        <v>6.42</v>
      </c>
      <c r="N13" s="1">
        <v>3.93</v>
      </c>
      <c r="O13" s="1">
        <v>3.64</v>
      </c>
      <c r="P13" s="1"/>
    </row>
    <row r="14" spans="2:16" x14ac:dyDescent="0.35">
      <c r="B14" t="s">
        <v>8</v>
      </c>
      <c r="C14" s="3">
        <f>AVERAGE(C11:C13)</f>
        <v>6.373333333333334</v>
      </c>
      <c r="D14" s="3">
        <f>AVERAGE(D11:D13)</f>
        <v>3.8766666666666665</v>
      </c>
      <c r="E14" s="3">
        <f>AVERAGE(E11:E13)</f>
        <v>3.69</v>
      </c>
      <c r="F14" s="3">
        <f>AVERAGE(F11:F13)</f>
        <v>3.66</v>
      </c>
      <c r="L14" t="s">
        <v>8</v>
      </c>
      <c r="M14" s="3">
        <f>AVERAGE(M11:M13)</f>
        <v>6.4266666666666667</v>
      </c>
      <c r="N14" s="3">
        <f t="shared" ref="N14:O14" si="0">AVERAGE(N11:N13)</f>
        <v>3.8766666666666665</v>
      </c>
      <c r="O14" s="3">
        <f t="shared" si="0"/>
        <v>3.5566666666666666</v>
      </c>
      <c r="P14" s="3">
        <f>AVERAGE(P11:P13)</f>
        <v>3.4050000000000002</v>
      </c>
    </row>
    <row r="15" spans="2:16" x14ac:dyDescent="0.35">
      <c r="B15" t="s">
        <v>49</v>
      </c>
      <c r="C15" s="3">
        <f>_xlfn.STDEV.S(C11:C13)</f>
        <v>5.7735026918961348E-3</v>
      </c>
      <c r="D15" s="3">
        <f t="shared" ref="D15:F15" si="1">_xlfn.STDEV.S(D11:D13)</f>
        <v>3.2145502536643257E-2</v>
      </c>
      <c r="E15" s="3">
        <f t="shared" si="1"/>
        <v>4.0000000000000036E-2</v>
      </c>
      <c r="F15" s="3">
        <f t="shared" si="1"/>
        <v>4.5825756949558538E-2</v>
      </c>
      <c r="L15" t="s">
        <v>50</v>
      </c>
      <c r="M15" s="3">
        <f t="shared" ref="M15:P15" si="2">_xlfn.STDEV.S(M11:M13)</f>
        <v>1.1547005383792781E-2</v>
      </c>
      <c r="N15" s="3">
        <f t="shared" si="2"/>
        <v>6.8068592855540608E-2</v>
      </c>
      <c r="O15" s="3">
        <f t="shared" si="2"/>
        <v>7.3711147958320039E-2</v>
      </c>
      <c r="P15" s="3">
        <f t="shared" si="2"/>
        <v>0.134350288425444</v>
      </c>
    </row>
    <row r="16" spans="2:16" x14ac:dyDescent="0.35">
      <c r="C16" s="1"/>
      <c r="D16" s="1"/>
      <c r="E16" s="1"/>
      <c r="F16" s="1"/>
    </row>
    <row r="17" spans="2:16" x14ac:dyDescent="0.35">
      <c r="B17" s="4" t="s">
        <v>9</v>
      </c>
      <c r="C17" s="5"/>
      <c r="D17" s="1"/>
      <c r="E17" s="1"/>
      <c r="F17" s="1"/>
      <c r="M17" s="3">
        <f>_xlfn.STDEV.S(C14,M14)</f>
        <v>3.7712361663282151E-2</v>
      </c>
      <c r="N17" s="3">
        <f t="shared" ref="N17:P17" si="3">_xlfn.STDEV.S(D14,N14)</f>
        <v>0</v>
      </c>
      <c r="O17" s="3">
        <f t="shared" si="3"/>
        <v>9.4280904158206322E-2</v>
      </c>
      <c r="P17" s="3">
        <f t="shared" si="3"/>
        <v>0.18031222920256954</v>
      </c>
    </row>
    <row r="18" spans="2:16" x14ac:dyDescent="0.35">
      <c r="C18" s="1"/>
      <c r="D18" s="1"/>
      <c r="E18" s="1"/>
      <c r="F18" s="1"/>
    </row>
    <row r="19" spans="2:16" x14ac:dyDescent="0.35">
      <c r="C19" s="2" t="s">
        <v>10</v>
      </c>
      <c r="D19" s="2" t="s">
        <v>11</v>
      </c>
      <c r="E19" s="2" t="s">
        <v>12</v>
      </c>
      <c r="F19" s="2" t="s">
        <v>13</v>
      </c>
      <c r="G19" s="2" t="s">
        <v>14</v>
      </c>
      <c r="H19" s="2" t="s">
        <v>15</v>
      </c>
    </row>
    <row r="20" spans="2:16" x14ac:dyDescent="0.35">
      <c r="B20" t="s">
        <v>5</v>
      </c>
      <c r="C20" s="3">
        <v>3.8</v>
      </c>
      <c r="D20" s="1">
        <v>3.79</v>
      </c>
      <c r="E20" s="1">
        <v>3.79</v>
      </c>
      <c r="F20" s="1">
        <v>3.83</v>
      </c>
      <c r="G20" s="1">
        <v>3.83</v>
      </c>
      <c r="H20" s="1">
        <v>3.83</v>
      </c>
    </row>
    <row r="21" spans="2:16" x14ac:dyDescent="0.35">
      <c r="B21" t="s">
        <v>6</v>
      </c>
      <c r="C21" s="1">
        <v>3.86</v>
      </c>
      <c r="D21" s="1">
        <v>3.87</v>
      </c>
      <c r="E21" s="1">
        <v>3.86</v>
      </c>
      <c r="F21" s="1">
        <v>3.9</v>
      </c>
      <c r="G21" s="1">
        <v>3.9</v>
      </c>
      <c r="H21" s="1">
        <v>3.9</v>
      </c>
    </row>
    <row r="22" spans="2:16" x14ac:dyDescent="0.35">
      <c r="B22" t="s">
        <v>7</v>
      </c>
      <c r="C22" s="1">
        <v>3.83</v>
      </c>
      <c r="D22" s="1">
        <v>3.84</v>
      </c>
      <c r="E22" s="1">
        <v>3.82</v>
      </c>
      <c r="F22" s="1">
        <v>3.83</v>
      </c>
      <c r="G22" s="1">
        <v>3.82</v>
      </c>
      <c r="H22" s="1">
        <v>3.8</v>
      </c>
    </row>
    <row r="23" spans="2:16" x14ac:dyDescent="0.35">
      <c r="B23" t="s">
        <v>8</v>
      </c>
      <c r="C23" s="3">
        <f t="shared" ref="C23:H23" si="4">AVERAGE(C20:C22)</f>
        <v>3.83</v>
      </c>
      <c r="D23" s="3">
        <f t="shared" si="4"/>
        <v>3.8333333333333335</v>
      </c>
      <c r="E23" s="3">
        <f t="shared" si="4"/>
        <v>3.8233333333333337</v>
      </c>
      <c r="F23" s="3">
        <f t="shared" si="4"/>
        <v>3.8533333333333335</v>
      </c>
      <c r="G23" s="3">
        <f t="shared" si="4"/>
        <v>3.85</v>
      </c>
      <c r="H23" s="3">
        <f t="shared" si="4"/>
        <v>3.8433333333333337</v>
      </c>
    </row>
    <row r="24" spans="2:16" x14ac:dyDescent="0.35">
      <c r="B24" t="s">
        <v>49</v>
      </c>
      <c r="C24" s="3">
        <f>_xlfn.STDEV.S(C20:C22)</f>
        <v>3.0000000000000027E-2</v>
      </c>
      <c r="D24" s="3">
        <f t="shared" ref="D24:H24" si="5">_xlfn.STDEV.S(D20:D22)</f>
        <v>4.0414518843273822E-2</v>
      </c>
      <c r="E24" s="3">
        <f t="shared" si="5"/>
        <v>3.5118845842842389E-2</v>
      </c>
      <c r="F24" s="3">
        <f t="shared" si="5"/>
        <v>4.0414518843273711E-2</v>
      </c>
      <c r="G24" s="3">
        <f t="shared" si="5"/>
        <v>4.3588989435406726E-2</v>
      </c>
      <c r="H24" s="3">
        <f t="shared" si="5"/>
        <v>5.131601439446886E-2</v>
      </c>
    </row>
    <row r="26" spans="2:16" ht="16" x14ac:dyDescent="0.4">
      <c r="B26" s="14" t="s">
        <v>35</v>
      </c>
    </row>
    <row r="28" spans="2:16" x14ac:dyDescent="0.35">
      <c r="B28" s="49" t="s">
        <v>0</v>
      </c>
      <c r="C28" s="49"/>
      <c r="D28" s="1"/>
      <c r="E28" s="1"/>
      <c r="F28" s="1"/>
    </row>
    <row r="29" spans="2:16" x14ac:dyDescent="0.35">
      <c r="C29" s="1"/>
      <c r="D29" s="1"/>
      <c r="E29" s="1"/>
      <c r="F29" s="1"/>
    </row>
    <row r="30" spans="2:16" x14ac:dyDescent="0.35">
      <c r="C30" s="2" t="s">
        <v>1</v>
      </c>
      <c r="D30" s="2" t="s">
        <v>2</v>
      </c>
      <c r="E30" s="2" t="s">
        <v>3</v>
      </c>
      <c r="F30" s="2" t="s">
        <v>4</v>
      </c>
    </row>
    <row r="31" spans="2:16" x14ac:dyDescent="0.35">
      <c r="B31" t="s">
        <v>5</v>
      </c>
      <c r="C31" s="3">
        <f>(0.3*0.1*90.08)/(2*10)</f>
        <v>0.13511999999999999</v>
      </c>
      <c r="D31" s="3">
        <f>(1*0.1*90.08)/(2*10)</f>
        <v>0.45040000000000002</v>
      </c>
      <c r="E31" s="3">
        <f>(1.7*0.1*90.08)/(2*10)</f>
        <v>0.76568000000000003</v>
      </c>
      <c r="F31" s="3">
        <f>(1.6*0.1*90.08)/(2*10)</f>
        <v>0.72064000000000017</v>
      </c>
    </row>
    <row r="32" spans="2:16" x14ac:dyDescent="0.35">
      <c r="B32" t="s">
        <v>6</v>
      </c>
      <c r="C32" s="3">
        <f>(0.2*0.1*90.08)/(2*10)</f>
        <v>9.0080000000000021E-2</v>
      </c>
      <c r="D32" s="3">
        <f>(1.1*0.1*90.08)/(2*10)</f>
        <v>0.49544000000000005</v>
      </c>
      <c r="E32" s="3">
        <f>(1.3*0.1*90.08)/(2*10)</f>
        <v>0.58552000000000004</v>
      </c>
      <c r="F32" s="3">
        <f>(1.5*0.1*90.08)/(2*10)</f>
        <v>0.67560000000000009</v>
      </c>
    </row>
    <row r="33" spans="2:8" x14ac:dyDescent="0.35">
      <c r="B33" t="s">
        <v>7</v>
      </c>
      <c r="C33" s="3">
        <f>(0.2*0.1*90.08)/(2*10)</f>
        <v>9.0080000000000021E-2</v>
      </c>
      <c r="D33" s="3">
        <f>(1.2*0.1*90.08)/(2*10)</f>
        <v>0.54047999999999996</v>
      </c>
      <c r="E33" s="3">
        <f>(1.6*0.1*90.08)/(2*10)</f>
        <v>0.72064000000000017</v>
      </c>
      <c r="F33" s="3">
        <f>(1.6*0.1*90.08)/(2*10)</f>
        <v>0.72064000000000017</v>
      </c>
    </row>
    <row r="34" spans="2:8" x14ac:dyDescent="0.35">
      <c r="B34" t="s">
        <v>8</v>
      </c>
      <c r="C34" s="3">
        <f>AVERAGE(C31:C33)</f>
        <v>0.10509333333333333</v>
      </c>
      <c r="D34" s="3">
        <f>AVERAGE(D31:D33)</f>
        <v>0.49544000000000005</v>
      </c>
      <c r="E34" s="3">
        <f>AVERAGE(E31:E33)</f>
        <v>0.6906133333333333</v>
      </c>
      <c r="F34" s="3">
        <f>AVERAGE(F31:F33)</f>
        <v>0.70562666666666674</v>
      </c>
    </row>
    <row r="35" spans="2:8" x14ac:dyDescent="0.35">
      <c r="B35" t="s">
        <v>49</v>
      </c>
      <c r="C35" s="3">
        <f>_xlfn.STDEV.S(C31:C33)</f>
        <v>2.6003856124300759E-2</v>
      </c>
      <c r="D35" s="3">
        <f t="shared" ref="D35:F35" si="6">_xlfn.STDEV.S(D31:D33)</f>
        <v>4.5039999999999969E-2</v>
      </c>
      <c r="E35" s="3">
        <f t="shared" si="6"/>
        <v>9.3758236615955809E-2</v>
      </c>
      <c r="F35" s="3">
        <f t="shared" si="6"/>
        <v>2.6003856124300791E-2</v>
      </c>
    </row>
    <row r="36" spans="2:8" x14ac:dyDescent="0.35">
      <c r="C36" s="1"/>
      <c r="D36" s="1"/>
      <c r="E36" s="1"/>
      <c r="F36" s="1"/>
    </row>
    <row r="37" spans="2:8" x14ac:dyDescent="0.35">
      <c r="B37" s="4" t="s">
        <v>9</v>
      </c>
      <c r="C37" s="5"/>
      <c r="D37" s="1"/>
      <c r="E37" s="1"/>
      <c r="F37" s="1"/>
    </row>
    <row r="38" spans="2:8" x14ac:dyDescent="0.35">
      <c r="C38" s="1"/>
      <c r="D38" s="1"/>
      <c r="E38" s="1"/>
      <c r="F38" s="1"/>
    </row>
    <row r="39" spans="2:8" x14ac:dyDescent="0.35">
      <c r="C39" s="2" t="s">
        <v>10</v>
      </c>
      <c r="D39" s="2" t="s">
        <v>11</v>
      </c>
      <c r="E39" s="2" t="s">
        <v>12</v>
      </c>
      <c r="F39" s="2" t="s">
        <v>13</v>
      </c>
      <c r="G39" s="2" t="s">
        <v>14</v>
      </c>
      <c r="H39" s="2" t="s">
        <v>15</v>
      </c>
    </row>
    <row r="40" spans="2:8" x14ac:dyDescent="0.35">
      <c r="B40" t="s">
        <v>5</v>
      </c>
      <c r="C40" s="3">
        <f>(0.4*0.1*90.08)/(2*10)</f>
        <v>0.18016000000000004</v>
      </c>
      <c r="D40" s="3">
        <f>(0.5*0.1*90.08)/(2*10)</f>
        <v>0.22520000000000001</v>
      </c>
      <c r="E40" s="3">
        <f>(0.6*0.1*90.08)/(2*10)</f>
        <v>0.27023999999999998</v>
      </c>
      <c r="F40" s="3">
        <f>(0.3*0.1*90.08)/(2*10)</f>
        <v>0.13511999999999999</v>
      </c>
      <c r="G40" s="3">
        <f>(0.6*0.1*90.08)/(2*10)</f>
        <v>0.27023999999999998</v>
      </c>
      <c r="H40" s="3">
        <f>(0.5*0.1*90.08)/(2*10)</f>
        <v>0.22520000000000001</v>
      </c>
    </row>
    <row r="41" spans="2:8" x14ac:dyDescent="0.35">
      <c r="B41" t="s">
        <v>6</v>
      </c>
      <c r="C41" s="3">
        <f>(0.3*0.1*90.08)/(2*10)</f>
        <v>0.13511999999999999</v>
      </c>
      <c r="D41" s="3">
        <f>(0.4*0.1*90.08)/(2*10)</f>
        <v>0.18016000000000004</v>
      </c>
      <c r="E41" s="3">
        <f t="shared" ref="E41:E42" si="7">(0.5*0.1*90.08)/(2*10)</f>
        <v>0.22520000000000001</v>
      </c>
      <c r="F41" s="3">
        <f>(0.5*0.1*90.08)/(2*10)</f>
        <v>0.22520000000000001</v>
      </c>
      <c r="G41" s="3">
        <f t="shared" ref="G41:H41" si="8">(0.4*0.1*90.08)/(2*10)</f>
        <v>0.18016000000000004</v>
      </c>
      <c r="H41" s="3">
        <f t="shared" si="8"/>
        <v>0.18016000000000004</v>
      </c>
    </row>
    <row r="42" spans="2:8" x14ac:dyDescent="0.35">
      <c r="B42" t="s">
        <v>7</v>
      </c>
      <c r="C42" s="3">
        <f>(0.4*0.1*90.08)/(2*10)</f>
        <v>0.18016000000000004</v>
      </c>
      <c r="D42" s="3">
        <f>(0.5*0.1*90.08)/(2*10)</f>
        <v>0.22520000000000001</v>
      </c>
      <c r="E42" s="3">
        <f t="shared" si="7"/>
        <v>0.22520000000000001</v>
      </c>
      <c r="F42" s="3">
        <f>(0.46*0.1*90.08)/(2*10)</f>
        <v>0.20718400000000003</v>
      </c>
      <c r="G42" s="3">
        <f t="shared" ref="G42:H42" si="9">(0.5*0.1*90.08)/(2*10)</f>
        <v>0.22520000000000001</v>
      </c>
      <c r="H42" s="3">
        <f t="shared" si="9"/>
        <v>0.22520000000000001</v>
      </c>
    </row>
    <row r="43" spans="2:8" x14ac:dyDescent="0.35">
      <c r="B43" t="s">
        <v>8</v>
      </c>
      <c r="C43" s="3">
        <f t="shared" ref="C43:H43" si="10">AVERAGE(C40:C42)</f>
        <v>0.16514666666666669</v>
      </c>
      <c r="D43" s="3">
        <f t="shared" si="10"/>
        <v>0.21018666666666666</v>
      </c>
      <c r="E43" s="3">
        <f t="shared" si="10"/>
        <v>0.24021333333333331</v>
      </c>
      <c r="F43" s="3">
        <f t="shared" si="10"/>
        <v>0.189168</v>
      </c>
      <c r="G43" s="3">
        <f t="shared" si="10"/>
        <v>0.22519999999999998</v>
      </c>
      <c r="H43" s="3">
        <f t="shared" si="10"/>
        <v>0.21018666666666666</v>
      </c>
    </row>
    <row r="44" spans="2:8" x14ac:dyDescent="0.35">
      <c r="B44" t="s">
        <v>49</v>
      </c>
      <c r="C44" s="3">
        <f t="shared" ref="C44:H44" si="11">_xlfn.STDEV.S(C40:C42)</f>
        <v>2.6003856124300825E-2</v>
      </c>
      <c r="D44" s="3">
        <f t="shared" si="11"/>
        <v>2.6003856124300825E-2</v>
      </c>
      <c r="E44" s="3">
        <f t="shared" si="11"/>
        <v>2.6003856124300728E-2</v>
      </c>
      <c r="F44" s="3">
        <f t="shared" si="11"/>
        <v>4.7665855620139662E-2</v>
      </c>
      <c r="G44" s="3">
        <f t="shared" si="11"/>
        <v>4.503999999999999E-2</v>
      </c>
      <c r="H44" s="3">
        <f t="shared" si="11"/>
        <v>2.6003856124300825E-2</v>
      </c>
    </row>
    <row r="46" spans="2:8" ht="16" x14ac:dyDescent="0.4">
      <c r="B46" s="14" t="s">
        <v>36</v>
      </c>
    </row>
    <row r="48" spans="2:8" x14ac:dyDescent="0.35">
      <c r="B48" s="49" t="s">
        <v>0</v>
      </c>
      <c r="C48" s="49"/>
    </row>
    <row r="50" spans="2:26" x14ac:dyDescent="0.35">
      <c r="B50" s="10" t="s">
        <v>32</v>
      </c>
      <c r="R50" s="10" t="s">
        <v>32</v>
      </c>
    </row>
    <row r="51" spans="2:26" x14ac:dyDescent="0.35">
      <c r="C51" s="50" t="s">
        <v>1</v>
      </c>
      <c r="D51" s="50"/>
      <c r="E51" s="50" t="s">
        <v>2</v>
      </c>
      <c r="F51" s="50"/>
      <c r="G51" s="50"/>
      <c r="H51" s="50" t="s">
        <v>3</v>
      </c>
      <c r="I51" s="50"/>
      <c r="J51" s="50"/>
      <c r="K51" s="10" t="s">
        <v>4</v>
      </c>
      <c r="N51" s="10"/>
      <c r="O51" s="10"/>
      <c r="S51" s="50" t="s">
        <v>1</v>
      </c>
      <c r="T51" s="50"/>
      <c r="U51" s="50" t="s">
        <v>2</v>
      </c>
      <c r="V51" s="50"/>
      <c r="W51" s="50" t="s">
        <v>3</v>
      </c>
      <c r="X51" s="50"/>
      <c r="Y51" s="50" t="s">
        <v>4</v>
      </c>
      <c r="Z51" s="50"/>
    </row>
    <row r="52" spans="2:26" x14ac:dyDescent="0.35">
      <c r="C52" s="11" t="s">
        <v>26</v>
      </c>
      <c r="D52" s="8" t="s">
        <v>25</v>
      </c>
      <c r="E52" s="8" t="s">
        <v>25</v>
      </c>
      <c r="F52" s="8" t="s">
        <v>29</v>
      </c>
      <c r="G52" s="8" t="s">
        <v>28</v>
      </c>
      <c r="H52" s="8" t="s">
        <v>25</v>
      </c>
      <c r="I52" s="8" t="s">
        <v>29</v>
      </c>
      <c r="J52" s="8" t="s">
        <v>28</v>
      </c>
      <c r="K52" s="8" t="s">
        <v>25</v>
      </c>
      <c r="N52" s="10"/>
      <c r="O52" s="10"/>
      <c r="S52" s="8" t="s">
        <v>21</v>
      </c>
      <c r="T52" s="8" t="s">
        <v>20</v>
      </c>
      <c r="U52" s="8" t="s">
        <v>21</v>
      </c>
      <c r="V52" s="8" t="s">
        <v>20</v>
      </c>
      <c r="W52" s="8" t="s">
        <v>21</v>
      </c>
      <c r="X52" s="8" t="s">
        <v>20</v>
      </c>
      <c r="Y52" s="8" t="s">
        <v>21</v>
      </c>
      <c r="Z52" s="8" t="s">
        <v>20</v>
      </c>
    </row>
    <row r="53" spans="2:26" x14ac:dyDescent="0.35">
      <c r="B53" t="s">
        <v>19</v>
      </c>
      <c r="C53" s="1">
        <v>268</v>
      </c>
      <c r="D53" s="1">
        <v>20</v>
      </c>
      <c r="E53" s="7" t="s">
        <v>16</v>
      </c>
      <c r="F53" s="1">
        <v>72</v>
      </c>
      <c r="G53" s="1">
        <v>9</v>
      </c>
      <c r="H53" s="1">
        <v>1</v>
      </c>
      <c r="I53" s="1">
        <v>0</v>
      </c>
      <c r="J53" s="1">
        <v>0</v>
      </c>
      <c r="K53" s="1">
        <v>0</v>
      </c>
      <c r="N53" s="1"/>
      <c r="O53" s="1"/>
      <c r="R53" t="s">
        <v>19</v>
      </c>
      <c r="S53" s="1">
        <f>C53/0.1</f>
        <v>2680</v>
      </c>
      <c r="T53" s="6">
        <f t="shared" ref="T53:T55" si="12">LOG10(S53)</f>
        <v>3.428134794028789</v>
      </c>
      <c r="U53" s="1">
        <f t="shared" ref="U53:U55" si="13">(F53*10^2)/0.1</f>
        <v>72000</v>
      </c>
      <c r="V53" s="6">
        <f t="shared" ref="V53:V55" si="14">LOG10(U53)</f>
        <v>4.8573324964312681</v>
      </c>
      <c r="W53" s="1">
        <v>0</v>
      </c>
      <c r="X53" s="1">
        <v>0</v>
      </c>
      <c r="Y53" s="1">
        <v>0</v>
      </c>
      <c r="Z53" s="1">
        <v>0</v>
      </c>
    </row>
    <row r="54" spans="2:26" x14ac:dyDescent="0.35">
      <c r="B54" t="s">
        <v>18</v>
      </c>
      <c r="C54" s="7" t="s">
        <v>16</v>
      </c>
      <c r="D54" s="1">
        <v>167</v>
      </c>
      <c r="E54" s="7" t="s">
        <v>16</v>
      </c>
      <c r="F54" s="1">
        <v>64</v>
      </c>
      <c r="G54" s="1">
        <v>6</v>
      </c>
      <c r="H54" s="1">
        <v>0</v>
      </c>
      <c r="I54" s="1">
        <v>0</v>
      </c>
      <c r="J54" s="1">
        <v>0</v>
      </c>
      <c r="K54" s="1">
        <v>0</v>
      </c>
      <c r="N54" s="1"/>
      <c r="O54" s="1"/>
      <c r="R54" t="s">
        <v>18</v>
      </c>
      <c r="S54" s="1">
        <f>(D54*10^1)/0.1</f>
        <v>16700</v>
      </c>
      <c r="T54" s="6">
        <f t="shared" si="12"/>
        <v>4.2227164711475833</v>
      </c>
      <c r="U54" s="1">
        <f t="shared" si="13"/>
        <v>64000</v>
      </c>
      <c r="V54" s="6">
        <f t="shared" si="14"/>
        <v>4.8061799739838875</v>
      </c>
      <c r="W54" s="1">
        <v>0</v>
      </c>
      <c r="X54" s="1">
        <v>0</v>
      </c>
      <c r="Y54" s="1">
        <v>0</v>
      </c>
      <c r="Z54" s="1">
        <v>0</v>
      </c>
    </row>
    <row r="55" spans="2:26" x14ac:dyDescent="0.35">
      <c r="B55" t="s">
        <v>17</v>
      </c>
      <c r="C55" s="1">
        <v>160</v>
      </c>
      <c r="D55" s="1">
        <v>18</v>
      </c>
      <c r="E55" s="7" t="s">
        <v>16</v>
      </c>
      <c r="F55" s="1">
        <v>62</v>
      </c>
      <c r="G55" s="1">
        <v>6</v>
      </c>
      <c r="H55" s="1">
        <v>3</v>
      </c>
      <c r="I55" s="1">
        <v>0</v>
      </c>
      <c r="J55" s="1">
        <v>0</v>
      </c>
      <c r="K55" s="1">
        <v>0</v>
      </c>
      <c r="N55" s="1"/>
      <c r="O55" s="1"/>
      <c r="R55" t="s">
        <v>17</v>
      </c>
      <c r="S55" s="1">
        <f>C55/0.1</f>
        <v>1600</v>
      </c>
      <c r="T55" s="6">
        <f t="shared" si="12"/>
        <v>3.2041199826559246</v>
      </c>
      <c r="U55" s="1">
        <f t="shared" si="13"/>
        <v>62000</v>
      </c>
      <c r="V55" s="6">
        <f t="shared" si="14"/>
        <v>4.7923916894982534</v>
      </c>
      <c r="W55" s="1">
        <v>0</v>
      </c>
      <c r="X55" s="1">
        <v>0</v>
      </c>
      <c r="Y55" s="1">
        <v>0</v>
      </c>
      <c r="Z55" s="1">
        <v>0</v>
      </c>
    </row>
    <row r="56" spans="2:26" x14ac:dyDescent="0.35">
      <c r="C56" s="1"/>
      <c r="D56" s="1"/>
      <c r="E56" s="1"/>
      <c r="F56" s="1"/>
      <c r="G56" s="1"/>
      <c r="H56" s="1"/>
      <c r="I56" s="1"/>
      <c r="J56" s="1"/>
      <c r="L56" s="1"/>
      <c r="M56" s="1"/>
      <c r="N56" s="1"/>
      <c r="O56" s="1"/>
      <c r="R56" t="s">
        <v>8</v>
      </c>
      <c r="S56" s="7">
        <f t="shared" ref="S56:Z56" si="15">AVERAGE(S53:S55)</f>
        <v>6993.333333333333</v>
      </c>
      <c r="T56" s="6">
        <f t="shared" si="15"/>
        <v>3.6183237492774327</v>
      </c>
      <c r="U56" s="7">
        <f t="shared" si="15"/>
        <v>66000</v>
      </c>
      <c r="V56" s="6">
        <f t="shared" si="15"/>
        <v>4.8186347199711363</v>
      </c>
      <c r="W56" s="1">
        <f t="shared" si="15"/>
        <v>0</v>
      </c>
      <c r="X56" s="1">
        <f t="shared" si="15"/>
        <v>0</v>
      </c>
      <c r="Y56" s="1">
        <f t="shared" si="15"/>
        <v>0</v>
      </c>
      <c r="Z56" s="1">
        <f t="shared" si="15"/>
        <v>0</v>
      </c>
    </row>
    <row r="57" spans="2:26" x14ac:dyDescent="0.35">
      <c r="C57" s="1"/>
      <c r="D57" s="1"/>
      <c r="E57" s="1"/>
      <c r="F57" s="1"/>
      <c r="G57" s="1"/>
      <c r="H57" s="1"/>
      <c r="I57" s="1"/>
      <c r="J57" s="1"/>
      <c r="L57" s="1"/>
      <c r="M57" s="1"/>
      <c r="N57" s="1"/>
      <c r="O57" s="1"/>
      <c r="R57" t="s">
        <v>49</v>
      </c>
      <c r="S57" s="7"/>
      <c r="T57" s="3">
        <f t="shared" ref="T57:V57" si="16">_xlfn.STDEV.S(T53:T55)</f>
        <v>0.5352696335640672</v>
      </c>
      <c r="U57" s="7"/>
      <c r="V57" s="3">
        <f t="shared" si="16"/>
        <v>3.4215020451300891E-2</v>
      </c>
      <c r="W57" s="1"/>
      <c r="X57" s="1"/>
      <c r="Y57" s="1"/>
      <c r="Z57" s="1"/>
    </row>
    <row r="58" spans="2:26" x14ac:dyDescent="0.35">
      <c r="C58" s="1"/>
      <c r="D58" s="1"/>
      <c r="E58" s="1"/>
      <c r="F58" s="1"/>
      <c r="G58" s="1"/>
      <c r="H58" s="1"/>
      <c r="I58" s="1"/>
      <c r="J58" s="1"/>
      <c r="L58" s="1"/>
      <c r="M58" s="1"/>
      <c r="N58" s="1"/>
      <c r="O58" s="1"/>
    </row>
    <row r="59" spans="2:26" x14ac:dyDescent="0.35">
      <c r="B59" s="10" t="s">
        <v>31</v>
      </c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R59" s="10" t="s">
        <v>31</v>
      </c>
    </row>
    <row r="60" spans="2:26" x14ac:dyDescent="0.35">
      <c r="C60" s="50" t="s">
        <v>1</v>
      </c>
      <c r="D60" s="50"/>
      <c r="E60" s="50" t="s">
        <v>2</v>
      </c>
      <c r="F60" s="50"/>
      <c r="G60" s="50"/>
      <c r="H60" s="50" t="s">
        <v>3</v>
      </c>
      <c r="I60" s="50"/>
      <c r="J60" s="50"/>
      <c r="K60" s="50" t="s">
        <v>4</v>
      </c>
      <c r="L60" s="50"/>
      <c r="M60" s="50"/>
      <c r="S60" s="50" t="s">
        <v>1</v>
      </c>
      <c r="T60" s="50"/>
      <c r="U60" s="50" t="s">
        <v>2</v>
      </c>
      <c r="V60" s="50"/>
      <c r="W60" s="50" t="s">
        <v>3</v>
      </c>
      <c r="X60" s="50"/>
      <c r="Y60" s="50" t="s">
        <v>4</v>
      </c>
      <c r="Z60" s="50"/>
    </row>
    <row r="61" spans="2:26" x14ac:dyDescent="0.35">
      <c r="C61" s="9" t="s">
        <v>26</v>
      </c>
      <c r="D61" s="8" t="s">
        <v>25</v>
      </c>
      <c r="E61" s="8" t="s">
        <v>24</v>
      </c>
      <c r="F61" s="8" t="s">
        <v>23</v>
      </c>
      <c r="G61" s="8" t="s">
        <v>22</v>
      </c>
      <c r="H61" s="8" t="s">
        <v>24</v>
      </c>
      <c r="I61" s="8" t="s">
        <v>23</v>
      </c>
      <c r="J61" s="8" t="s">
        <v>22</v>
      </c>
      <c r="K61" s="8" t="s">
        <v>24</v>
      </c>
      <c r="L61" s="8" t="s">
        <v>23</v>
      </c>
      <c r="M61" s="8" t="s">
        <v>22</v>
      </c>
      <c r="S61" s="8" t="s">
        <v>21</v>
      </c>
      <c r="T61" s="8" t="s">
        <v>20</v>
      </c>
      <c r="U61" s="8" t="s">
        <v>21</v>
      </c>
      <c r="V61" s="8" t="s">
        <v>20</v>
      </c>
      <c r="W61" s="8" t="s">
        <v>21</v>
      </c>
      <c r="X61" s="8" t="s">
        <v>20</v>
      </c>
      <c r="Y61" s="8" t="s">
        <v>21</v>
      </c>
      <c r="Z61" s="8" t="s">
        <v>20</v>
      </c>
    </row>
    <row r="62" spans="2:26" x14ac:dyDescent="0.35">
      <c r="B62" t="s">
        <v>19</v>
      </c>
      <c r="C62" s="7" t="s">
        <v>16</v>
      </c>
      <c r="D62" s="1">
        <v>60</v>
      </c>
      <c r="E62" s="7" t="s">
        <v>16</v>
      </c>
      <c r="F62" s="1">
        <v>186</v>
      </c>
      <c r="G62" s="1">
        <v>18</v>
      </c>
      <c r="H62" s="7" t="s">
        <v>16</v>
      </c>
      <c r="I62" s="1">
        <v>121</v>
      </c>
      <c r="J62" s="1">
        <v>7</v>
      </c>
      <c r="K62" s="7" t="s">
        <v>16</v>
      </c>
      <c r="L62" s="1">
        <v>233</v>
      </c>
      <c r="M62" s="1">
        <v>33</v>
      </c>
      <c r="R62" t="s">
        <v>19</v>
      </c>
      <c r="S62" s="1">
        <f t="shared" ref="S62:S64" si="17">(D62*10^1)/0.1</f>
        <v>6000</v>
      </c>
      <c r="T62" s="6">
        <f t="shared" ref="T62:T64" si="18">LOG10(S62)</f>
        <v>3.7781512503836434</v>
      </c>
      <c r="U62" s="1">
        <f t="shared" ref="U62:U64" si="19">(F62*10^5)/0.1</f>
        <v>186000000</v>
      </c>
      <c r="V62" s="6">
        <f t="shared" ref="V62:V64" si="20">LOG10(U62)</f>
        <v>8.2695129442179169</v>
      </c>
      <c r="W62" s="1">
        <f t="shared" ref="W62:W64" si="21">(I62*10^5)/0.1</f>
        <v>121000000</v>
      </c>
      <c r="X62" s="6">
        <f t="shared" ref="X62:X64" si="22">LOG10(W62)</f>
        <v>8.0827853703164507</v>
      </c>
      <c r="Y62" s="1">
        <f t="shared" ref="Y62:Y64" si="23">(L62*10^5)/0.1</f>
        <v>233000000</v>
      </c>
      <c r="Z62" s="6">
        <f t="shared" ref="Z62:Z64" si="24">LOG10(Y62)</f>
        <v>8.3673559210260198</v>
      </c>
    </row>
    <row r="63" spans="2:26" x14ac:dyDescent="0.35">
      <c r="B63" t="s">
        <v>18</v>
      </c>
      <c r="C63" s="7" t="s">
        <v>16</v>
      </c>
      <c r="D63" s="1">
        <v>155</v>
      </c>
      <c r="E63" s="7" t="s">
        <v>16</v>
      </c>
      <c r="F63" s="1">
        <v>214</v>
      </c>
      <c r="G63" s="1">
        <v>26</v>
      </c>
      <c r="H63" s="7" t="s">
        <v>16</v>
      </c>
      <c r="I63" s="1">
        <v>72</v>
      </c>
      <c r="J63" s="1">
        <v>12</v>
      </c>
      <c r="K63" s="7" t="s">
        <v>16</v>
      </c>
      <c r="L63" s="1">
        <v>73</v>
      </c>
      <c r="M63" s="1">
        <v>12</v>
      </c>
      <c r="R63" t="s">
        <v>18</v>
      </c>
      <c r="S63" s="1">
        <f t="shared" si="17"/>
        <v>15500</v>
      </c>
      <c r="T63" s="6">
        <f t="shared" si="18"/>
        <v>4.1903316981702918</v>
      </c>
      <c r="U63" s="1">
        <f t="shared" si="19"/>
        <v>214000000</v>
      </c>
      <c r="V63" s="6">
        <f t="shared" si="20"/>
        <v>8.330413773349191</v>
      </c>
      <c r="W63" s="1">
        <f t="shared" si="21"/>
        <v>72000000</v>
      </c>
      <c r="X63" s="6">
        <f t="shared" si="22"/>
        <v>7.8573324964312681</v>
      </c>
      <c r="Y63" s="1">
        <f t="shared" si="23"/>
        <v>73000000</v>
      </c>
      <c r="Z63" s="6">
        <f t="shared" si="24"/>
        <v>7.8633228601204559</v>
      </c>
    </row>
    <row r="64" spans="2:26" x14ac:dyDescent="0.35">
      <c r="B64" t="s">
        <v>17</v>
      </c>
      <c r="C64" s="7" t="s">
        <v>16</v>
      </c>
      <c r="D64" s="1">
        <v>39</v>
      </c>
      <c r="E64" s="7" t="s">
        <v>16</v>
      </c>
      <c r="F64" s="1">
        <v>246</v>
      </c>
      <c r="G64" s="1">
        <v>11</v>
      </c>
      <c r="H64" s="7" t="s">
        <v>16</v>
      </c>
      <c r="I64" s="1">
        <v>79</v>
      </c>
      <c r="J64" s="1">
        <v>7</v>
      </c>
      <c r="K64" s="7" t="s">
        <v>16</v>
      </c>
      <c r="L64" s="1">
        <v>44</v>
      </c>
      <c r="M64" s="1">
        <v>3</v>
      </c>
      <c r="R64" t="s">
        <v>17</v>
      </c>
      <c r="S64" s="1">
        <f t="shared" si="17"/>
        <v>3900</v>
      </c>
      <c r="T64" s="6">
        <f t="shared" si="18"/>
        <v>3.5910646070264991</v>
      </c>
      <c r="U64" s="1">
        <f t="shared" si="19"/>
        <v>246000000</v>
      </c>
      <c r="V64" s="6">
        <f t="shared" si="20"/>
        <v>8.3909351071033793</v>
      </c>
      <c r="W64" s="1">
        <f t="shared" si="21"/>
        <v>79000000</v>
      </c>
      <c r="X64" s="6">
        <f t="shared" si="22"/>
        <v>7.8976270912904418</v>
      </c>
      <c r="Y64" s="1">
        <f t="shared" si="23"/>
        <v>44000000</v>
      </c>
      <c r="Z64" s="6">
        <f t="shared" si="24"/>
        <v>7.6434526764861879</v>
      </c>
    </row>
    <row r="65" spans="2:26" x14ac:dyDescent="0.35"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R65" t="s">
        <v>8</v>
      </c>
      <c r="S65" s="7">
        <f t="shared" ref="S65:Z65" si="25">AVERAGE(S62:S64)</f>
        <v>8466.6666666666661</v>
      </c>
      <c r="T65" s="6">
        <f t="shared" si="25"/>
        <v>3.8531825185268116</v>
      </c>
      <c r="U65" s="7">
        <f t="shared" si="25"/>
        <v>215333333.33333334</v>
      </c>
      <c r="V65" s="6">
        <f t="shared" si="25"/>
        <v>8.3302872748901624</v>
      </c>
      <c r="W65" s="7">
        <f t="shared" si="25"/>
        <v>90666666.666666672</v>
      </c>
      <c r="X65" s="6">
        <f t="shared" si="25"/>
        <v>7.9459149860127205</v>
      </c>
      <c r="Y65" s="7">
        <f t="shared" si="25"/>
        <v>116666666.66666667</v>
      </c>
      <c r="Z65" s="6">
        <f t="shared" si="25"/>
        <v>7.9580438192108884</v>
      </c>
    </row>
    <row r="66" spans="2:26" x14ac:dyDescent="0.35"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R66" t="s">
        <v>49</v>
      </c>
      <c r="S66" s="7"/>
      <c r="T66" s="3">
        <f t="shared" ref="T66" si="26">_xlfn.STDEV.S(T62:T64)</f>
        <v>0.30659832033356721</v>
      </c>
      <c r="U66" s="7"/>
      <c r="V66" s="3">
        <f t="shared" ref="V66" si="27">_xlfn.STDEV.S(V62:V64)</f>
        <v>6.0711180282885628E-2</v>
      </c>
      <c r="W66" s="7"/>
      <c r="X66" s="3">
        <f t="shared" ref="X66" si="28">_xlfn.STDEV.S(X62:X64)</f>
        <v>0.12023327396484053</v>
      </c>
      <c r="Y66" s="7"/>
      <c r="Z66" s="3">
        <f t="shared" ref="Z66" si="29">_xlfn.STDEV.S(Z62:Z64)</f>
        <v>0.37113073428656157</v>
      </c>
    </row>
    <row r="67" spans="2:26" x14ac:dyDescent="0.35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26" x14ac:dyDescent="0.35">
      <c r="B68" s="10" t="s">
        <v>30</v>
      </c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R68" s="10" t="s">
        <v>30</v>
      </c>
    </row>
    <row r="69" spans="2:26" x14ac:dyDescent="0.35">
      <c r="C69" s="50" t="s">
        <v>1</v>
      </c>
      <c r="D69" s="50"/>
      <c r="E69" s="50" t="s">
        <v>2</v>
      </c>
      <c r="F69" s="50"/>
      <c r="G69" s="50"/>
      <c r="H69" s="50" t="s">
        <v>3</v>
      </c>
      <c r="I69" s="50"/>
      <c r="J69" s="50"/>
      <c r="K69" s="50" t="s">
        <v>4</v>
      </c>
      <c r="L69" s="50"/>
      <c r="M69" s="50"/>
      <c r="N69" s="10"/>
      <c r="O69" s="10"/>
      <c r="S69" s="2" t="s">
        <v>1</v>
      </c>
      <c r="T69" s="2"/>
      <c r="U69" s="2" t="s">
        <v>2</v>
      </c>
      <c r="V69" s="2"/>
      <c r="W69" s="2" t="s">
        <v>3</v>
      </c>
      <c r="X69" s="2"/>
      <c r="Y69" s="2" t="s">
        <v>4</v>
      </c>
      <c r="Z69" s="2"/>
    </row>
    <row r="70" spans="2:26" x14ac:dyDescent="0.35">
      <c r="C70" s="9" t="s">
        <v>26</v>
      </c>
      <c r="D70" s="8" t="s">
        <v>25</v>
      </c>
      <c r="E70" s="8" t="s">
        <v>25</v>
      </c>
      <c r="F70" s="8" t="s">
        <v>29</v>
      </c>
      <c r="G70" s="8" t="s">
        <v>28</v>
      </c>
      <c r="H70" s="8" t="s">
        <v>24</v>
      </c>
      <c r="I70" s="8" t="s">
        <v>23</v>
      </c>
      <c r="J70" s="8" t="s">
        <v>22</v>
      </c>
      <c r="K70" s="8" t="s">
        <v>28</v>
      </c>
      <c r="L70" s="8" t="s">
        <v>24</v>
      </c>
      <c r="M70" s="8" t="s">
        <v>23</v>
      </c>
      <c r="S70" s="8" t="s">
        <v>21</v>
      </c>
      <c r="T70" s="8" t="s">
        <v>20</v>
      </c>
      <c r="U70" s="8" t="s">
        <v>21</v>
      </c>
      <c r="V70" s="8" t="s">
        <v>20</v>
      </c>
      <c r="W70" s="8" t="s">
        <v>21</v>
      </c>
      <c r="X70" s="8" t="s">
        <v>20</v>
      </c>
      <c r="Y70" s="8" t="s">
        <v>21</v>
      </c>
      <c r="Z70" s="8" t="s">
        <v>20</v>
      </c>
    </row>
    <row r="71" spans="2:26" x14ac:dyDescent="0.35">
      <c r="B71" t="s">
        <v>19</v>
      </c>
      <c r="C71" s="7" t="s">
        <v>16</v>
      </c>
      <c r="D71" s="1">
        <v>70</v>
      </c>
      <c r="E71" s="7">
        <v>35</v>
      </c>
      <c r="F71" s="1">
        <v>0</v>
      </c>
      <c r="G71" s="1">
        <v>0</v>
      </c>
      <c r="H71" s="7" t="s">
        <v>16</v>
      </c>
      <c r="I71" s="1">
        <v>101</v>
      </c>
      <c r="J71" s="1">
        <v>6</v>
      </c>
      <c r="K71" s="7" t="s">
        <v>16</v>
      </c>
      <c r="L71" s="7" t="s">
        <v>16</v>
      </c>
      <c r="M71" s="1">
        <v>139</v>
      </c>
      <c r="R71" t="s">
        <v>19</v>
      </c>
      <c r="S71" s="1">
        <f t="shared" ref="S71:S73" si="30">(D71*10^1)/0.1</f>
        <v>7000</v>
      </c>
      <c r="T71" s="6">
        <f t="shared" ref="T71:T73" si="31">LOG10(S71)</f>
        <v>3.8450980400142569</v>
      </c>
      <c r="U71" s="1">
        <f t="shared" ref="U71:U73" si="32">(E71*10^1)/0.1</f>
        <v>3500</v>
      </c>
      <c r="V71" s="6">
        <f t="shared" ref="V71:V73" si="33">LOG10(U71)</f>
        <v>3.5440680443502757</v>
      </c>
      <c r="W71" s="1">
        <f t="shared" ref="W71:W73" si="34">(I71*10^5)/0.1</f>
        <v>101000000</v>
      </c>
      <c r="X71" s="6">
        <f t="shared" ref="X71:X73" si="35">LOG10(W71)</f>
        <v>8.0043213737826431</v>
      </c>
      <c r="Y71" s="1">
        <f t="shared" ref="Y71:Y73" si="36">(M71*10^5)/0.1</f>
        <v>139000000</v>
      </c>
      <c r="Z71" s="6">
        <f t="shared" ref="Z71:Z73" si="37">LOG10(Y71)</f>
        <v>8.143014800254095</v>
      </c>
    </row>
    <row r="72" spans="2:26" x14ac:dyDescent="0.35">
      <c r="B72" t="s">
        <v>18</v>
      </c>
      <c r="C72" s="7" t="s">
        <v>16</v>
      </c>
      <c r="D72" s="1">
        <v>141</v>
      </c>
      <c r="E72" s="7">
        <v>34</v>
      </c>
      <c r="F72" s="1">
        <v>0</v>
      </c>
      <c r="G72" s="1">
        <v>0</v>
      </c>
      <c r="H72" s="7" t="s">
        <v>16</v>
      </c>
      <c r="I72" s="1">
        <v>83</v>
      </c>
      <c r="J72" s="1">
        <v>7</v>
      </c>
      <c r="K72" s="7" t="s">
        <v>16</v>
      </c>
      <c r="L72" s="7" t="s">
        <v>16</v>
      </c>
      <c r="M72" s="1">
        <v>79</v>
      </c>
      <c r="R72" t="s">
        <v>18</v>
      </c>
      <c r="S72" s="1">
        <f t="shared" si="30"/>
        <v>14100</v>
      </c>
      <c r="T72" s="6">
        <f t="shared" si="31"/>
        <v>4.1492191126553797</v>
      </c>
      <c r="U72" s="1">
        <f t="shared" si="32"/>
        <v>3400</v>
      </c>
      <c r="V72" s="6">
        <f t="shared" si="33"/>
        <v>3.5314789170422549</v>
      </c>
      <c r="W72" s="1">
        <f t="shared" si="34"/>
        <v>83000000</v>
      </c>
      <c r="X72" s="6">
        <f t="shared" si="35"/>
        <v>7.9190780923760737</v>
      </c>
      <c r="Y72" s="1">
        <f t="shared" si="36"/>
        <v>79000000</v>
      </c>
      <c r="Z72" s="6">
        <f t="shared" si="37"/>
        <v>7.8976270912904418</v>
      </c>
    </row>
    <row r="73" spans="2:26" x14ac:dyDescent="0.35">
      <c r="B73" t="s">
        <v>17</v>
      </c>
      <c r="C73" s="7" t="s">
        <v>16</v>
      </c>
      <c r="D73" s="1">
        <v>44</v>
      </c>
      <c r="E73" s="7">
        <v>36</v>
      </c>
      <c r="F73" s="1">
        <v>0</v>
      </c>
      <c r="G73" s="1">
        <v>0</v>
      </c>
      <c r="H73" s="7" t="s">
        <v>16</v>
      </c>
      <c r="I73" s="1">
        <v>92</v>
      </c>
      <c r="J73" s="1">
        <v>6</v>
      </c>
      <c r="K73" s="7" t="s">
        <v>16</v>
      </c>
      <c r="L73" s="7" t="s">
        <v>16</v>
      </c>
      <c r="M73" s="1">
        <v>113</v>
      </c>
      <c r="R73" t="s">
        <v>17</v>
      </c>
      <c r="S73" s="1">
        <f t="shared" si="30"/>
        <v>4400</v>
      </c>
      <c r="T73" s="6">
        <f t="shared" si="31"/>
        <v>3.6434526764861874</v>
      </c>
      <c r="U73" s="1">
        <f t="shared" si="32"/>
        <v>3600</v>
      </c>
      <c r="V73" s="6">
        <f t="shared" si="33"/>
        <v>3.5563025007672873</v>
      </c>
      <c r="W73" s="1">
        <f t="shared" si="34"/>
        <v>92000000</v>
      </c>
      <c r="X73" s="6">
        <f t="shared" si="35"/>
        <v>7.9637878273455556</v>
      </c>
      <c r="Y73" s="1">
        <f t="shared" si="36"/>
        <v>113000000</v>
      </c>
      <c r="Z73" s="6">
        <f t="shared" si="37"/>
        <v>8.0530784434834199</v>
      </c>
    </row>
    <row r="74" spans="2:26" x14ac:dyDescent="0.35"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R74" t="s">
        <v>8</v>
      </c>
      <c r="S74" s="7">
        <f t="shared" ref="S74:Z74" si="38">AVERAGE(S71:S73)</f>
        <v>8500</v>
      </c>
      <c r="T74" s="6">
        <f t="shared" si="38"/>
        <v>3.8792566097186079</v>
      </c>
      <c r="U74" s="7">
        <f t="shared" si="38"/>
        <v>3500</v>
      </c>
      <c r="V74" s="6">
        <f t="shared" si="38"/>
        <v>3.5439498207199396</v>
      </c>
      <c r="W74" s="7">
        <f t="shared" si="38"/>
        <v>92000000</v>
      </c>
      <c r="X74" s="6">
        <f t="shared" si="38"/>
        <v>7.9623957645014238</v>
      </c>
      <c r="Y74" s="7">
        <f t="shared" si="38"/>
        <v>110333333.33333333</v>
      </c>
      <c r="Z74" s="6">
        <f t="shared" si="38"/>
        <v>8.0312401116759862</v>
      </c>
    </row>
    <row r="75" spans="2:26" x14ac:dyDescent="0.35"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R75" t="s">
        <v>49</v>
      </c>
      <c r="S75" s="7"/>
      <c r="T75" s="3">
        <f t="shared" ref="T75" si="39">_xlfn.STDEV.S(T71:T73)</f>
        <v>0.25460759592362259</v>
      </c>
      <c r="U75" s="7"/>
      <c r="V75" s="3">
        <f t="shared" ref="V75" si="40">_xlfn.STDEV.S(V71:V73)</f>
        <v>1.2412214140051732E-2</v>
      </c>
      <c r="W75" s="7"/>
      <c r="X75" s="3">
        <f t="shared" ref="X75" si="41">_xlfn.STDEV.S(X71:X73)</f>
        <v>4.2638687074784576E-2</v>
      </c>
      <c r="Y75" s="7"/>
      <c r="Z75" s="3">
        <f t="shared" ref="Z75" si="42">_xlfn.STDEV.S(Z71:Z73)</f>
        <v>0.12414292762661244</v>
      </c>
    </row>
    <row r="76" spans="2:26" x14ac:dyDescent="0.3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2:26" x14ac:dyDescent="0.35">
      <c r="B77" s="10" t="s">
        <v>27</v>
      </c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R77" s="10" t="s">
        <v>27</v>
      </c>
    </row>
    <row r="78" spans="2:26" x14ac:dyDescent="0.35">
      <c r="C78" s="50" t="s">
        <v>1</v>
      </c>
      <c r="D78" s="50"/>
      <c r="E78" s="50" t="s">
        <v>2</v>
      </c>
      <c r="F78" s="50"/>
      <c r="G78" s="50"/>
      <c r="H78" s="50" t="s">
        <v>3</v>
      </c>
      <c r="I78" s="50"/>
      <c r="J78" s="50"/>
      <c r="K78" s="50" t="s">
        <v>4</v>
      </c>
      <c r="L78" s="50"/>
      <c r="S78" s="2" t="s">
        <v>1</v>
      </c>
      <c r="T78" s="2"/>
      <c r="U78" s="2" t="s">
        <v>2</v>
      </c>
      <c r="V78" s="2"/>
      <c r="W78" s="2" t="s">
        <v>3</v>
      </c>
      <c r="X78" s="2"/>
      <c r="Y78" s="2" t="s">
        <v>4</v>
      </c>
      <c r="Z78" s="2"/>
    </row>
    <row r="79" spans="2:26" x14ac:dyDescent="0.35">
      <c r="C79" s="9" t="s">
        <v>26</v>
      </c>
      <c r="D79" s="8" t="s">
        <v>25</v>
      </c>
      <c r="E79" s="8" t="s">
        <v>24</v>
      </c>
      <c r="F79" s="8" t="s">
        <v>23</v>
      </c>
      <c r="G79" s="8" t="s">
        <v>22</v>
      </c>
      <c r="H79" s="8" t="s">
        <v>24</v>
      </c>
      <c r="I79" s="8" t="s">
        <v>23</v>
      </c>
      <c r="J79" s="8" t="s">
        <v>22</v>
      </c>
      <c r="K79" s="8" t="s">
        <v>23</v>
      </c>
      <c r="L79" s="8" t="s">
        <v>22</v>
      </c>
      <c r="S79" s="8" t="s">
        <v>21</v>
      </c>
      <c r="T79" s="8" t="s">
        <v>20</v>
      </c>
      <c r="U79" s="8" t="s">
        <v>21</v>
      </c>
      <c r="V79" s="8" t="s">
        <v>20</v>
      </c>
      <c r="W79" s="8" t="s">
        <v>21</v>
      </c>
      <c r="X79" s="8" t="s">
        <v>20</v>
      </c>
      <c r="Y79" s="8" t="s">
        <v>21</v>
      </c>
      <c r="Z79" s="8" t="s">
        <v>20</v>
      </c>
    </row>
    <row r="80" spans="2:26" x14ac:dyDescent="0.35">
      <c r="B80" t="s">
        <v>19</v>
      </c>
      <c r="C80" s="7" t="s">
        <v>16</v>
      </c>
      <c r="D80" s="1">
        <v>41</v>
      </c>
      <c r="E80" s="7" t="s">
        <v>16</v>
      </c>
      <c r="F80" s="1">
        <v>194</v>
      </c>
      <c r="G80" s="1">
        <v>15</v>
      </c>
      <c r="H80" s="7" t="s">
        <v>16</v>
      </c>
      <c r="I80" s="1">
        <v>101</v>
      </c>
      <c r="J80" s="1">
        <v>13</v>
      </c>
      <c r="K80" s="1">
        <v>146</v>
      </c>
      <c r="L80" s="1">
        <v>35</v>
      </c>
      <c r="R80" t="s">
        <v>19</v>
      </c>
      <c r="S80" s="1">
        <f t="shared" ref="S80:S82" si="43">(D80*10^1)/0.1</f>
        <v>4100</v>
      </c>
      <c r="T80" s="6">
        <f>LOG10(S80)</f>
        <v>3.6127838567197355</v>
      </c>
      <c r="U80" s="1">
        <f>(F80*10^5)/0.1</f>
        <v>194000000</v>
      </c>
      <c r="V80" s="6">
        <f t="shared" ref="V80:V82" si="44">LOG10(U80)</f>
        <v>8.2878017299302265</v>
      </c>
      <c r="W80" s="1">
        <f t="shared" ref="W80:W82" si="45">(I80*10^5)/0.1</f>
        <v>101000000</v>
      </c>
      <c r="X80" s="6">
        <f t="shared" ref="X80:X82" si="46">LOG10(W80)</f>
        <v>8.0043213737826431</v>
      </c>
      <c r="Y80" s="1">
        <f t="shared" ref="Y80:Y82" si="47">(K80*10^5)/0.1</f>
        <v>146000000</v>
      </c>
      <c r="Z80" s="6">
        <f t="shared" ref="Z80:Z82" si="48">LOG10(Y80)</f>
        <v>8.1643528557844363</v>
      </c>
    </row>
    <row r="81" spans="2:26" x14ac:dyDescent="0.35">
      <c r="B81" t="s">
        <v>18</v>
      </c>
      <c r="C81" s="7" t="s">
        <v>16</v>
      </c>
      <c r="D81" s="1">
        <v>119</v>
      </c>
      <c r="E81" s="7" t="s">
        <v>16</v>
      </c>
      <c r="F81" s="7">
        <v>298</v>
      </c>
      <c r="G81" s="1">
        <v>39</v>
      </c>
      <c r="H81" s="7" t="s">
        <v>16</v>
      </c>
      <c r="I81" s="1">
        <v>94</v>
      </c>
      <c r="J81" s="1">
        <v>0</v>
      </c>
      <c r="K81" s="1">
        <v>100</v>
      </c>
      <c r="L81" s="1">
        <v>7</v>
      </c>
      <c r="R81" t="s">
        <v>18</v>
      </c>
      <c r="S81" s="1">
        <f t="shared" si="43"/>
        <v>11900</v>
      </c>
      <c r="T81" s="6">
        <f>LOG10(S81)</f>
        <v>4.075546961392531</v>
      </c>
      <c r="U81" s="1">
        <f>(F81*10^5)/0.1</f>
        <v>298000000</v>
      </c>
      <c r="V81" s="6">
        <f t="shared" si="44"/>
        <v>8.4742162640762544</v>
      </c>
      <c r="W81" s="1">
        <f t="shared" si="45"/>
        <v>94000000</v>
      </c>
      <c r="X81" s="6">
        <f t="shared" si="46"/>
        <v>7.9731278535996983</v>
      </c>
      <c r="Y81" s="1">
        <f t="shared" si="47"/>
        <v>100000000</v>
      </c>
      <c r="Z81" s="6">
        <f t="shared" si="48"/>
        <v>8</v>
      </c>
    </row>
    <row r="82" spans="2:26" x14ac:dyDescent="0.35">
      <c r="B82" t="s">
        <v>17</v>
      </c>
      <c r="C82" s="7">
        <v>0</v>
      </c>
      <c r="D82" s="1">
        <v>0</v>
      </c>
      <c r="E82" s="7" t="s">
        <v>16</v>
      </c>
      <c r="F82" s="1">
        <v>138</v>
      </c>
      <c r="G82" s="1">
        <v>24</v>
      </c>
      <c r="H82" s="7" t="s">
        <v>16</v>
      </c>
      <c r="I82" s="1">
        <v>75</v>
      </c>
      <c r="J82" s="1">
        <v>5</v>
      </c>
      <c r="K82" s="1">
        <v>88</v>
      </c>
      <c r="L82" s="1">
        <v>6</v>
      </c>
      <c r="R82" t="s">
        <v>17</v>
      </c>
      <c r="S82" s="1">
        <f t="shared" si="43"/>
        <v>0</v>
      </c>
      <c r="T82" s="1">
        <v>0</v>
      </c>
      <c r="U82" s="1">
        <f>(F82*10^5)/0.1</f>
        <v>138000000</v>
      </c>
      <c r="V82" s="6">
        <f t="shared" si="44"/>
        <v>8.1398790864012369</v>
      </c>
      <c r="W82" s="1">
        <f t="shared" si="45"/>
        <v>75000000</v>
      </c>
      <c r="X82" s="6">
        <f t="shared" si="46"/>
        <v>7.8750612633917001</v>
      </c>
      <c r="Y82" s="1">
        <f t="shared" si="47"/>
        <v>88000000</v>
      </c>
      <c r="Z82" s="6">
        <f t="shared" si="48"/>
        <v>7.9444826721501682</v>
      </c>
    </row>
    <row r="83" spans="2:26" x14ac:dyDescent="0.35">
      <c r="R83" t="s">
        <v>8</v>
      </c>
      <c r="S83" s="7">
        <f t="shared" ref="S83:Z83" si="49">AVERAGE(S80:S81)</f>
        <v>8000</v>
      </c>
      <c r="T83" s="6">
        <f>AVERAGE(T80:T82)</f>
        <v>2.5627769393707553</v>
      </c>
      <c r="U83" s="7">
        <f t="shared" si="49"/>
        <v>246000000</v>
      </c>
      <c r="V83" s="6">
        <f t="shared" si="49"/>
        <v>8.3810089970032404</v>
      </c>
      <c r="W83" s="7">
        <f t="shared" si="49"/>
        <v>97500000</v>
      </c>
      <c r="X83" s="6">
        <f t="shared" si="49"/>
        <v>7.9887246136911703</v>
      </c>
      <c r="Y83" s="7">
        <f t="shared" si="49"/>
        <v>123000000</v>
      </c>
      <c r="Z83" s="6">
        <f t="shared" si="49"/>
        <v>8.0821764278922181</v>
      </c>
    </row>
    <row r="84" spans="2:26" x14ac:dyDescent="0.35">
      <c r="R84" t="s">
        <v>49</v>
      </c>
      <c r="T84" s="3">
        <f t="shared" ref="T84" si="50">_xlfn.STDEV.S(T80:T82)</f>
        <v>2.2314584140175016</v>
      </c>
      <c r="V84" s="3">
        <f t="shared" ref="V84" si="51">_xlfn.STDEV.S(V80:V82)</f>
        <v>0.16753747609872313</v>
      </c>
      <c r="X84" s="3">
        <f t="shared" ref="X84" si="52">_xlfn.STDEV.S(X80:X82)</f>
        <v>6.7451547986568355E-2</v>
      </c>
      <c r="Z84" s="3">
        <f t="shared" ref="Z84" si="53">_xlfn.STDEV.S(Z80:Z82)</f>
        <v>0.11433644253361229</v>
      </c>
    </row>
    <row r="86" spans="2:26" x14ac:dyDescent="0.35">
      <c r="B86" s="51" t="s">
        <v>9</v>
      </c>
      <c r="C86" s="51"/>
    </row>
    <row r="88" spans="2:26" x14ac:dyDescent="0.35">
      <c r="B88" s="10" t="s">
        <v>32</v>
      </c>
    </row>
    <row r="89" spans="2:26" x14ac:dyDescent="0.35">
      <c r="C89" s="50" t="s">
        <v>10</v>
      </c>
      <c r="D89" s="50"/>
      <c r="E89" s="50" t="s">
        <v>11</v>
      </c>
      <c r="F89" s="50"/>
      <c r="G89" s="50" t="s">
        <v>12</v>
      </c>
      <c r="H89" s="50"/>
      <c r="I89" s="50" t="s">
        <v>13</v>
      </c>
      <c r="J89" s="50"/>
      <c r="K89" s="50" t="s">
        <v>14</v>
      </c>
      <c r="L89" s="50"/>
      <c r="M89" s="50" t="s">
        <v>15</v>
      </c>
      <c r="N89" s="50"/>
    </row>
    <row r="90" spans="2:26" x14ac:dyDescent="0.35">
      <c r="C90" s="9" t="s">
        <v>26</v>
      </c>
      <c r="D90" s="12" t="s">
        <v>33</v>
      </c>
      <c r="E90" s="9" t="s">
        <v>26</v>
      </c>
      <c r="F90" s="12" t="s">
        <v>33</v>
      </c>
      <c r="G90" s="9" t="s">
        <v>26</v>
      </c>
      <c r="H90" s="12" t="s">
        <v>33</v>
      </c>
      <c r="I90" s="9" t="s">
        <v>26</v>
      </c>
      <c r="J90" s="12" t="s">
        <v>33</v>
      </c>
      <c r="K90" s="9" t="s">
        <v>26</v>
      </c>
      <c r="L90" s="12" t="s">
        <v>33</v>
      </c>
      <c r="M90" s="9" t="s">
        <v>26</v>
      </c>
      <c r="N90" s="12" t="s">
        <v>33</v>
      </c>
    </row>
    <row r="91" spans="2:26" x14ac:dyDescent="0.35">
      <c r="B91" t="s">
        <v>19</v>
      </c>
      <c r="C91" s="7">
        <v>0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v>0</v>
      </c>
      <c r="K91" s="7">
        <v>0</v>
      </c>
      <c r="L91" s="7">
        <v>0</v>
      </c>
      <c r="M91" s="7">
        <v>0</v>
      </c>
      <c r="N91" s="7">
        <v>0</v>
      </c>
    </row>
    <row r="92" spans="2:26" x14ac:dyDescent="0.35">
      <c r="C92" s="7">
        <v>0</v>
      </c>
      <c r="D92" s="7">
        <v>0</v>
      </c>
      <c r="E92" s="7">
        <v>0</v>
      </c>
      <c r="F92" s="7">
        <v>0</v>
      </c>
      <c r="G92" s="7">
        <v>0</v>
      </c>
      <c r="H92" s="7">
        <v>0</v>
      </c>
      <c r="I92" s="7">
        <v>0</v>
      </c>
      <c r="J92" s="7">
        <v>0</v>
      </c>
      <c r="K92" s="7">
        <v>0</v>
      </c>
      <c r="L92" s="7">
        <v>0</v>
      </c>
      <c r="M92" s="7">
        <v>0</v>
      </c>
      <c r="N92" s="7">
        <v>0</v>
      </c>
    </row>
    <row r="93" spans="2:26" x14ac:dyDescent="0.35">
      <c r="B93" t="s">
        <v>18</v>
      </c>
      <c r="C93" s="7">
        <v>0</v>
      </c>
      <c r="D93" s="7">
        <v>0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v>0</v>
      </c>
      <c r="K93" s="7">
        <v>0</v>
      </c>
      <c r="L93" s="7">
        <v>0</v>
      </c>
      <c r="M93" s="7">
        <v>0</v>
      </c>
      <c r="N93" s="7">
        <v>0</v>
      </c>
    </row>
    <row r="94" spans="2:26" x14ac:dyDescent="0.35">
      <c r="C94" s="7">
        <v>0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v>0</v>
      </c>
      <c r="K94" s="7">
        <v>0</v>
      </c>
      <c r="L94" s="7">
        <v>0</v>
      </c>
      <c r="M94" s="7">
        <v>0</v>
      </c>
      <c r="N94" s="7">
        <v>0</v>
      </c>
    </row>
    <row r="95" spans="2:26" x14ac:dyDescent="0.35">
      <c r="B95" t="s">
        <v>17</v>
      </c>
      <c r="C95" s="7">
        <v>0</v>
      </c>
      <c r="D95" s="7">
        <v>0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0</v>
      </c>
      <c r="L95" s="7">
        <v>0</v>
      </c>
      <c r="M95" s="7">
        <v>0</v>
      </c>
      <c r="N95" s="7">
        <v>0</v>
      </c>
    </row>
    <row r="96" spans="2:26" x14ac:dyDescent="0.35">
      <c r="C96" s="7">
        <v>0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v>0</v>
      </c>
      <c r="K96" s="7">
        <v>0</v>
      </c>
      <c r="L96" s="7">
        <v>0</v>
      </c>
      <c r="M96" s="7">
        <v>0</v>
      </c>
      <c r="N96" s="7">
        <v>0</v>
      </c>
    </row>
    <row r="98" spans="2:14" x14ac:dyDescent="0.35">
      <c r="B98" s="10" t="s">
        <v>31</v>
      </c>
    </row>
    <row r="99" spans="2:14" x14ac:dyDescent="0.35">
      <c r="C99" s="50" t="s">
        <v>10</v>
      </c>
      <c r="D99" s="50"/>
      <c r="E99" s="50" t="s">
        <v>11</v>
      </c>
      <c r="F99" s="50"/>
      <c r="G99" s="50" t="s">
        <v>12</v>
      </c>
      <c r="H99" s="50"/>
      <c r="I99" s="50" t="s">
        <v>13</v>
      </c>
      <c r="J99" s="50"/>
      <c r="K99" s="50" t="s">
        <v>14</v>
      </c>
      <c r="L99" s="50"/>
      <c r="M99" s="50" t="s">
        <v>15</v>
      </c>
      <c r="N99" s="50"/>
    </row>
    <row r="100" spans="2:14" x14ac:dyDescent="0.35">
      <c r="B100" s="10"/>
      <c r="C100" s="9" t="s">
        <v>26</v>
      </c>
      <c r="D100" s="8" t="s">
        <v>25</v>
      </c>
      <c r="E100" s="9" t="s">
        <v>26</v>
      </c>
      <c r="F100" s="8" t="s">
        <v>25</v>
      </c>
      <c r="G100" s="9" t="s">
        <v>26</v>
      </c>
      <c r="H100" s="8" t="s">
        <v>25</v>
      </c>
      <c r="I100" s="9" t="s">
        <v>26</v>
      </c>
      <c r="J100" s="8" t="s">
        <v>25</v>
      </c>
      <c r="K100" s="9" t="s">
        <v>26</v>
      </c>
      <c r="L100" s="8" t="s">
        <v>25</v>
      </c>
      <c r="M100" s="9" t="s">
        <v>26</v>
      </c>
      <c r="N100" s="8" t="s">
        <v>25</v>
      </c>
    </row>
    <row r="101" spans="2:14" x14ac:dyDescent="0.35">
      <c r="B101" t="s">
        <v>19</v>
      </c>
      <c r="C101" s="7">
        <v>0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v>0</v>
      </c>
      <c r="K101" s="7">
        <v>0</v>
      </c>
      <c r="L101" s="7">
        <v>0</v>
      </c>
      <c r="M101" s="7">
        <v>0</v>
      </c>
      <c r="N101" s="7">
        <v>0</v>
      </c>
    </row>
    <row r="102" spans="2:14" x14ac:dyDescent="0.35">
      <c r="C102" s="7">
        <v>0</v>
      </c>
      <c r="D102" s="7">
        <v>0</v>
      </c>
      <c r="E102" s="7">
        <v>0</v>
      </c>
      <c r="F102" s="7">
        <v>0</v>
      </c>
      <c r="G102" s="7">
        <v>0</v>
      </c>
      <c r="H102" s="7">
        <v>0</v>
      </c>
      <c r="I102" s="7">
        <v>0</v>
      </c>
      <c r="J102" s="7">
        <v>0</v>
      </c>
      <c r="K102" s="7">
        <v>0</v>
      </c>
      <c r="L102" s="7">
        <v>0</v>
      </c>
      <c r="M102" s="7">
        <v>0</v>
      </c>
      <c r="N102" s="7">
        <v>0</v>
      </c>
    </row>
    <row r="103" spans="2:14" x14ac:dyDescent="0.35">
      <c r="B103" t="s">
        <v>18</v>
      </c>
      <c r="C103" s="7">
        <v>0</v>
      </c>
      <c r="D103" s="7">
        <v>0</v>
      </c>
      <c r="E103" s="7">
        <v>0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  <c r="L103" s="7">
        <v>0</v>
      </c>
      <c r="M103" s="7">
        <v>0</v>
      </c>
      <c r="N103" s="7">
        <v>0</v>
      </c>
    </row>
    <row r="104" spans="2:14" x14ac:dyDescent="0.35">
      <c r="C104" s="7">
        <v>0</v>
      </c>
      <c r="D104" s="7">
        <v>0</v>
      </c>
      <c r="E104" s="7">
        <v>0</v>
      </c>
      <c r="F104" s="7">
        <v>0</v>
      </c>
      <c r="G104" s="7">
        <v>0</v>
      </c>
      <c r="H104" s="7">
        <v>0</v>
      </c>
      <c r="I104" s="7">
        <v>0</v>
      </c>
      <c r="J104" s="7">
        <v>0</v>
      </c>
      <c r="K104" s="7">
        <v>0</v>
      </c>
      <c r="L104" s="7">
        <v>0</v>
      </c>
      <c r="M104" s="7">
        <v>0</v>
      </c>
      <c r="N104" s="7">
        <v>0</v>
      </c>
    </row>
    <row r="105" spans="2:14" x14ac:dyDescent="0.35">
      <c r="B105" t="s">
        <v>17</v>
      </c>
      <c r="C105" s="7">
        <v>0</v>
      </c>
      <c r="D105" s="7">
        <v>0</v>
      </c>
      <c r="E105" s="7">
        <v>0</v>
      </c>
      <c r="F105" s="7">
        <v>0</v>
      </c>
      <c r="G105" s="7">
        <v>0</v>
      </c>
      <c r="H105" s="7">
        <v>0</v>
      </c>
      <c r="I105" s="7">
        <v>0</v>
      </c>
      <c r="J105" s="7">
        <v>0</v>
      </c>
      <c r="K105" s="7">
        <v>0</v>
      </c>
      <c r="L105" s="7">
        <v>0</v>
      </c>
      <c r="M105" s="7">
        <v>0</v>
      </c>
      <c r="N105" s="7">
        <v>0</v>
      </c>
    </row>
    <row r="106" spans="2:14" x14ac:dyDescent="0.35">
      <c r="C106" s="7">
        <v>0</v>
      </c>
      <c r="D106" s="7">
        <v>0</v>
      </c>
      <c r="E106" s="7">
        <v>0</v>
      </c>
      <c r="F106" s="7">
        <v>0</v>
      </c>
      <c r="G106" s="7">
        <v>0</v>
      </c>
      <c r="H106" s="7">
        <v>0</v>
      </c>
      <c r="I106" s="7">
        <v>0</v>
      </c>
      <c r="J106" s="7">
        <v>0</v>
      </c>
      <c r="K106" s="7">
        <v>0</v>
      </c>
      <c r="L106" s="7">
        <v>0</v>
      </c>
      <c r="M106" s="7">
        <v>0</v>
      </c>
      <c r="N106" s="7">
        <v>0</v>
      </c>
    </row>
    <row r="108" spans="2:14" x14ac:dyDescent="0.35">
      <c r="B108" s="10" t="s">
        <v>30</v>
      </c>
    </row>
    <row r="109" spans="2:14" x14ac:dyDescent="0.35">
      <c r="C109" s="50" t="s">
        <v>10</v>
      </c>
      <c r="D109" s="50"/>
      <c r="E109" s="50" t="s">
        <v>11</v>
      </c>
      <c r="F109" s="50"/>
      <c r="G109" s="50" t="s">
        <v>12</v>
      </c>
      <c r="H109" s="50"/>
      <c r="I109" s="50" t="s">
        <v>13</v>
      </c>
      <c r="J109" s="50"/>
      <c r="K109" s="50" t="s">
        <v>14</v>
      </c>
      <c r="L109" s="50"/>
      <c r="M109" s="50" t="s">
        <v>15</v>
      </c>
      <c r="N109" s="50"/>
    </row>
    <row r="110" spans="2:14" x14ac:dyDescent="0.35">
      <c r="B110" s="10"/>
      <c r="C110" s="9" t="s">
        <v>26</v>
      </c>
      <c r="D110" s="8" t="s">
        <v>25</v>
      </c>
      <c r="E110" s="9" t="s">
        <v>26</v>
      </c>
      <c r="F110" s="8" t="s">
        <v>25</v>
      </c>
      <c r="G110" s="9" t="s">
        <v>26</v>
      </c>
      <c r="H110" s="8" t="s">
        <v>25</v>
      </c>
      <c r="I110" s="9" t="s">
        <v>26</v>
      </c>
      <c r="J110" s="8" t="s">
        <v>25</v>
      </c>
      <c r="K110" s="9" t="s">
        <v>26</v>
      </c>
      <c r="L110" s="8" t="s">
        <v>25</v>
      </c>
      <c r="M110" s="9" t="s">
        <v>26</v>
      </c>
      <c r="N110" s="8" t="s">
        <v>25</v>
      </c>
    </row>
    <row r="111" spans="2:14" x14ac:dyDescent="0.35">
      <c r="B111" t="s">
        <v>19</v>
      </c>
      <c r="C111" s="7">
        <v>0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v>0</v>
      </c>
      <c r="K111" s="7">
        <v>0</v>
      </c>
      <c r="L111" s="7">
        <v>0</v>
      </c>
      <c r="M111" s="7">
        <v>0</v>
      </c>
      <c r="N111" s="7">
        <v>0</v>
      </c>
    </row>
    <row r="112" spans="2:14" x14ac:dyDescent="0.35">
      <c r="C112" s="7">
        <v>0</v>
      </c>
      <c r="D112" s="7">
        <v>0</v>
      </c>
      <c r="E112" s="7">
        <v>0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  <c r="L112" s="7">
        <v>0</v>
      </c>
      <c r="M112" s="7">
        <v>0</v>
      </c>
      <c r="N112" s="7">
        <v>0</v>
      </c>
    </row>
    <row r="113" spans="2:14" x14ac:dyDescent="0.35">
      <c r="B113" t="s">
        <v>18</v>
      </c>
      <c r="C113" s="7">
        <v>0</v>
      </c>
      <c r="D113" s="7">
        <v>0</v>
      </c>
      <c r="E113" s="7">
        <v>0</v>
      </c>
      <c r="F113" s="7">
        <v>0</v>
      </c>
      <c r="G113" s="7">
        <v>0</v>
      </c>
      <c r="H113" s="7">
        <v>0</v>
      </c>
      <c r="I113" s="7">
        <v>0</v>
      </c>
      <c r="J113" s="7">
        <v>0</v>
      </c>
      <c r="K113" s="7">
        <v>0</v>
      </c>
      <c r="L113" s="7">
        <v>0</v>
      </c>
      <c r="M113" s="7">
        <v>0</v>
      </c>
      <c r="N113" s="7">
        <v>0</v>
      </c>
    </row>
    <row r="114" spans="2:14" x14ac:dyDescent="0.35">
      <c r="C114" s="7">
        <v>0</v>
      </c>
      <c r="D114" s="7">
        <v>0</v>
      </c>
      <c r="E114" s="7">
        <v>0</v>
      </c>
      <c r="F114" s="7">
        <v>0</v>
      </c>
      <c r="G114" s="7">
        <v>0</v>
      </c>
      <c r="H114" s="7">
        <v>0</v>
      </c>
      <c r="I114" s="7">
        <v>0</v>
      </c>
      <c r="J114" s="7">
        <v>0</v>
      </c>
      <c r="K114" s="7">
        <v>0</v>
      </c>
      <c r="L114" s="7">
        <v>0</v>
      </c>
      <c r="M114" s="7">
        <v>0</v>
      </c>
      <c r="N114" s="7">
        <v>0</v>
      </c>
    </row>
    <row r="115" spans="2:14" x14ac:dyDescent="0.35">
      <c r="B115" t="s">
        <v>17</v>
      </c>
      <c r="C115" s="7">
        <v>0</v>
      </c>
      <c r="D115" s="7">
        <v>0</v>
      </c>
      <c r="E115" s="7">
        <v>0</v>
      </c>
      <c r="F115" s="7">
        <v>0</v>
      </c>
      <c r="G115" s="7">
        <v>0</v>
      </c>
      <c r="H115" s="7">
        <v>0</v>
      </c>
      <c r="I115" s="7">
        <v>0</v>
      </c>
      <c r="J115" s="7">
        <v>0</v>
      </c>
      <c r="K115" s="7">
        <v>0</v>
      </c>
      <c r="L115" s="7">
        <v>0</v>
      </c>
      <c r="M115" s="7">
        <v>0</v>
      </c>
      <c r="N115" s="7">
        <v>0</v>
      </c>
    </row>
    <row r="116" spans="2:14" x14ac:dyDescent="0.35">
      <c r="C116" s="7">
        <v>0</v>
      </c>
      <c r="D116" s="7">
        <v>0</v>
      </c>
      <c r="E116" s="7">
        <v>0</v>
      </c>
      <c r="F116" s="7">
        <v>0</v>
      </c>
      <c r="G116" s="7">
        <v>0</v>
      </c>
      <c r="H116" s="7">
        <v>0</v>
      </c>
      <c r="I116" s="7">
        <v>0</v>
      </c>
      <c r="J116" s="7">
        <v>0</v>
      </c>
      <c r="K116" s="7">
        <v>0</v>
      </c>
      <c r="L116" s="7">
        <v>0</v>
      </c>
      <c r="M116" s="7">
        <v>0</v>
      </c>
      <c r="N116" s="7">
        <v>0</v>
      </c>
    </row>
    <row r="118" spans="2:14" x14ac:dyDescent="0.35">
      <c r="B118" s="10" t="s">
        <v>27</v>
      </c>
    </row>
    <row r="119" spans="2:14" x14ac:dyDescent="0.35">
      <c r="C119" s="50" t="s">
        <v>10</v>
      </c>
      <c r="D119" s="50"/>
      <c r="E119" s="50" t="s">
        <v>11</v>
      </c>
      <c r="F119" s="50"/>
      <c r="G119" s="50" t="s">
        <v>12</v>
      </c>
      <c r="H119" s="50"/>
      <c r="I119" s="50" t="s">
        <v>13</v>
      </c>
      <c r="J119" s="50"/>
      <c r="K119" s="50" t="s">
        <v>14</v>
      </c>
      <c r="L119" s="50"/>
      <c r="M119" s="50" t="s">
        <v>15</v>
      </c>
      <c r="N119" s="50"/>
    </row>
    <row r="120" spans="2:14" x14ac:dyDescent="0.35">
      <c r="B120" s="10"/>
      <c r="C120" s="9" t="s">
        <v>26</v>
      </c>
      <c r="D120" s="8" t="s">
        <v>25</v>
      </c>
      <c r="E120" s="9" t="s">
        <v>26</v>
      </c>
      <c r="F120" s="8" t="s">
        <v>25</v>
      </c>
      <c r="G120" s="9" t="s">
        <v>26</v>
      </c>
      <c r="H120" s="8" t="s">
        <v>25</v>
      </c>
      <c r="I120" s="9" t="s">
        <v>26</v>
      </c>
      <c r="J120" s="8" t="s">
        <v>25</v>
      </c>
      <c r="K120" s="9" t="s">
        <v>26</v>
      </c>
      <c r="L120" s="8" t="s">
        <v>25</v>
      </c>
      <c r="M120" s="9" t="s">
        <v>26</v>
      </c>
      <c r="N120" s="8" t="s">
        <v>25</v>
      </c>
    </row>
    <row r="121" spans="2:14" x14ac:dyDescent="0.35">
      <c r="B121" t="s">
        <v>19</v>
      </c>
      <c r="C121" s="7">
        <v>0</v>
      </c>
      <c r="D121" s="7">
        <v>0</v>
      </c>
      <c r="E121" s="7">
        <v>0</v>
      </c>
      <c r="F121" s="7">
        <v>0</v>
      </c>
      <c r="G121" s="7">
        <v>0</v>
      </c>
      <c r="H121" s="7">
        <v>0</v>
      </c>
      <c r="I121" s="7">
        <v>0</v>
      </c>
      <c r="J121" s="7">
        <v>0</v>
      </c>
      <c r="K121" s="7">
        <v>0</v>
      </c>
      <c r="L121" s="7">
        <v>0</v>
      </c>
      <c r="M121" s="7">
        <v>0</v>
      </c>
      <c r="N121" s="7">
        <v>0</v>
      </c>
    </row>
    <row r="122" spans="2:14" x14ac:dyDescent="0.35">
      <c r="C122" s="7">
        <v>0</v>
      </c>
      <c r="D122" s="7">
        <v>0</v>
      </c>
      <c r="E122" s="7">
        <v>0</v>
      </c>
      <c r="F122" s="7">
        <v>0</v>
      </c>
      <c r="G122" s="7">
        <v>0</v>
      </c>
      <c r="H122" s="7">
        <v>0</v>
      </c>
      <c r="I122" s="7">
        <v>0</v>
      </c>
      <c r="J122" s="7">
        <v>0</v>
      </c>
      <c r="K122" s="7">
        <v>0</v>
      </c>
      <c r="L122" s="7">
        <v>0</v>
      </c>
      <c r="M122" s="7">
        <v>0</v>
      </c>
      <c r="N122" s="7">
        <v>0</v>
      </c>
    </row>
    <row r="123" spans="2:14" x14ac:dyDescent="0.35">
      <c r="B123" t="s">
        <v>18</v>
      </c>
      <c r="C123" s="7">
        <v>0</v>
      </c>
      <c r="D123" s="7">
        <v>0</v>
      </c>
      <c r="E123" s="7">
        <v>0</v>
      </c>
      <c r="F123" s="7">
        <v>0</v>
      </c>
      <c r="G123" s="7">
        <v>0</v>
      </c>
      <c r="H123" s="7">
        <v>0</v>
      </c>
      <c r="I123" s="7">
        <v>0</v>
      </c>
      <c r="J123" s="7">
        <v>0</v>
      </c>
      <c r="K123" s="7">
        <v>0</v>
      </c>
      <c r="L123" s="7">
        <v>0</v>
      </c>
      <c r="M123" s="7">
        <v>0</v>
      </c>
      <c r="N123" s="7">
        <v>0</v>
      </c>
    </row>
    <row r="124" spans="2:14" x14ac:dyDescent="0.35">
      <c r="C124" s="7">
        <v>0</v>
      </c>
      <c r="D124" s="7">
        <v>0</v>
      </c>
      <c r="E124" s="7">
        <v>0</v>
      </c>
      <c r="F124" s="7">
        <v>0</v>
      </c>
      <c r="G124" s="7">
        <v>0</v>
      </c>
      <c r="H124" s="7">
        <v>0</v>
      </c>
      <c r="I124" s="7">
        <v>0</v>
      </c>
      <c r="J124" s="7">
        <v>0</v>
      </c>
      <c r="K124" s="7">
        <v>0</v>
      </c>
      <c r="L124" s="7">
        <v>0</v>
      </c>
      <c r="M124" s="7">
        <v>0</v>
      </c>
      <c r="N124" s="7">
        <v>0</v>
      </c>
    </row>
    <row r="125" spans="2:14" x14ac:dyDescent="0.35">
      <c r="B125" t="s">
        <v>17</v>
      </c>
      <c r="C125" s="7">
        <v>0</v>
      </c>
      <c r="D125" s="7">
        <v>0</v>
      </c>
      <c r="E125" s="7">
        <v>0</v>
      </c>
      <c r="F125" s="7">
        <v>0</v>
      </c>
      <c r="G125" s="7">
        <v>0</v>
      </c>
      <c r="H125" s="7">
        <v>0</v>
      </c>
      <c r="I125" s="7">
        <v>0</v>
      </c>
      <c r="J125" s="7">
        <v>0</v>
      </c>
      <c r="K125" s="7">
        <v>0</v>
      </c>
      <c r="L125" s="7">
        <v>0</v>
      </c>
      <c r="M125" s="7">
        <v>0</v>
      </c>
      <c r="N125" s="7">
        <v>0</v>
      </c>
    </row>
    <row r="126" spans="2:14" x14ac:dyDescent="0.35">
      <c r="C126" s="7">
        <v>0</v>
      </c>
      <c r="D126" s="7">
        <v>0</v>
      </c>
      <c r="E126" s="7">
        <v>0</v>
      </c>
      <c r="F126" s="7">
        <v>0</v>
      </c>
      <c r="G126" s="7">
        <v>0</v>
      </c>
      <c r="H126" s="7">
        <v>0</v>
      </c>
      <c r="I126" s="7">
        <v>0</v>
      </c>
      <c r="J126" s="7">
        <v>0</v>
      </c>
      <c r="K126" s="7">
        <v>0</v>
      </c>
      <c r="L126" s="7">
        <v>0</v>
      </c>
      <c r="M126" s="7">
        <v>0</v>
      </c>
      <c r="N126" s="7">
        <v>0</v>
      </c>
    </row>
  </sheetData>
  <mergeCells count="51">
    <mergeCell ref="M119:N119"/>
    <mergeCell ref="C109:D109"/>
    <mergeCell ref="E109:F109"/>
    <mergeCell ref="G109:H109"/>
    <mergeCell ref="I109:J109"/>
    <mergeCell ref="K109:L109"/>
    <mergeCell ref="M109:N109"/>
    <mergeCell ref="C119:D119"/>
    <mergeCell ref="E119:F119"/>
    <mergeCell ref="G119:H119"/>
    <mergeCell ref="I119:J119"/>
    <mergeCell ref="K119:L119"/>
    <mergeCell ref="B86:C86"/>
    <mergeCell ref="M89:N89"/>
    <mergeCell ref="C99:D99"/>
    <mergeCell ref="E99:F99"/>
    <mergeCell ref="G99:H99"/>
    <mergeCell ref="I99:J99"/>
    <mergeCell ref="K99:L99"/>
    <mergeCell ref="M99:N99"/>
    <mergeCell ref="C89:D89"/>
    <mergeCell ref="E89:F89"/>
    <mergeCell ref="G89:H89"/>
    <mergeCell ref="I89:J89"/>
    <mergeCell ref="K89:L89"/>
    <mergeCell ref="C69:D69"/>
    <mergeCell ref="E69:G69"/>
    <mergeCell ref="H69:J69"/>
    <mergeCell ref="K69:M69"/>
    <mergeCell ref="C78:D78"/>
    <mergeCell ref="E78:G78"/>
    <mergeCell ref="H78:J78"/>
    <mergeCell ref="K78:L78"/>
    <mergeCell ref="S51:T51"/>
    <mergeCell ref="U51:V51"/>
    <mergeCell ref="W51:X51"/>
    <mergeCell ref="Y51:Z51"/>
    <mergeCell ref="C60:D60"/>
    <mergeCell ref="E60:G60"/>
    <mergeCell ref="H60:J60"/>
    <mergeCell ref="K60:M60"/>
    <mergeCell ref="S60:T60"/>
    <mergeCell ref="U60:V60"/>
    <mergeCell ref="H51:J51"/>
    <mergeCell ref="W60:X60"/>
    <mergeCell ref="Y60:Z60"/>
    <mergeCell ref="B8:C8"/>
    <mergeCell ref="B28:C28"/>
    <mergeCell ref="B48:C48"/>
    <mergeCell ref="C51:D51"/>
    <mergeCell ref="E51:G5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D7EDE-E9FE-4CFA-AC1D-352741460D4F}">
  <dimension ref="B1:Z113"/>
  <sheetViews>
    <sheetView zoomScale="70" zoomScaleNormal="70" workbookViewId="0">
      <selection activeCell="H40" sqref="H40:H42"/>
    </sheetView>
  </sheetViews>
  <sheetFormatPr defaultRowHeight="14.5" x14ac:dyDescent="0.35"/>
  <cols>
    <col min="1" max="1" width="2.1796875" customWidth="1"/>
    <col min="2" max="2" width="18.7265625" customWidth="1"/>
    <col min="18" max="18" width="15.7265625" customWidth="1"/>
    <col min="21" max="21" width="9.81640625" bestFit="1" customWidth="1"/>
    <col min="23" max="23" width="9.81640625" bestFit="1" customWidth="1"/>
    <col min="25" max="25" width="9.81640625" bestFit="1" customWidth="1"/>
  </cols>
  <sheetData>
    <row r="1" spans="2:8" ht="11" customHeight="1" x14ac:dyDescent="0.35"/>
    <row r="2" spans="2:8" x14ac:dyDescent="0.35">
      <c r="B2" s="10" t="s">
        <v>208</v>
      </c>
      <c r="C2" s="10" t="s">
        <v>209</v>
      </c>
    </row>
    <row r="3" spans="2:8" ht="11" customHeight="1" x14ac:dyDescent="0.35"/>
    <row r="4" spans="2:8" x14ac:dyDescent="0.35">
      <c r="B4" s="10" t="s">
        <v>210</v>
      </c>
      <c r="C4" s="10" t="s">
        <v>252</v>
      </c>
    </row>
    <row r="5" spans="2:8" x14ac:dyDescent="0.35">
      <c r="B5" s="10"/>
      <c r="C5" s="10"/>
    </row>
    <row r="6" spans="2:8" ht="16" x14ac:dyDescent="0.4">
      <c r="B6" s="14" t="s">
        <v>34</v>
      </c>
      <c r="H6" t="s">
        <v>251</v>
      </c>
    </row>
    <row r="8" spans="2:8" x14ac:dyDescent="0.35">
      <c r="B8" s="49" t="s">
        <v>0</v>
      </c>
      <c r="C8" s="49"/>
      <c r="D8" s="1"/>
      <c r="E8" s="1"/>
      <c r="F8" s="1"/>
    </row>
    <row r="9" spans="2:8" x14ac:dyDescent="0.35">
      <c r="C9" s="1"/>
      <c r="D9" s="1"/>
      <c r="E9" s="1"/>
      <c r="F9" s="1"/>
    </row>
    <row r="10" spans="2:8" x14ac:dyDescent="0.35">
      <c r="C10" s="2" t="s">
        <v>1</v>
      </c>
      <c r="D10" s="2" t="s">
        <v>2</v>
      </c>
      <c r="E10" s="2" t="s">
        <v>3</v>
      </c>
      <c r="F10" s="2" t="s">
        <v>4</v>
      </c>
    </row>
    <row r="11" spans="2:8" x14ac:dyDescent="0.35">
      <c r="B11" t="s">
        <v>5</v>
      </c>
      <c r="C11" s="1">
        <v>5.85</v>
      </c>
      <c r="D11" s="1">
        <v>5.0199999999999996</v>
      </c>
      <c r="E11" s="3">
        <v>4</v>
      </c>
      <c r="F11" s="1">
        <v>3.78</v>
      </c>
    </row>
    <row r="12" spans="2:8" x14ac:dyDescent="0.35">
      <c r="B12" t="s">
        <v>6</v>
      </c>
      <c r="C12" s="1">
        <v>5.92</v>
      </c>
      <c r="D12" s="1">
        <v>4.95</v>
      </c>
      <c r="E12" s="1">
        <v>3.87</v>
      </c>
      <c r="F12" s="1">
        <v>3.67</v>
      </c>
    </row>
    <row r="13" spans="2:8" x14ac:dyDescent="0.35">
      <c r="B13" t="s">
        <v>7</v>
      </c>
      <c r="C13" s="1">
        <v>5.97</v>
      </c>
      <c r="D13" s="1">
        <v>5.03</v>
      </c>
      <c r="E13" s="1">
        <v>3.91</v>
      </c>
      <c r="F13" s="1">
        <v>3.68</v>
      </c>
    </row>
    <row r="14" spans="2:8" x14ac:dyDescent="0.35">
      <c r="B14" t="s">
        <v>8</v>
      </c>
      <c r="C14" s="3">
        <f>AVERAGE(C11:C13)</f>
        <v>5.9133333333333331</v>
      </c>
      <c r="D14" s="3">
        <f>AVERAGE(D11:D13)</f>
        <v>5</v>
      </c>
      <c r="E14" s="3">
        <f>AVERAGE(E11:E13)</f>
        <v>3.9266666666666672</v>
      </c>
      <c r="F14" s="3">
        <f>AVERAGE(F11:F13)</f>
        <v>3.7099999999999995</v>
      </c>
    </row>
    <row r="15" spans="2:8" x14ac:dyDescent="0.35">
      <c r="B15" t="s">
        <v>49</v>
      </c>
      <c r="C15" s="3">
        <f>_xlfn.STDEV.S(C11:C13)</f>
        <v>6.0277137733417148E-2</v>
      </c>
      <c r="D15" s="3">
        <f t="shared" ref="D15:F15" si="0">_xlfn.STDEV.S(D11:D13)</f>
        <v>4.3588989435406622E-2</v>
      </c>
      <c r="E15" s="3">
        <f t="shared" si="0"/>
        <v>6.6583281184793869E-2</v>
      </c>
      <c r="F15" s="3">
        <f t="shared" si="0"/>
        <v>6.0827625302982073E-2</v>
      </c>
    </row>
    <row r="16" spans="2:8" x14ac:dyDescent="0.35">
      <c r="C16" s="1"/>
      <c r="D16" s="1"/>
      <c r="E16" s="1"/>
      <c r="F16" s="1"/>
    </row>
    <row r="17" spans="2:8" x14ac:dyDescent="0.35">
      <c r="B17" s="4" t="s">
        <v>9</v>
      </c>
      <c r="C17" s="5"/>
      <c r="D17" s="1"/>
      <c r="E17" s="1"/>
      <c r="F17" s="1"/>
    </row>
    <row r="18" spans="2:8" x14ac:dyDescent="0.35">
      <c r="C18" s="1"/>
      <c r="D18" s="1"/>
      <c r="E18" s="1"/>
      <c r="F18" s="1"/>
    </row>
    <row r="19" spans="2:8" x14ac:dyDescent="0.35">
      <c r="C19" s="2" t="s">
        <v>10</v>
      </c>
      <c r="D19" s="2" t="s">
        <v>11</v>
      </c>
      <c r="E19" s="2" t="s">
        <v>12</v>
      </c>
      <c r="F19" s="2" t="s">
        <v>13</v>
      </c>
      <c r="G19" s="2" t="s">
        <v>14</v>
      </c>
      <c r="H19" s="2" t="s">
        <v>15</v>
      </c>
    </row>
    <row r="20" spans="2:8" x14ac:dyDescent="0.35">
      <c r="B20" t="s">
        <v>5</v>
      </c>
      <c r="C20" s="1">
        <v>3.97</v>
      </c>
      <c r="D20" s="1">
        <v>3.97</v>
      </c>
      <c r="E20" s="1">
        <v>3.95</v>
      </c>
      <c r="F20" s="1">
        <v>3.95</v>
      </c>
      <c r="G20" s="1">
        <v>3.95</v>
      </c>
      <c r="H20" s="1">
        <v>3.94</v>
      </c>
    </row>
    <row r="21" spans="2:8" x14ac:dyDescent="0.35">
      <c r="B21" t="s">
        <v>6</v>
      </c>
      <c r="C21" s="1">
        <v>3.85</v>
      </c>
      <c r="D21" s="1">
        <v>3.86</v>
      </c>
      <c r="E21" s="1">
        <v>3.83</v>
      </c>
      <c r="F21" s="1">
        <v>3.83</v>
      </c>
      <c r="G21" s="1">
        <v>3.83</v>
      </c>
      <c r="H21" s="1">
        <v>3.82</v>
      </c>
    </row>
    <row r="22" spans="2:8" x14ac:dyDescent="0.35">
      <c r="B22" t="s">
        <v>7</v>
      </c>
      <c r="C22" s="1">
        <v>3.86</v>
      </c>
      <c r="D22" s="1">
        <v>3.88</v>
      </c>
      <c r="E22" s="1">
        <v>3.84</v>
      </c>
      <c r="F22" s="1">
        <v>3.84</v>
      </c>
      <c r="G22" s="1">
        <v>3.84</v>
      </c>
      <c r="H22" s="1">
        <v>3.83</v>
      </c>
    </row>
    <row r="23" spans="2:8" x14ac:dyDescent="0.35">
      <c r="B23" t="s">
        <v>8</v>
      </c>
      <c r="C23" s="3">
        <f t="shared" ref="C23:H23" si="1">AVERAGE(C20:C22)</f>
        <v>3.8933333333333331</v>
      </c>
      <c r="D23" s="3">
        <f t="shared" si="1"/>
        <v>3.9033333333333338</v>
      </c>
      <c r="E23" s="3">
        <f t="shared" si="1"/>
        <v>3.8733333333333335</v>
      </c>
      <c r="F23" s="3">
        <f t="shared" si="1"/>
        <v>3.8733333333333335</v>
      </c>
      <c r="G23" s="3">
        <f t="shared" si="1"/>
        <v>3.8733333333333335</v>
      </c>
      <c r="H23" s="3">
        <f t="shared" si="1"/>
        <v>3.8633333333333333</v>
      </c>
    </row>
    <row r="24" spans="2:8" x14ac:dyDescent="0.35">
      <c r="B24" t="s">
        <v>49</v>
      </c>
      <c r="C24" s="3">
        <f>_xlfn.STDEV.S(C20:C22)</f>
        <v>6.6583281184794035E-2</v>
      </c>
      <c r="D24" s="3">
        <f t="shared" ref="D24:H24" si="2">_xlfn.STDEV.S(D20:D22)</f>
        <v>5.8594652770823333E-2</v>
      </c>
      <c r="E24" s="3">
        <f t="shared" si="2"/>
        <v>6.6583281184794035E-2</v>
      </c>
      <c r="F24" s="3">
        <f t="shared" si="2"/>
        <v>6.6583281184794035E-2</v>
      </c>
      <c r="G24" s="3">
        <f t="shared" si="2"/>
        <v>6.6583281184794035E-2</v>
      </c>
      <c r="H24" s="3">
        <f t="shared" si="2"/>
        <v>6.6583281184793924E-2</v>
      </c>
    </row>
    <row r="26" spans="2:8" x14ac:dyDescent="0.35">
      <c r="B26" s="13" t="s">
        <v>35</v>
      </c>
    </row>
    <row r="28" spans="2:8" x14ac:dyDescent="0.35">
      <c r="B28" s="49" t="s">
        <v>0</v>
      </c>
      <c r="C28" s="49"/>
      <c r="D28" s="1"/>
      <c r="E28" s="1"/>
      <c r="F28" s="1"/>
    </row>
    <row r="29" spans="2:8" x14ac:dyDescent="0.35">
      <c r="C29" s="1"/>
      <c r="D29" s="1"/>
      <c r="E29" s="1"/>
      <c r="F29" s="1"/>
    </row>
    <row r="30" spans="2:8" x14ac:dyDescent="0.35">
      <c r="C30" s="2" t="s">
        <v>1</v>
      </c>
      <c r="D30" s="2" t="s">
        <v>2</v>
      </c>
      <c r="E30" s="2" t="s">
        <v>3</v>
      </c>
      <c r="F30" s="2" t="s">
        <v>4</v>
      </c>
    </row>
    <row r="31" spans="2:8" x14ac:dyDescent="0.35">
      <c r="B31" t="s">
        <v>5</v>
      </c>
      <c r="C31" s="3">
        <f>(0.25*0.1*90.08)/(2*10)</f>
        <v>0.11260000000000001</v>
      </c>
      <c r="D31" s="3">
        <f>(0.5*0.1*90.08)/(2*10)</f>
        <v>0.22520000000000001</v>
      </c>
      <c r="E31" s="3">
        <f>(1.2*0.1*90.08)/(2*10)</f>
        <v>0.54047999999999996</v>
      </c>
      <c r="F31" s="3">
        <f>(1.5*0.1*90.08)/(2*10)</f>
        <v>0.67560000000000009</v>
      </c>
    </row>
    <row r="32" spans="2:8" x14ac:dyDescent="0.35">
      <c r="B32" t="s">
        <v>6</v>
      </c>
      <c r="C32" s="3">
        <f>(0.2*0.1*90.08)/(2*10)</f>
        <v>9.0080000000000021E-2</v>
      </c>
      <c r="D32" s="3">
        <f>(0.6*0.1*90.08)/(2*10)</f>
        <v>0.27023999999999998</v>
      </c>
      <c r="E32" s="3">
        <f>(1.3*0.1*90.08)/(2*10)</f>
        <v>0.58552000000000004</v>
      </c>
      <c r="F32" s="3">
        <f>(1.8*0.1*90.08)/(2*10)</f>
        <v>0.81072000000000011</v>
      </c>
    </row>
    <row r="33" spans="2:8" x14ac:dyDescent="0.35">
      <c r="B33" t="s">
        <v>7</v>
      </c>
      <c r="C33" s="3">
        <f t="shared" ref="C33" si="3">(0.2*0.1*90.08)/(2*10)</f>
        <v>9.0080000000000021E-2</v>
      </c>
      <c r="D33" s="3">
        <f>(0.5*0.1*90.08)/(2*10)</f>
        <v>0.22520000000000001</v>
      </c>
      <c r="E33" s="3">
        <f t="shared" ref="E33" si="4">(1.3*0.1*90.08)/(2*10)</f>
        <v>0.58552000000000004</v>
      </c>
      <c r="F33" s="3">
        <f>(1.7*0.1*90.08)/(2*10)</f>
        <v>0.76568000000000003</v>
      </c>
    </row>
    <row r="34" spans="2:8" x14ac:dyDescent="0.35">
      <c r="B34" t="s">
        <v>8</v>
      </c>
      <c r="C34" s="3">
        <f>AVERAGE(C31:C33)</f>
        <v>9.7586666666666669E-2</v>
      </c>
      <c r="D34" s="3">
        <f>AVERAGE(D31:D33)</f>
        <v>0.24021333333333331</v>
      </c>
      <c r="E34" s="3">
        <f>AVERAGE(E31:E33)</f>
        <v>0.57050666666666661</v>
      </c>
      <c r="F34" s="3">
        <f>AVERAGE(F31:F33)</f>
        <v>0.7506666666666667</v>
      </c>
    </row>
    <row r="35" spans="2:8" x14ac:dyDescent="0.35">
      <c r="B35" t="s">
        <v>49</v>
      </c>
      <c r="C35" s="3">
        <f t="shared" ref="C35:F35" si="5">_xlfn.STDEV.S(C31:C33)</f>
        <v>1.3001928062150413E-2</v>
      </c>
      <c r="D35" s="3">
        <f t="shared" si="5"/>
        <v>2.6003856124300728E-2</v>
      </c>
      <c r="E35" s="3">
        <f t="shared" si="5"/>
        <v>2.6003856124300791E-2</v>
      </c>
      <c r="F35" s="3">
        <f t="shared" si="5"/>
        <v>6.8799736433603681E-2</v>
      </c>
    </row>
    <row r="36" spans="2:8" x14ac:dyDescent="0.35">
      <c r="C36" s="1"/>
      <c r="D36" s="1"/>
      <c r="E36" s="1"/>
      <c r="F36" s="1"/>
    </row>
    <row r="37" spans="2:8" x14ac:dyDescent="0.35">
      <c r="B37" s="4" t="s">
        <v>9</v>
      </c>
      <c r="C37" s="5"/>
      <c r="D37" s="1"/>
      <c r="E37" s="1"/>
      <c r="F37" s="1"/>
    </row>
    <row r="38" spans="2:8" x14ac:dyDescent="0.35">
      <c r="C38" s="1"/>
      <c r="D38" s="1"/>
      <c r="E38" s="1"/>
      <c r="F38" s="1"/>
    </row>
    <row r="39" spans="2:8" x14ac:dyDescent="0.35">
      <c r="C39" s="2" t="s">
        <v>10</v>
      </c>
      <c r="D39" s="2" t="s">
        <v>11</v>
      </c>
      <c r="E39" s="2" t="s">
        <v>12</v>
      </c>
      <c r="F39" s="2" t="s">
        <v>13</v>
      </c>
      <c r="G39" s="2" t="s">
        <v>14</v>
      </c>
      <c r="H39" s="2" t="s">
        <v>15</v>
      </c>
    </row>
    <row r="40" spans="2:8" x14ac:dyDescent="0.35">
      <c r="B40" t="s">
        <v>5</v>
      </c>
      <c r="C40" s="3">
        <f>(0.4*0.1*90.08)/(2*10)</f>
        <v>0.18016000000000004</v>
      </c>
      <c r="D40" s="3">
        <f>(0.4*0.1*90.08)/(2*10)</f>
        <v>0.18016000000000004</v>
      </c>
      <c r="E40" s="3">
        <f t="shared" ref="E40:H42" si="6">(0.4*0.1*90.08)/(2*10)</f>
        <v>0.18016000000000004</v>
      </c>
      <c r="F40" s="3">
        <f t="shared" si="6"/>
        <v>0.18016000000000004</v>
      </c>
      <c r="G40" s="3">
        <f t="shared" si="6"/>
        <v>0.18016000000000004</v>
      </c>
      <c r="H40" s="3">
        <f>(0.5*0.1*90.08)/(2*10)</f>
        <v>0.22520000000000001</v>
      </c>
    </row>
    <row r="41" spans="2:8" x14ac:dyDescent="0.35">
      <c r="B41" t="s">
        <v>6</v>
      </c>
      <c r="C41" s="3">
        <f>(0.4*0.1*90.08)/(2*10)</f>
        <v>0.18016000000000004</v>
      </c>
      <c r="D41" s="3">
        <f>(0.5*0.1*90.08)/(2*10)</f>
        <v>0.22520000000000001</v>
      </c>
      <c r="E41" s="3">
        <f t="shared" si="6"/>
        <v>0.18016000000000004</v>
      </c>
      <c r="F41" s="3">
        <f t="shared" si="6"/>
        <v>0.18016000000000004</v>
      </c>
      <c r="G41" s="3">
        <f t="shared" si="6"/>
        <v>0.18016000000000004</v>
      </c>
      <c r="H41" s="3">
        <f t="shared" si="6"/>
        <v>0.18016000000000004</v>
      </c>
    </row>
    <row r="42" spans="2:8" x14ac:dyDescent="0.35">
      <c r="B42" t="s">
        <v>7</v>
      </c>
      <c r="C42" s="3">
        <f>(0.5*0.1*90.08)/(2*10)</f>
        <v>0.22520000000000001</v>
      </c>
      <c r="D42" s="3">
        <f>(0.5*0.1*90.08)/(2*10)</f>
        <v>0.22520000000000001</v>
      </c>
      <c r="E42" s="3">
        <f>(0.5*0.1*90.08)/(2*10)</f>
        <v>0.22520000000000001</v>
      </c>
      <c r="F42" s="3">
        <f t="shared" si="6"/>
        <v>0.18016000000000004</v>
      </c>
      <c r="G42" s="3">
        <f t="shared" si="6"/>
        <v>0.18016000000000004</v>
      </c>
      <c r="H42" s="3">
        <f>(0.5*0.1*90.08)/(2*10)</f>
        <v>0.22520000000000001</v>
      </c>
    </row>
    <row r="43" spans="2:8" x14ac:dyDescent="0.35">
      <c r="B43" t="s">
        <v>8</v>
      </c>
      <c r="C43" s="3">
        <f t="shared" ref="C43:H43" si="7">AVERAGE(C40:C42)</f>
        <v>0.19517333333333334</v>
      </c>
      <c r="D43" s="3">
        <f t="shared" si="7"/>
        <v>0.21018666666666666</v>
      </c>
      <c r="E43" s="3">
        <f t="shared" si="7"/>
        <v>0.19517333333333334</v>
      </c>
      <c r="F43" s="3">
        <f t="shared" si="7"/>
        <v>0.18016000000000001</v>
      </c>
      <c r="G43" s="3">
        <f t="shared" si="7"/>
        <v>0.18016000000000001</v>
      </c>
      <c r="H43" s="3">
        <f t="shared" si="7"/>
        <v>0.21018666666666666</v>
      </c>
    </row>
    <row r="44" spans="2:8" x14ac:dyDescent="0.35">
      <c r="B44" t="s">
        <v>49</v>
      </c>
      <c r="C44" s="3">
        <f t="shared" ref="C44:H44" si="8">_xlfn.STDEV.S(C40:C42)</f>
        <v>2.6003856124300825E-2</v>
      </c>
      <c r="D44" s="3">
        <f t="shared" si="8"/>
        <v>2.6003856124300825E-2</v>
      </c>
      <c r="E44" s="3">
        <f t="shared" si="8"/>
        <v>2.6003856124300825E-2</v>
      </c>
      <c r="F44" s="3">
        <f t="shared" si="8"/>
        <v>3.3993498887762956E-17</v>
      </c>
      <c r="G44" s="3">
        <f t="shared" si="8"/>
        <v>3.3993498887762956E-17</v>
      </c>
      <c r="H44" s="3">
        <f t="shared" si="8"/>
        <v>2.6003856124300825E-2</v>
      </c>
    </row>
    <row r="46" spans="2:8" ht="16" x14ac:dyDescent="0.4">
      <c r="B46" s="14" t="s">
        <v>36</v>
      </c>
    </row>
    <row r="48" spans="2:8" x14ac:dyDescent="0.35">
      <c r="B48" s="49" t="s">
        <v>0</v>
      </c>
      <c r="C48" s="49"/>
    </row>
    <row r="50" spans="2:26" x14ac:dyDescent="0.35">
      <c r="B50" s="10" t="s">
        <v>32</v>
      </c>
      <c r="R50" s="10" t="s">
        <v>32</v>
      </c>
    </row>
    <row r="51" spans="2:26" x14ac:dyDescent="0.35">
      <c r="C51" s="50" t="s">
        <v>1</v>
      </c>
      <c r="D51" s="50"/>
      <c r="E51" s="50" t="s">
        <v>2</v>
      </c>
      <c r="F51" s="50"/>
      <c r="G51" s="50"/>
      <c r="H51" s="50" t="s">
        <v>3</v>
      </c>
      <c r="I51" s="50"/>
      <c r="J51" s="50"/>
      <c r="K51" s="10" t="s">
        <v>4</v>
      </c>
      <c r="N51" s="10"/>
      <c r="O51" s="10"/>
      <c r="S51" s="50" t="s">
        <v>1</v>
      </c>
      <c r="T51" s="50"/>
      <c r="U51" s="50" t="s">
        <v>2</v>
      </c>
      <c r="V51" s="50"/>
      <c r="W51" s="50" t="s">
        <v>3</v>
      </c>
      <c r="X51" s="50"/>
      <c r="Y51" s="50" t="s">
        <v>4</v>
      </c>
      <c r="Z51" s="50"/>
    </row>
    <row r="52" spans="2:26" x14ac:dyDescent="0.35">
      <c r="C52" s="11" t="s">
        <v>26</v>
      </c>
      <c r="D52" s="8" t="s">
        <v>25</v>
      </c>
      <c r="E52" s="8" t="s">
        <v>25</v>
      </c>
      <c r="F52" s="8" t="s">
        <v>29</v>
      </c>
      <c r="G52" s="8" t="s">
        <v>28</v>
      </c>
      <c r="H52" s="8" t="s">
        <v>25</v>
      </c>
      <c r="I52" s="8" t="s">
        <v>29</v>
      </c>
      <c r="J52" s="8" t="s">
        <v>28</v>
      </c>
      <c r="K52" s="8" t="s">
        <v>25</v>
      </c>
      <c r="N52" s="10"/>
      <c r="O52" s="10"/>
      <c r="S52" s="8" t="s">
        <v>21</v>
      </c>
      <c r="T52" s="8" t="s">
        <v>20</v>
      </c>
      <c r="U52" s="8" t="s">
        <v>21</v>
      </c>
      <c r="V52" s="8" t="s">
        <v>20</v>
      </c>
      <c r="W52" s="8" t="s">
        <v>21</v>
      </c>
      <c r="X52" s="8" t="s">
        <v>20</v>
      </c>
      <c r="Y52" s="8" t="s">
        <v>21</v>
      </c>
      <c r="Z52" s="8" t="s">
        <v>20</v>
      </c>
    </row>
    <row r="53" spans="2:26" x14ac:dyDescent="0.35">
      <c r="B53" t="s">
        <v>19</v>
      </c>
      <c r="C53" s="7" t="s">
        <v>16</v>
      </c>
      <c r="D53" s="1">
        <v>57</v>
      </c>
      <c r="E53" s="7" t="s">
        <v>16</v>
      </c>
      <c r="F53" s="1">
        <v>236</v>
      </c>
      <c r="G53" s="1">
        <v>35</v>
      </c>
      <c r="H53" s="1">
        <v>0</v>
      </c>
      <c r="I53" s="1">
        <v>0</v>
      </c>
      <c r="J53" s="1">
        <v>0</v>
      </c>
      <c r="K53" s="1">
        <v>0</v>
      </c>
      <c r="N53" s="1"/>
      <c r="O53" s="1"/>
      <c r="R53" t="s">
        <v>19</v>
      </c>
      <c r="S53" s="1">
        <f t="shared" ref="S53" si="9">(D53*10^1)/0.1</f>
        <v>5700</v>
      </c>
      <c r="T53" s="6">
        <f t="shared" ref="T53:T55" si="10">LOG10(S53)</f>
        <v>3.7558748556724915</v>
      </c>
      <c r="U53" s="1">
        <f t="shared" ref="U53:U55" si="11">(F53*10^2)/0.1</f>
        <v>236000</v>
      </c>
      <c r="V53" s="6">
        <f t="shared" ref="V53:V55" si="12">LOG10(U53)</f>
        <v>5.3729120029701063</v>
      </c>
      <c r="W53" s="1">
        <v>0</v>
      </c>
      <c r="X53" s="1">
        <v>0</v>
      </c>
      <c r="Y53" s="1">
        <v>0</v>
      </c>
      <c r="Z53" s="1">
        <v>0</v>
      </c>
    </row>
    <row r="54" spans="2:26" x14ac:dyDescent="0.35">
      <c r="B54" t="s">
        <v>18</v>
      </c>
      <c r="C54" s="7" t="s">
        <v>16</v>
      </c>
      <c r="D54" s="1">
        <v>31</v>
      </c>
      <c r="E54" s="7" t="s">
        <v>16</v>
      </c>
      <c r="F54" s="1">
        <v>35</v>
      </c>
      <c r="G54" s="1">
        <v>5</v>
      </c>
      <c r="H54" s="1">
        <v>0</v>
      </c>
      <c r="I54" s="1">
        <v>0</v>
      </c>
      <c r="J54" s="1">
        <v>0</v>
      </c>
      <c r="K54" s="1">
        <v>0</v>
      </c>
      <c r="N54" s="1"/>
      <c r="O54" s="1"/>
      <c r="R54" t="s">
        <v>18</v>
      </c>
      <c r="S54" s="1">
        <f>(D54*10^1)/0.1</f>
        <v>3100</v>
      </c>
      <c r="T54" s="6">
        <f t="shared" si="10"/>
        <v>3.4913616938342726</v>
      </c>
      <c r="U54" s="1">
        <f t="shared" si="11"/>
        <v>35000</v>
      </c>
      <c r="V54" s="6">
        <f t="shared" si="12"/>
        <v>4.5440680443502757</v>
      </c>
      <c r="W54" s="1">
        <v>0</v>
      </c>
      <c r="X54" s="1">
        <v>0</v>
      </c>
      <c r="Y54" s="1">
        <v>0</v>
      </c>
      <c r="Z54" s="1">
        <v>0</v>
      </c>
    </row>
    <row r="55" spans="2:26" x14ac:dyDescent="0.35">
      <c r="B55" t="s">
        <v>17</v>
      </c>
      <c r="C55" s="7" t="s">
        <v>16</v>
      </c>
      <c r="D55" s="1">
        <v>35</v>
      </c>
      <c r="E55" s="7" t="s">
        <v>16</v>
      </c>
      <c r="F55" s="1">
        <v>298</v>
      </c>
      <c r="G55" s="1">
        <v>55</v>
      </c>
      <c r="H55" s="1">
        <v>1</v>
      </c>
      <c r="I55" s="1">
        <v>0</v>
      </c>
      <c r="J55" s="1">
        <v>0</v>
      </c>
      <c r="K55" s="1">
        <v>0</v>
      </c>
      <c r="N55" s="1"/>
      <c r="O55" s="1"/>
      <c r="R55" t="s">
        <v>17</v>
      </c>
      <c r="S55" s="1">
        <f t="shared" ref="S55" si="13">(D55*10^1)/0.1</f>
        <v>3500</v>
      </c>
      <c r="T55" s="6">
        <f t="shared" si="10"/>
        <v>3.5440680443502757</v>
      </c>
      <c r="U55" s="1">
        <f t="shared" si="11"/>
        <v>298000</v>
      </c>
      <c r="V55" s="6">
        <f t="shared" si="12"/>
        <v>5.4742162640762553</v>
      </c>
      <c r="W55" s="1">
        <v>0</v>
      </c>
      <c r="X55" s="1">
        <v>0</v>
      </c>
      <c r="Y55" s="1">
        <v>0</v>
      </c>
      <c r="Z55" s="1">
        <v>0</v>
      </c>
    </row>
    <row r="56" spans="2:26" x14ac:dyDescent="0.35">
      <c r="C56" s="1"/>
      <c r="D56" s="1"/>
      <c r="E56" s="1"/>
      <c r="F56" s="1"/>
      <c r="G56" s="1"/>
      <c r="H56" s="1"/>
      <c r="I56" s="1"/>
      <c r="J56" s="1"/>
      <c r="L56" s="1"/>
      <c r="M56" s="1"/>
      <c r="N56" s="1"/>
      <c r="O56" s="1"/>
      <c r="R56" t="s">
        <v>8</v>
      </c>
      <c r="S56" s="7">
        <f t="shared" ref="S56:Z56" si="14">AVERAGE(S53:S55)</f>
        <v>4100</v>
      </c>
      <c r="T56" s="6">
        <f t="shared" si="14"/>
        <v>3.5971015312856802</v>
      </c>
      <c r="U56" s="7">
        <f t="shared" si="14"/>
        <v>189666.66666666666</v>
      </c>
      <c r="V56" s="6">
        <f t="shared" si="14"/>
        <v>5.130398770465546</v>
      </c>
      <c r="W56" s="1">
        <f t="shared" si="14"/>
        <v>0</v>
      </c>
      <c r="X56" s="1">
        <f t="shared" si="14"/>
        <v>0</v>
      </c>
      <c r="Y56" s="1">
        <f t="shared" si="14"/>
        <v>0</v>
      </c>
      <c r="Z56" s="1">
        <f t="shared" si="14"/>
        <v>0</v>
      </c>
    </row>
    <row r="57" spans="2:26" x14ac:dyDescent="0.35">
      <c r="C57" s="1"/>
      <c r="D57" s="1"/>
      <c r="E57" s="1"/>
      <c r="F57" s="1"/>
      <c r="G57" s="1"/>
      <c r="H57" s="1"/>
      <c r="I57" s="1"/>
      <c r="J57" s="1"/>
      <c r="L57" s="1"/>
      <c r="M57" s="1"/>
      <c r="N57" s="1"/>
      <c r="O57" s="1"/>
      <c r="R57" t="s">
        <v>49</v>
      </c>
      <c r="S57" s="7"/>
      <c r="T57" s="3">
        <f t="shared" ref="T57" si="15">_xlfn.STDEV.S(T53:T55)</f>
        <v>0.14000434367836129</v>
      </c>
      <c r="U57" s="7"/>
      <c r="V57" s="3">
        <f t="shared" ref="V57" si="16">_xlfn.STDEV.S(V53:V55)</f>
        <v>0.51029739233089422</v>
      </c>
      <c r="W57" s="1"/>
      <c r="X57" s="1"/>
      <c r="Y57" s="1"/>
      <c r="Z57" s="1"/>
    </row>
    <row r="58" spans="2:26" x14ac:dyDescent="0.35">
      <c r="C58" s="1"/>
      <c r="D58" s="1"/>
      <c r="E58" s="1"/>
      <c r="F58" s="1"/>
      <c r="G58" s="1"/>
      <c r="H58" s="1"/>
      <c r="I58" s="1"/>
      <c r="J58" s="1"/>
      <c r="L58" s="1"/>
      <c r="M58" s="1"/>
      <c r="N58" s="1"/>
      <c r="O58" s="1"/>
    </row>
    <row r="59" spans="2:26" x14ac:dyDescent="0.35">
      <c r="B59" s="10" t="s">
        <v>31</v>
      </c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R59" s="10" t="s">
        <v>31</v>
      </c>
    </row>
    <row r="60" spans="2:26" x14ac:dyDescent="0.35">
      <c r="C60" s="50" t="s">
        <v>1</v>
      </c>
      <c r="D60" s="50"/>
      <c r="E60" s="50" t="s">
        <v>2</v>
      </c>
      <c r="F60" s="50"/>
      <c r="G60" s="50"/>
      <c r="H60" s="50" t="s">
        <v>3</v>
      </c>
      <c r="I60" s="50"/>
      <c r="J60" s="50" t="s">
        <v>4</v>
      </c>
      <c r="K60" s="50"/>
      <c r="L60" s="10"/>
      <c r="M60" s="10"/>
      <c r="S60" s="50" t="s">
        <v>1</v>
      </c>
      <c r="T60" s="50"/>
      <c r="U60" s="50" t="s">
        <v>2</v>
      </c>
      <c r="V60" s="50"/>
      <c r="W60" s="50" t="s">
        <v>3</v>
      </c>
      <c r="X60" s="50"/>
      <c r="Y60" s="50" t="s">
        <v>4</v>
      </c>
      <c r="Z60" s="50"/>
    </row>
    <row r="61" spans="2:26" x14ac:dyDescent="0.35">
      <c r="C61" s="8" t="s">
        <v>24</v>
      </c>
      <c r="D61" s="8" t="s">
        <v>23</v>
      </c>
      <c r="E61" s="8" t="s">
        <v>24</v>
      </c>
      <c r="F61" s="8" t="s">
        <v>23</v>
      </c>
      <c r="G61" s="8" t="s">
        <v>22</v>
      </c>
      <c r="H61" s="8" t="s">
        <v>23</v>
      </c>
      <c r="I61" s="8" t="s">
        <v>22</v>
      </c>
      <c r="J61" s="8" t="s">
        <v>23</v>
      </c>
      <c r="K61" s="8" t="s">
        <v>22</v>
      </c>
      <c r="L61" s="10"/>
      <c r="M61" s="10"/>
      <c r="S61" s="8" t="s">
        <v>21</v>
      </c>
      <c r="T61" s="8" t="s">
        <v>20</v>
      </c>
      <c r="U61" s="8" t="s">
        <v>21</v>
      </c>
      <c r="V61" s="8" t="s">
        <v>20</v>
      </c>
      <c r="W61" s="8" t="s">
        <v>21</v>
      </c>
      <c r="X61" s="8" t="s">
        <v>20</v>
      </c>
      <c r="Y61" s="8" t="s">
        <v>21</v>
      </c>
      <c r="Z61" s="8" t="s">
        <v>20</v>
      </c>
    </row>
    <row r="62" spans="2:26" x14ac:dyDescent="0.35">
      <c r="B62" t="s">
        <v>19</v>
      </c>
      <c r="C62" s="7">
        <v>69</v>
      </c>
      <c r="D62" s="1">
        <v>4</v>
      </c>
      <c r="E62" s="7" t="s">
        <v>16</v>
      </c>
      <c r="F62" s="1">
        <v>169</v>
      </c>
      <c r="G62" s="1">
        <v>35</v>
      </c>
      <c r="H62" s="7">
        <v>278</v>
      </c>
      <c r="I62" s="1">
        <v>16</v>
      </c>
      <c r="J62" s="1">
        <v>246</v>
      </c>
      <c r="K62" s="7">
        <v>21</v>
      </c>
      <c r="L62" s="10"/>
      <c r="M62" s="10"/>
      <c r="R62" t="s">
        <v>19</v>
      </c>
      <c r="S62" s="1">
        <f>(C62*10^4)/0.1</f>
        <v>6900000</v>
      </c>
      <c r="T62" s="6">
        <f t="shared" ref="T62:T64" si="17">LOG10(S62)</f>
        <v>6.8388490907372557</v>
      </c>
      <c r="U62" s="1">
        <f t="shared" ref="U62:U63" si="18">(F62*10^5)/0.1</f>
        <v>169000000</v>
      </c>
      <c r="V62" s="6">
        <f t="shared" ref="V62:V64" si="19">LOG10(U62)</f>
        <v>8.2278867046136739</v>
      </c>
      <c r="W62" s="1">
        <f>(H62*10^5)/0.1</f>
        <v>278000000</v>
      </c>
      <c r="X62" s="6">
        <f t="shared" ref="X62:X64" si="20">LOG10(W62)</f>
        <v>8.4440447959180762</v>
      </c>
      <c r="Y62" s="1">
        <f>(J62*10^5)/0.1</f>
        <v>246000000</v>
      </c>
      <c r="Z62" s="6">
        <f t="shared" ref="Z62:Z64" si="21">LOG10(Y62)</f>
        <v>8.3909351071033793</v>
      </c>
    </row>
    <row r="63" spans="2:26" x14ac:dyDescent="0.35">
      <c r="B63" t="s">
        <v>18</v>
      </c>
      <c r="C63" s="7">
        <v>81</v>
      </c>
      <c r="D63" s="1">
        <v>11</v>
      </c>
      <c r="E63" s="7" t="s">
        <v>16</v>
      </c>
      <c r="F63" s="1">
        <v>190</v>
      </c>
      <c r="G63" s="1">
        <v>38</v>
      </c>
      <c r="H63" s="7">
        <v>148</v>
      </c>
      <c r="I63" s="1">
        <v>38</v>
      </c>
      <c r="J63" s="1">
        <v>76</v>
      </c>
      <c r="K63" s="7">
        <v>6</v>
      </c>
      <c r="L63" s="10"/>
      <c r="M63" s="10"/>
      <c r="R63" t="s">
        <v>18</v>
      </c>
      <c r="S63" s="1">
        <f t="shared" ref="S63:S64" si="22">(C63*10^4)/0.1</f>
        <v>8100000</v>
      </c>
      <c r="T63" s="6">
        <f t="shared" si="17"/>
        <v>6.9084850188786495</v>
      </c>
      <c r="U63" s="1">
        <f t="shared" si="18"/>
        <v>190000000</v>
      </c>
      <c r="V63" s="6">
        <f t="shared" si="19"/>
        <v>8.2787536009528289</v>
      </c>
      <c r="W63" s="1">
        <f>(H63*10^5)/0.1</f>
        <v>148000000</v>
      </c>
      <c r="X63" s="6">
        <f t="shared" si="20"/>
        <v>8.1702617153949575</v>
      </c>
      <c r="Y63" s="1">
        <f t="shared" ref="Y63:Y64" si="23">(J63*10^5)/0.1</f>
        <v>76000000</v>
      </c>
      <c r="Z63" s="6">
        <f t="shared" si="21"/>
        <v>7.8808135922807914</v>
      </c>
    </row>
    <row r="64" spans="2:26" x14ac:dyDescent="0.35">
      <c r="B64" t="s">
        <v>17</v>
      </c>
      <c r="C64" s="7">
        <v>52</v>
      </c>
      <c r="D64" s="1">
        <v>4</v>
      </c>
      <c r="E64" s="7" t="s">
        <v>16</v>
      </c>
      <c r="F64" s="1">
        <v>322</v>
      </c>
      <c r="G64" s="1">
        <v>44</v>
      </c>
      <c r="H64" s="7">
        <v>234</v>
      </c>
      <c r="I64" s="1">
        <v>12</v>
      </c>
      <c r="J64" s="1">
        <v>140</v>
      </c>
      <c r="K64" s="7">
        <v>24</v>
      </c>
      <c r="L64" s="10"/>
      <c r="M64" s="10"/>
      <c r="R64" t="s">
        <v>17</v>
      </c>
      <c r="S64" s="1">
        <f t="shared" si="22"/>
        <v>5200000</v>
      </c>
      <c r="T64" s="6">
        <f t="shared" si="17"/>
        <v>6.7160033436347994</v>
      </c>
      <c r="U64" s="1">
        <f>(G64*10^6)/0.1</f>
        <v>440000000</v>
      </c>
      <c r="V64" s="6">
        <f t="shared" si="19"/>
        <v>8.6434526764861879</v>
      </c>
      <c r="W64" s="1">
        <f>(H64*10^5)/0.1</f>
        <v>234000000</v>
      </c>
      <c r="X64" s="6">
        <f t="shared" si="20"/>
        <v>8.3692158574101434</v>
      </c>
      <c r="Y64" s="1">
        <f t="shared" si="23"/>
        <v>140000000</v>
      </c>
      <c r="Z64" s="6">
        <f t="shared" si="21"/>
        <v>8.1461280356782382</v>
      </c>
    </row>
    <row r="65" spans="2:26" x14ac:dyDescent="0.35">
      <c r="C65" s="1"/>
      <c r="D65" s="1"/>
      <c r="E65" s="1"/>
      <c r="F65" s="1"/>
      <c r="G65" s="1"/>
      <c r="H65" s="1"/>
      <c r="I65" s="1"/>
      <c r="J65" s="1"/>
      <c r="K65" s="1"/>
      <c r="L65" s="10"/>
      <c r="M65" s="10"/>
      <c r="N65" s="1"/>
      <c r="O65" s="1"/>
      <c r="R65" t="s">
        <v>8</v>
      </c>
      <c r="S65" s="7">
        <f t="shared" ref="S65:Z65" si="24">AVERAGE(S62:S64)</f>
        <v>6733333.333333333</v>
      </c>
      <c r="T65" s="6">
        <f t="shared" si="24"/>
        <v>6.8211124844169015</v>
      </c>
      <c r="U65" s="7">
        <f t="shared" si="24"/>
        <v>266333333.33333334</v>
      </c>
      <c r="V65" s="6">
        <f t="shared" si="24"/>
        <v>8.3833643273508969</v>
      </c>
      <c r="W65" s="7">
        <f t="shared" si="24"/>
        <v>220000000</v>
      </c>
      <c r="X65" s="6">
        <f t="shared" si="24"/>
        <v>8.3278407895743918</v>
      </c>
      <c r="Y65" s="7">
        <f t="shared" si="24"/>
        <v>154000000</v>
      </c>
      <c r="Z65" s="6">
        <f t="shared" si="24"/>
        <v>8.139292245020803</v>
      </c>
    </row>
    <row r="66" spans="2:26" x14ac:dyDescent="0.35">
      <c r="C66" s="1"/>
      <c r="D66" s="1"/>
      <c r="E66" s="1"/>
      <c r="F66" s="1"/>
      <c r="G66" s="1"/>
      <c r="H66" s="1"/>
      <c r="I66" s="1"/>
      <c r="J66" s="1"/>
      <c r="K66" s="1"/>
      <c r="L66" s="10"/>
      <c r="M66" s="10"/>
      <c r="N66" s="1"/>
      <c r="O66" s="1"/>
      <c r="R66" t="s">
        <v>49</v>
      </c>
      <c r="S66" s="7"/>
      <c r="T66" s="3">
        <f t="shared" ref="T66" si="25">_xlfn.STDEV.S(T62:T64)</f>
        <v>9.7458910464832099E-2</v>
      </c>
      <c r="U66" s="7"/>
      <c r="V66" s="3">
        <f t="shared" ref="V66" si="26">_xlfn.STDEV.S(V62:V64)</f>
        <v>0.22667448533687101</v>
      </c>
      <c r="W66" s="7"/>
      <c r="X66" s="3">
        <f t="shared" ref="X66" si="27">_xlfn.STDEV.S(X62:X64)</f>
        <v>0.14150341329449223</v>
      </c>
      <c r="Y66" s="7"/>
      <c r="Z66" s="3">
        <f t="shared" ref="Z66" si="28">_xlfn.STDEV.S(Z62:Z64)</f>
        <v>0.25512944948919003</v>
      </c>
    </row>
    <row r="67" spans="2:26" x14ac:dyDescent="0.35"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2:26" x14ac:dyDescent="0.35">
      <c r="B68" s="10" t="s">
        <v>30</v>
      </c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R68" s="10" t="s">
        <v>30</v>
      </c>
    </row>
    <row r="69" spans="2:26" x14ac:dyDescent="0.35">
      <c r="C69" s="50" t="s">
        <v>1</v>
      </c>
      <c r="D69" s="50"/>
      <c r="E69" s="50"/>
      <c r="F69" s="50" t="s">
        <v>2</v>
      </c>
      <c r="G69" s="50"/>
      <c r="H69" s="50"/>
      <c r="I69" s="50" t="s">
        <v>3</v>
      </c>
      <c r="J69" s="50"/>
      <c r="K69" s="50" t="s">
        <v>4</v>
      </c>
      <c r="L69" s="50"/>
      <c r="M69" s="10"/>
      <c r="N69" s="10"/>
      <c r="O69" s="10"/>
      <c r="S69" s="50" t="s">
        <v>1</v>
      </c>
      <c r="T69" s="50"/>
      <c r="U69" s="50" t="s">
        <v>2</v>
      </c>
      <c r="V69" s="50"/>
      <c r="W69" s="50" t="s">
        <v>3</v>
      </c>
      <c r="X69" s="50"/>
      <c r="Y69" s="50" t="s">
        <v>4</v>
      </c>
      <c r="Z69" s="50"/>
    </row>
    <row r="70" spans="2:26" x14ac:dyDescent="0.35">
      <c r="C70" s="8" t="s">
        <v>28</v>
      </c>
      <c r="D70" s="8" t="s">
        <v>24</v>
      </c>
      <c r="E70" s="8" t="s">
        <v>23</v>
      </c>
      <c r="F70" s="8" t="s">
        <v>24</v>
      </c>
      <c r="G70" s="8" t="s">
        <v>23</v>
      </c>
      <c r="H70" s="8" t="s">
        <v>22</v>
      </c>
      <c r="I70" s="8" t="s">
        <v>23</v>
      </c>
      <c r="J70" s="8" t="s">
        <v>22</v>
      </c>
      <c r="K70" s="8" t="s">
        <v>23</v>
      </c>
      <c r="L70" s="8" t="s">
        <v>22</v>
      </c>
      <c r="M70" s="10"/>
      <c r="S70" s="8" t="s">
        <v>21</v>
      </c>
      <c r="T70" s="8" t="s">
        <v>20</v>
      </c>
      <c r="U70" s="8" t="s">
        <v>21</v>
      </c>
      <c r="V70" s="8" t="s">
        <v>20</v>
      </c>
      <c r="W70" s="8" t="s">
        <v>21</v>
      </c>
      <c r="X70" s="8" t="s">
        <v>20</v>
      </c>
      <c r="Y70" s="8" t="s">
        <v>21</v>
      </c>
      <c r="Z70" s="8" t="s">
        <v>20</v>
      </c>
    </row>
    <row r="71" spans="2:26" x14ac:dyDescent="0.35">
      <c r="B71" t="s">
        <v>19</v>
      </c>
      <c r="C71" s="7" t="s">
        <v>16</v>
      </c>
      <c r="D71" s="1">
        <v>84</v>
      </c>
      <c r="E71" s="7">
        <v>7</v>
      </c>
      <c r="F71" s="7" t="s">
        <v>16</v>
      </c>
      <c r="G71" s="1">
        <v>298</v>
      </c>
      <c r="H71" s="7">
        <v>40</v>
      </c>
      <c r="I71" s="1">
        <v>156</v>
      </c>
      <c r="J71" s="1">
        <v>14</v>
      </c>
      <c r="K71" s="7">
        <v>155</v>
      </c>
      <c r="L71" s="7">
        <v>12</v>
      </c>
      <c r="M71" s="10"/>
      <c r="R71" t="s">
        <v>19</v>
      </c>
      <c r="S71" s="1">
        <f>(D71*10^4)/0.1</f>
        <v>8400000</v>
      </c>
      <c r="T71" s="6">
        <f t="shared" ref="T71:T73" si="29">LOG10(S71)</f>
        <v>6.924279286061882</v>
      </c>
      <c r="U71" s="1">
        <f>(H71*10^6)/0.1</f>
        <v>400000000</v>
      </c>
      <c r="V71" s="6">
        <f t="shared" ref="V71:V73" si="30">LOG10(U71)</f>
        <v>8.6020599913279625</v>
      </c>
      <c r="W71" s="1">
        <f t="shared" ref="W71:W73" si="31">(I71*10^5)/0.1</f>
        <v>156000000</v>
      </c>
      <c r="X71" s="6">
        <f t="shared" ref="X71:X73" si="32">LOG10(W71)</f>
        <v>8.1931245983544621</v>
      </c>
      <c r="Y71" s="1">
        <f>(K71*10^5)/0.1</f>
        <v>155000000</v>
      </c>
      <c r="Z71" s="6">
        <f t="shared" ref="Z71:Z73" si="33">LOG10(Y71)</f>
        <v>8.1903316981702918</v>
      </c>
    </row>
    <row r="72" spans="2:26" x14ac:dyDescent="0.35">
      <c r="B72" t="s">
        <v>18</v>
      </c>
      <c r="C72" s="7" t="s">
        <v>16</v>
      </c>
      <c r="D72" s="1">
        <v>64</v>
      </c>
      <c r="E72" s="7">
        <v>10</v>
      </c>
      <c r="F72" s="7" t="s">
        <v>16</v>
      </c>
      <c r="G72" s="1">
        <v>220</v>
      </c>
      <c r="H72" s="7">
        <v>80</v>
      </c>
      <c r="I72" s="1">
        <v>212</v>
      </c>
      <c r="J72" s="1">
        <v>12</v>
      </c>
      <c r="K72" s="7">
        <v>180</v>
      </c>
      <c r="L72" s="7">
        <v>4</v>
      </c>
      <c r="M72" s="10"/>
      <c r="R72" t="s">
        <v>18</v>
      </c>
      <c r="S72" s="1">
        <f>(D72*10^4)/0.1</f>
        <v>6400000</v>
      </c>
      <c r="T72" s="6">
        <f t="shared" si="29"/>
        <v>6.8061799739838875</v>
      </c>
      <c r="U72" s="1">
        <f t="shared" ref="U72:U73" si="34">(H72*10^6)/0.1</f>
        <v>800000000</v>
      </c>
      <c r="V72" s="6">
        <f t="shared" si="30"/>
        <v>8.9030899869919438</v>
      </c>
      <c r="W72" s="1">
        <f t="shared" si="31"/>
        <v>212000000</v>
      </c>
      <c r="X72" s="6">
        <f t="shared" si="32"/>
        <v>8.3263358609287508</v>
      </c>
      <c r="Y72" s="1">
        <f t="shared" ref="Y72:Y73" si="35">(K72*10^5)/0.1</f>
        <v>180000000</v>
      </c>
      <c r="Z72" s="6">
        <f t="shared" si="33"/>
        <v>8.2552725051033065</v>
      </c>
    </row>
    <row r="73" spans="2:26" x14ac:dyDescent="0.35">
      <c r="B73" t="s">
        <v>17</v>
      </c>
      <c r="C73" s="7" t="s">
        <v>16</v>
      </c>
      <c r="D73" s="1">
        <v>58</v>
      </c>
      <c r="E73" s="7">
        <v>8</v>
      </c>
      <c r="F73" s="7" t="s">
        <v>16</v>
      </c>
      <c r="G73" s="1">
        <v>174</v>
      </c>
      <c r="H73" s="7">
        <v>49</v>
      </c>
      <c r="I73" s="1">
        <v>270</v>
      </c>
      <c r="J73" s="1">
        <v>35</v>
      </c>
      <c r="K73" s="7">
        <v>238</v>
      </c>
      <c r="L73" s="7">
        <v>48</v>
      </c>
      <c r="M73" s="10"/>
      <c r="R73" t="s">
        <v>17</v>
      </c>
      <c r="S73" s="1">
        <f>(D73*10^4)/0.1</f>
        <v>5800000</v>
      </c>
      <c r="T73" s="6">
        <f t="shared" si="29"/>
        <v>6.7634279935629369</v>
      </c>
      <c r="U73" s="1">
        <f t="shared" si="34"/>
        <v>490000000</v>
      </c>
      <c r="V73" s="6">
        <f t="shared" si="30"/>
        <v>8.6901960800285138</v>
      </c>
      <c r="W73" s="1">
        <f t="shared" si="31"/>
        <v>270000000</v>
      </c>
      <c r="X73" s="6">
        <f t="shared" si="32"/>
        <v>8.4313637641589878</v>
      </c>
      <c r="Y73" s="1">
        <f t="shared" si="35"/>
        <v>238000000</v>
      </c>
      <c r="Z73" s="6">
        <f t="shared" si="33"/>
        <v>8.3765769570565123</v>
      </c>
    </row>
    <row r="74" spans="2:26" x14ac:dyDescent="0.35">
      <c r="C74" s="1"/>
      <c r="D74" s="1"/>
      <c r="E74" s="1"/>
      <c r="F74" s="1"/>
      <c r="G74" s="1"/>
      <c r="H74" s="1"/>
      <c r="I74" s="1"/>
      <c r="J74" s="1"/>
      <c r="K74" s="1"/>
      <c r="L74" s="1"/>
      <c r="M74" s="10"/>
      <c r="N74" s="1"/>
      <c r="O74" s="1"/>
      <c r="R74" t="s">
        <v>8</v>
      </c>
      <c r="S74" s="7">
        <f t="shared" ref="S74:Z74" si="36">AVERAGE(S71:S73)</f>
        <v>6866666.666666667</v>
      </c>
      <c r="T74" s="6">
        <f t="shared" si="36"/>
        <v>6.8312957512029016</v>
      </c>
      <c r="U74" s="7">
        <f t="shared" si="36"/>
        <v>563333333.33333337</v>
      </c>
      <c r="V74" s="6">
        <f t="shared" si="36"/>
        <v>8.731782019449474</v>
      </c>
      <c r="W74" s="7">
        <f t="shared" si="36"/>
        <v>212666666.66666666</v>
      </c>
      <c r="X74" s="6">
        <f t="shared" si="36"/>
        <v>8.3169414078140669</v>
      </c>
      <c r="Y74" s="7">
        <f t="shared" si="36"/>
        <v>191000000</v>
      </c>
      <c r="Z74" s="6">
        <f t="shared" si="36"/>
        <v>8.2740603867767035</v>
      </c>
    </row>
    <row r="75" spans="2:26" x14ac:dyDescent="0.35">
      <c r="C75" s="1"/>
      <c r="D75" s="1"/>
      <c r="E75" s="1"/>
      <c r="F75" s="1"/>
      <c r="G75" s="1"/>
      <c r="H75" s="1"/>
      <c r="I75" s="1"/>
      <c r="J75" s="1"/>
      <c r="K75" s="1"/>
      <c r="L75" s="1"/>
      <c r="M75" s="10"/>
      <c r="N75" s="1"/>
      <c r="O75" s="1"/>
      <c r="R75" t="s">
        <v>49</v>
      </c>
      <c r="S75" s="7"/>
      <c r="T75" s="3">
        <f t="shared" ref="T75" si="37">_xlfn.STDEV.S(T71:T73)</f>
        <v>8.3314982287891554E-2</v>
      </c>
      <c r="U75" s="7"/>
      <c r="V75" s="3">
        <f t="shared" ref="V75" si="38">_xlfn.STDEV.S(V71:V73)</f>
        <v>0.15476371454739296</v>
      </c>
      <c r="W75" s="7"/>
      <c r="X75" s="3">
        <f t="shared" ref="X75" si="39">_xlfn.STDEV.S(X71:X73)</f>
        <v>0.11939709729638352</v>
      </c>
      <c r="Y75" s="7"/>
      <c r="Z75" s="3">
        <f t="shared" ref="Z75" si="40">_xlfn.STDEV.S(Z71:Z73)</f>
        <v>9.4533393505834742E-2</v>
      </c>
    </row>
    <row r="76" spans="2:26" x14ac:dyDescent="0.35"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2:26" x14ac:dyDescent="0.35">
      <c r="B77" s="10" t="s">
        <v>27</v>
      </c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R77" s="10" t="s">
        <v>27</v>
      </c>
    </row>
    <row r="78" spans="2:26" x14ac:dyDescent="0.35">
      <c r="C78" s="50" t="s">
        <v>1</v>
      </c>
      <c r="D78" s="50"/>
      <c r="E78" s="50" t="s">
        <v>2</v>
      </c>
      <c r="F78" s="50"/>
      <c r="G78" s="50"/>
      <c r="H78" s="50" t="s">
        <v>3</v>
      </c>
      <c r="I78" s="50"/>
      <c r="J78" s="50" t="s">
        <v>4</v>
      </c>
      <c r="K78" s="50"/>
      <c r="L78" s="10"/>
      <c r="S78" s="2" t="s">
        <v>1</v>
      </c>
      <c r="T78" s="2"/>
      <c r="U78" s="2" t="s">
        <v>2</v>
      </c>
      <c r="V78" s="2"/>
      <c r="W78" s="2" t="s">
        <v>3</v>
      </c>
      <c r="X78" s="2"/>
      <c r="Y78" s="2" t="s">
        <v>4</v>
      </c>
      <c r="Z78" s="2"/>
    </row>
    <row r="79" spans="2:26" x14ac:dyDescent="0.35">
      <c r="C79" s="8" t="s">
        <v>28</v>
      </c>
      <c r="D79" s="8" t="s">
        <v>24</v>
      </c>
      <c r="E79" s="8" t="s">
        <v>24</v>
      </c>
      <c r="F79" s="8" t="s">
        <v>23</v>
      </c>
      <c r="G79" s="8" t="s">
        <v>22</v>
      </c>
      <c r="H79" s="8" t="s">
        <v>23</v>
      </c>
      <c r="I79" s="8" t="s">
        <v>22</v>
      </c>
      <c r="J79" s="8" t="s">
        <v>23</v>
      </c>
      <c r="K79" s="8" t="s">
        <v>22</v>
      </c>
      <c r="L79" s="10"/>
      <c r="S79" s="8" t="s">
        <v>21</v>
      </c>
      <c r="T79" s="8" t="s">
        <v>20</v>
      </c>
      <c r="U79" s="8" t="s">
        <v>21</v>
      </c>
      <c r="V79" s="8" t="s">
        <v>20</v>
      </c>
      <c r="W79" s="8" t="s">
        <v>21</v>
      </c>
      <c r="X79" s="8" t="s">
        <v>20</v>
      </c>
      <c r="Y79" s="8" t="s">
        <v>21</v>
      </c>
      <c r="Z79" s="8" t="s">
        <v>20</v>
      </c>
    </row>
    <row r="80" spans="2:26" x14ac:dyDescent="0.35">
      <c r="B80" t="s">
        <v>19</v>
      </c>
      <c r="C80" s="7" t="s">
        <v>16</v>
      </c>
      <c r="D80" s="1">
        <v>77</v>
      </c>
      <c r="E80" s="7" t="s">
        <v>16</v>
      </c>
      <c r="F80" s="1">
        <v>330</v>
      </c>
      <c r="G80" s="1">
        <v>55</v>
      </c>
      <c r="H80" s="7">
        <v>248</v>
      </c>
      <c r="I80" s="1">
        <v>31</v>
      </c>
      <c r="J80" s="1">
        <v>238</v>
      </c>
      <c r="K80" s="1">
        <v>15</v>
      </c>
      <c r="L80" s="10"/>
      <c r="R80" t="s">
        <v>19</v>
      </c>
      <c r="S80" s="1">
        <f>(D80*10^4)/0.1</f>
        <v>7700000</v>
      </c>
      <c r="T80" s="6">
        <f>LOG10(S80)</f>
        <v>6.8864907251724823</v>
      </c>
      <c r="U80" s="1">
        <f>(G80*10^6)/0.1</f>
        <v>550000000</v>
      </c>
      <c r="V80" s="6">
        <f t="shared" ref="V80:V82" si="41">LOG10(U80)</f>
        <v>8.7403626894942441</v>
      </c>
      <c r="W80" s="1">
        <f>(H80*10^5)/0.1</f>
        <v>248000000</v>
      </c>
      <c r="X80" s="6">
        <f t="shared" ref="X80:X82" si="42">LOG10(W80)</f>
        <v>8.3944516808262168</v>
      </c>
      <c r="Y80" s="1">
        <f>(J80*10^5)/0.1</f>
        <v>238000000</v>
      </c>
      <c r="Z80" s="6">
        <f t="shared" ref="Z80:Z82" si="43">LOG10(Y80)</f>
        <v>8.3765769570565123</v>
      </c>
    </row>
    <row r="81" spans="2:26" x14ac:dyDescent="0.35">
      <c r="B81" t="s">
        <v>18</v>
      </c>
      <c r="C81" s="7" t="s">
        <v>16</v>
      </c>
      <c r="D81" s="1">
        <v>64</v>
      </c>
      <c r="E81" s="7" t="s">
        <v>16</v>
      </c>
      <c r="F81" s="7">
        <v>374</v>
      </c>
      <c r="G81" s="1">
        <v>43</v>
      </c>
      <c r="H81" s="7">
        <v>178</v>
      </c>
      <c r="I81" s="1">
        <v>23</v>
      </c>
      <c r="J81" s="1">
        <v>212</v>
      </c>
      <c r="K81" s="1">
        <v>0</v>
      </c>
      <c r="L81" s="10"/>
      <c r="R81" t="s">
        <v>18</v>
      </c>
      <c r="S81" s="1">
        <f>(D81*10^4)/0.1</f>
        <v>6400000</v>
      </c>
      <c r="T81" s="6">
        <f>LOG10(S81)</f>
        <v>6.8061799739838875</v>
      </c>
      <c r="U81" s="1">
        <f t="shared" ref="U81:U82" si="44">(G81*10^6)/0.1</f>
        <v>430000000</v>
      </c>
      <c r="V81" s="6">
        <f t="shared" si="41"/>
        <v>8.6334684555795871</v>
      </c>
      <c r="W81" s="1">
        <f t="shared" ref="W81:W82" si="45">(H81*10^5)/0.1</f>
        <v>178000000</v>
      </c>
      <c r="X81" s="6">
        <f t="shared" si="42"/>
        <v>8.2504200023088945</v>
      </c>
      <c r="Y81" s="1">
        <f t="shared" ref="Y81:Y82" si="46">(J81*10^5)/0.1</f>
        <v>212000000</v>
      </c>
      <c r="Z81" s="6">
        <f t="shared" si="43"/>
        <v>8.3263358609287508</v>
      </c>
    </row>
    <row r="82" spans="2:26" x14ac:dyDescent="0.35">
      <c r="B82" t="s">
        <v>17</v>
      </c>
      <c r="C82" s="7" t="s">
        <v>16</v>
      </c>
      <c r="D82" s="1">
        <v>61</v>
      </c>
      <c r="E82" s="7" t="s">
        <v>16</v>
      </c>
      <c r="F82" s="7" t="s">
        <v>16</v>
      </c>
      <c r="G82" s="1">
        <v>36</v>
      </c>
      <c r="H82" s="7">
        <v>154</v>
      </c>
      <c r="I82" s="1">
        <v>39</v>
      </c>
      <c r="J82" s="1">
        <v>162</v>
      </c>
      <c r="K82" s="1">
        <v>4</v>
      </c>
      <c r="L82" s="10"/>
      <c r="R82" t="s">
        <v>17</v>
      </c>
      <c r="S82" s="1">
        <f>(D82*10^4)/0.1</f>
        <v>6100000</v>
      </c>
      <c r="T82" s="6">
        <f>LOG10(S82)</f>
        <v>6.7853298350107671</v>
      </c>
      <c r="U82" s="1">
        <f t="shared" si="44"/>
        <v>360000000</v>
      </c>
      <c r="V82" s="6">
        <f t="shared" si="41"/>
        <v>8.5563025007672877</v>
      </c>
      <c r="W82" s="1">
        <f t="shared" si="45"/>
        <v>154000000</v>
      </c>
      <c r="X82" s="6">
        <f t="shared" si="42"/>
        <v>8.1875207208364635</v>
      </c>
      <c r="Y82" s="1">
        <f t="shared" si="46"/>
        <v>162000000</v>
      </c>
      <c r="Z82" s="6">
        <f t="shared" si="43"/>
        <v>8.2095150145426317</v>
      </c>
    </row>
    <row r="83" spans="2:26" x14ac:dyDescent="0.35">
      <c r="L83" s="10"/>
      <c r="R83" t="s">
        <v>8</v>
      </c>
      <c r="S83" s="7">
        <f t="shared" ref="S83:Z83" si="47">AVERAGE(S80:S81)</f>
        <v>7050000</v>
      </c>
      <c r="T83" s="6">
        <f t="shared" si="47"/>
        <v>6.8463353495781849</v>
      </c>
      <c r="U83" s="7">
        <f t="shared" si="47"/>
        <v>490000000</v>
      </c>
      <c r="V83" s="6">
        <f t="shared" si="47"/>
        <v>8.6869155725369147</v>
      </c>
      <c r="W83" s="7">
        <f t="shared" si="47"/>
        <v>213000000</v>
      </c>
      <c r="X83" s="6">
        <f t="shared" si="47"/>
        <v>8.3224358415675557</v>
      </c>
      <c r="Y83" s="7">
        <f t="shared" si="47"/>
        <v>225000000</v>
      </c>
      <c r="Z83" s="6">
        <f t="shared" si="47"/>
        <v>8.3514564089926324</v>
      </c>
    </row>
    <row r="84" spans="2:26" x14ac:dyDescent="0.35">
      <c r="L84" s="10"/>
      <c r="R84" t="s">
        <v>49</v>
      </c>
      <c r="S84" s="7"/>
      <c r="T84" s="3">
        <f t="shared" ref="T84" si="48">_xlfn.STDEV.S(T80:T82)</f>
        <v>5.3413591825154712E-2</v>
      </c>
      <c r="U84" s="7"/>
      <c r="V84" s="3">
        <f t="shared" ref="V84" si="49">_xlfn.STDEV.S(V80:V82)</f>
        <v>9.2429355817022094E-2</v>
      </c>
      <c r="W84" s="7"/>
      <c r="X84" s="3">
        <f t="shared" ref="X84" si="50">_xlfn.STDEV.S(X80:X82)</f>
        <v>0.10608319551853809</v>
      </c>
      <c r="Y84" s="7"/>
      <c r="Z84" s="3">
        <f t="shared" ref="Z84" si="51">_xlfn.STDEV.S(Z80:Z82)</f>
        <v>8.5713641978197155E-2</v>
      </c>
    </row>
    <row r="85" spans="2:26" x14ac:dyDescent="0.35">
      <c r="B85" s="51" t="s">
        <v>9</v>
      </c>
      <c r="C85" s="51"/>
    </row>
    <row r="87" spans="2:26" x14ac:dyDescent="0.35">
      <c r="B87" s="10" t="s">
        <v>32</v>
      </c>
    </row>
    <row r="88" spans="2:26" x14ac:dyDescent="0.35">
      <c r="C88" s="50" t="s">
        <v>10</v>
      </c>
      <c r="D88" s="50"/>
      <c r="E88" s="50" t="s">
        <v>11</v>
      </c>
      <c r="F88" s="50"/>
      <c r="G88" s="50" t="s">
        <v>12</v>
      </c>
      <c r="H88" s="50"/>
      <c r="I88" s="50" t="s">
        <v>13</v>
      </c>
      <c r="J88" s="50"/>
      <c r="K88" s="50" t="s">
        <v>14</v>
      </c>
      <c r="L88" s="50"/>
      <c r="M88" s="50" t="s">
        <v>15</v>
      </c>
      <c r="N88" s="50"/>
    </row>
    <row r="89" spans="2:26" x14ac:dyDescent="0.35">
      <c r="C89" s="9" t="s">
        <v>26</v>
      </c>
      <c r="D89" s="12" t="s">
        <v>33</v>
      </c>
      <c r="E89" s="9" t="s">
        <v>26</v>
      </c>
      <c r="F89" s="12" t="s">
        <v>33</v>
      </c>
      <c r="G89" s="9" t="s">
        <v>26</v>
      </c>
      <c r="H89" s="12" t="s">
        <v>33</v>
      </c>
      <c r="I89" s="9" t="s">
        <v>26</v>
      </c>
      <c r="J89" s="12" t="s">
        <v>33</v>
      </c>
      <c r="K89" s="9" t="s">
        <v>26</v>
      </c>
      <c r="L89" s="12" t="s">
        <v>33</v>
      </c>
      <c r="M89" s="9" t="s">
        <v>26</v>
      </c>
      <c r="N89" s="12" t="s">
        <v>33</v>
      </c>
    </row>
    <row r="90" spans="2:26" x14ac:dyDescent="0.35">
      <c r="B90" t="s">
        <v>19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</row>
    <row r="91" spans="2:26" x14ac:dyDescent="0.35">
      <c r="B91" t="s">
        <v>18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</row>
    <row r="92" spans="2:26" x14ac:dyDescent="0.35">
      <c r="B92" t="s">
        <v>17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  <c r="M92" s="1">
        <v>0</v>
      </c>
      <c r="N92" s="1">
        <v>0</v>
      </c>
    </row>
    <row r="94" spans="2:26" x14ac:dyDescent="0.35">
      <c r="B94" s="10" t="s">
        <v>31</v>
      </c>
    </row>
    <row r="95" spans="2:26" x14ac:dyDescent="0.35">
      <c r="C95" s="50" t="s">
        <v>10</v>
      </c>
      <c r="D95" s="50"/>
      <c r="E95" s="50" t="s">
        <v>11</v>
      </c>
      <c r="F95" s="50"/>
      <c r="G95" s="50" t="s">
        <v>12</v>
      </c>
      <c r="H95" s="50"/>
      <c r="I95" s="50" t="s">
        <v>13</v>
      </c>
      <c r="J95" s="50"/>
      <c r="K95" s="50" t="s">
        <v>14</v>
      </c>
      <c r="L95" s="50"/>
      <c r="M95" s="50" t="s">
        <v>15</v>
      </c>
      <c r="N95" s="50"/>
    </row>
    <row r="96" spans="2:26" x14ac:dyDescent="0.35">
      <c r="B96" s="10"/>
      <c r="C96" s="9" t="s">
        <v>26</v>
      </c>
      <c r="D96" s="8" t="s">
        <v>25</v>
      </c>
      <c r="E96" s="9" t="s">
        <v>26</v>
      </c>
      <c r="F96" s="8" t="s">
        <v>25</v>
      </c>
      <c r="G96" s="9" t="s">
        <v>26</v>
      </c>
      <c r="H96" s="8" t="s">
        <v>25</v>
      </c>
      <c r="I96" s="9" t="s">
        <v>26</v>
      </c>
      <c r="J96" s="8" t="s">
        <v>25</v>
      </c>
      <c r="K96" s="9" t="s">
        <v>26</v>
      </c>
      <c r="L96" s="8" t="s">
        <v>25</v>
      </c>
      <c r="M96" s="9" t="s">
        <v>26</v>
      </c>
      <c r="N96" s="8" t="s">
        <v>25</v>
      </c>
    </row>
    <row r="97" spans="2:14" x14ac:dyDescent="0.35">
      <c r="B97" t="s">
        <v>19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</row>
    <row r="98" spans="2:14" x14ac:dyDescent="0.35">
      <c r="B98" t="s">
        <v>18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0</v>
      </c>
      <c r="L98" s="1">
        <v>0</v>
      </c>
      <c r="M98" s="1">
        <v>0</v>
      </c>
      <c r="N98" s="1">
        <v>0</v>
      </c>
    </row>
    <row r="99" spans="2:14" x14ac:dyDescent="0.35">
      <c r="B99" t="s">
        <v>17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0</v>
      </c>
      <c r="N99" s="1">
        <v>0</v>
      </c>
    </row>
    <row r="101" spans="2:14" x14ac:dyDescent="0.35">
      <c r="B101" s="10" t="s">
        <v>30</v>
      </c>
    </row>
    <row r="102" spans="2:14" x14ac:dyDescent="0.35">
      <c r="C102" s="50" t="s">
        <v>10</v>
      </c>
      <c r="D102" s="50"/>
      <c r="E102" s="50" t="s">
        <v>11</v>
      </c>
      <c r="F102" s="50"/>
      <c r="G102" s="50" t="s">
        <v>12</v>
      </c>
      <c r="H102" s="50"/>
      <c r="I102" s="50" t="s">
        <v>13</v>
      </c>
      <c r="J102" s="50"/>
      <c r="K102" s="50" t="s">
        <v>14</v>
      </c>
      <c r="L102" s="50"/>
      <c r="M102" s="50" t="s">
        <v>15</v>
      </c>
      <c r="N102" s="50"/>
    </row>
    <row r="103" spans="2:14" x14ac:dyDescent="0.35">
      <c r="B103" s="10"/>
      <c r="C103" s="9" t="s">
        <v>26</v>
      </c>
      <c r="D103" s="8" t="s">
        <v>25</v>
      </c>
      <c r="E103" s="9" t="s">
        <v>26</v>
      </c>
      <c r="F103" s="8" t="s">
        <v>25</v>
      </c>
      <c r="G103" s="9" t="s">
        <v>26</v>
      </c>
      <c r="H103" s="8" t="s">
        <v>25</v>
      </c>
      <c r="I103" s="9" t="s">
        <v>26</v>
      </c>
      <c r="J103" s="8" t="s">
        <v>25</v>
      </c>
      <c r="K103" s="9" t="s">
        <v>26</v>
      </c>
      <c r="L103" s="8" t="s">
        <v>25</v>
      </c>
      <c r="M103" s="9" t="s">
        <v>26</v>
      </c>
      <c r="N103" s="8" t="s">
        <v>25</v>
      </c>
    </row>
    <row r="104" spans="2:14" x14ac:dyDescent="0.35">
      <c r="B104" t="s">
        <v>19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</row>
    <row r="105" spans="2:14" x14ac:dyDescent="0.35">
      <c r="B105" t="s">
        <v>18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</row>
    <row r="106" spans="2:14" x14ac:dyDescent="0.35">
      <c r="B106" t="s">
        <v>17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</row>
    <row r="108" spans="2:14" x14ac:dyDescent="0.35">
      <c r="B108" s="10" t="s">
        <v>27</v>
      </c>
    </row>
    <row r="109" spans="2:14" x14ac:dyDescent="0.35">
      <c r="C109" s="50" t="s">
        <v>10</v>
      </c>
      <c r="D109" s="50"/>
      <c r="E109" s="50" t="s">
        <v>11</v>
      </c>
      <c r="F109" s="50"/>
      <c r="G109" s="50" t="s">
        <v>12</v>
      </c>
      <c r="H109" s="50"/>
      <c r="I109" s="50" t="s">
        <v>13</v>
      </c>
      <c r="J109" s="50"/>
      <c r="K109" s="50" t="s">
        <v>14</v>
      </c>
      <c r="L109" s="50"/>
      <c r="M109" s="50" t="s">
        <v>15</v>
      </c>
      <c r="N109" s="50"/>
    </row>
    <row r="110" spans="2:14" x14ac:dyDescent="0.35">
      <c r="B110" s="10"/>
      <c r="C110" s="9" t="s">
        <v>26</v>
      </c>
      <c r="D110" s="8" t="s">
        <v>25</v>
      </c>
      <c r="E110" s="9" t="s">
        <v>26</v>
      </c>
      <c r="F110" s="8" t="s">
        <v>25</v>
      </c>
      <c r="G110" s="9" t="s">
        <v>26</v>
      </c>
      <c r="H110" s="8" t="s">
        <v>25</v>
      </c>
      <c r="I110" s="9" t="s">
        <v>26</v>
      </c>
      <c r="J110" s="8" t="s">
        <v>25</v>
      </c>
      <c r="K110" s="9" t="s">
        <v>26</v>
      </c>
      <c r="L110" s="8" t="s">
        <v>25</v>
      </c>
      <c r="M110" s="9" t="s">
        <v>26</v>
      </c>
      <c r="N110" s="8" t="s">
        <v>25</v>
      </c>
    </row>
    <row r="111" spans="2:14" x14ac:dyDescent="0.35">
      <c r="B111" t="s">
        <v>19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0</v>
      </c>
      <c r="L111" s="1">
        <v>0</v>
      </c>
      <c r="M111" s="1">
        <v>0</v>
      </c>
      <c r="N111" s="1">
        <v>0</v>
      </c>
    </row>
    <row r="112" spans="2:14" x14ac:dyDescent="0.35">
      <c r="B112" t="s">
        <v>18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</row>
    <row r="113" spans="2:14" x14ac:dyDescent="0.35">
      <c r="B113" t="s">
        <v>17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  <c r="M113" s="1">
        <v>0</v>
      </c>
      <c r="N113" s="1">
        <v>0</v>
      </c>
    </row>
  </sheetData>
  <mergeCells count="55">
    <mergeCell ref="M109:N109"/>
    <mergeCell ref="C102:D102"/>
    <mergeCell ref="E102:F102"/>
    <mergeCell ref="G102:H102"/>
    <mergeCell ref="I102:J102"/>
    <mergeCell ref="K102:L102"/>
    <mergeCell ref="M102:N102"/>
    <mergeCell ref="C109:D109"/>
    <mergeCell ref="E109:F109"/>
    <mergeCell ref="G109:H109"/>
    <mergeCell ref="I109:J109"/>
    <mergeCell ref="K109:L109"/>
    <mergeCell ref="B85:C85"/>
    <mergeCell ref="M88:N88"/>
    <mergeCell ref="C95:D95"/>
    <mergeCell ref="E95:F95"/>
    <mergeCell ref="G95:H95"/>
    <mergeCell ref="I95:J95"/>
    <mergeCell ref="K95:L95"/>
    <mergeCell ref="M95:N95"/>
    <mergeCell ref="C88:D88"/>
    <mergeCell ref="E88:F88"/>
    <mergeCell ref="G88:H88"/>
    <mergeCell ref="I88:J88"/>
    <mergeCell ref="K88:L88"/>
    <mergeCell ref="U69:V69"/>
    <mergeCell ref="W69:X69"/>
    <mergeCell ref="Y69:Z69"/>
    <mergeCell ref="C78:D78"/>
    <mergeCell ref="E78:G78"/>
    <mergeCell ref="H78:I78"/>
    <mergeCell ref="J78:K78"/>
    <mergeCell ref="C69:E69"/>
    <mergeCell ref="F69:H69"/>
    <mergeCell ref="I69:J69"/>
    <mergeCell ref="K69:L69"/>
    <mergeCell ref="S69:T69"/>
    <mergeCell ref="S51:T51"/>
    <mergeCell ref="U51:V51"/>
    <mergeCell ref="W51:X51"/>
    <mergeCell ref="Y51:Z51"/>
    <mergeCell ref="C60:D60"/>
    <mergeCell ref="E60:G60"/>
    <mergeCell ref="H60:I60"/>
    <mergeCell ref="J60:K60"/>
    <mergeCell ref="S60:T60"/>
    <mergeCell ref="U60:V60"/>
    <mergeCell ref="H51:J51"/>
    <mergeCell ref="W60:X60"/>
    <mergeCell ref="Y60:Z60"/>
    <mergeCell ref="B8:C8"/>
    <mergeCell ref="B28:C28"/>
    <mergeCell ref="B48:C48"/>
    <mergeCell ref="C51:D51"/>
    <mergeCell ref="E51:G51"/>
  </mergeCells>
  <pageMargins left="0.7" right="0.7" top="0.75" bottom="0.75" header="0.3" footer="0.3"/>
  <pageSetup paperSize="9" orientation="portrait" r:id="rId1"/>
  <ignoredErrors>
    <ignoredError sqref="F33 D41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2FF705-0658-40A2-9AF2-701C1F05C9C7}">
  <dimension ref="B1:Y113"/>
  <sheetViews>
    <sheetView zoomScale="70" zoomScaleNormal="70" workbookViewId="0">
      <selection activeCell="H40" sqref="H40:H42"/>
    </sheetView>
  </sheetViews>
  <sheetFormatPr defaultRowHeight="14.5" x14ac:dyDescent="0.35"/>
  <cols>
    <col min="1" max="1" width="2" customWidth="1"/>
    <col min="2" max="2" width="17.7265625" customWidth="1"/>
    <col min="17" max="17" width="16.81640625" customWidth="1"/>
    <col min="19" max="19" width="9.26953125" bestFit="1" customWidth="1"/>
    <col min="20" max="20" width="11.36328125" bestFit="1" customWidth="1"/>
  </cols>
  <sheetData>
    <row r="1" spans="2:6" ht="12.5" customHeight="1" x14ac:dyDescent="0.35"/>
    <row r="2" spans="2:6" x14ac:dyDescent="0.35">
      <c r="B2" s="10" t="s">
        <v>208</v>
      </c>
      <c r="C2" s="10" t="s">
        <v>209</v>
      </c>
    </row>
    <row r="3" spans="2:6" ht="11" customHeight="1" x14ac:dyDescent="0.35"/>
    <row r="4" spans="2:6" x14ac:dyDescent="0.35">
      <c r="B4" s="10" t="s">
        <v>210</v>
      </c>
      <c r="C4" s="10" t="s">
        <v>252</v>
      </c>
    </row>
    <row r="5" spans="2:6" x14ac:dyDescent="0.35">
      <c r="B5" s="10"/>
      <c r="C5" s="10"/>
    </row>
    <row r="6" spans="2:6" ht="16" x14ac:dyDescent="0.4">
      <c r="B6" s="14" t="s">
        <v>34</v>
      </c>
    </row>
    <row r="8" spans="2:6" x14ac:dyDescent="0.35">
      <c r="B8" s="49" t="s">
        <v>0</v>
      </c>
      <c r="C8" s="49"/>
      <c r="D8" s="1"/>
      <c r="E8" s="1"/>
      <c r="F8" s="1"/>
    </row>
    <row r="9" spans="2:6" x14ac:dyDescent="0.35">
      <c r="C9" s="1"/>
      <c r="D9" s="1"/>
      <c r="E9" s="1"/>
      <c r="F9" s="1"/>
    </row>
    <row r="10" spans="2:6" x14ac:dyDescent="0.35">
      <c r="C10" s="2" t="s">
        <v>1</v>
      </c>
      <c r="D10" s="2" t="s">
        <v>2</v>
      </c>
      <c r="E10" s="2" t="s">
        <v>3</v>
      </c>
      <c r="F10" s="2" t="s">
        <v>4</v>
      </c>
    </row>
    <row r="11" spans="2:6" x14ac:dyDescent="0.35">
      <c r="B11" t="s">
        <v>5</v>
      </c>
      <c r="C11" s="1">
        <v>5.78</v>
      </c>
      <c r="D11" s="1">
        <v>5.07</v>
      </c>
      <c r="E11" s="3">
        <v>4.04</v>
      </c>
      <c r="F11" s="1">
        <v>4.0199999999999996</v>
      </c>
    </row>
    <row r="12" spans="2:6" x14ac:dyDescent="0.35">
      <c r="B12" t="s">
        <v>6</v>
      </c>
      <c r="C12" s="1">
        <v>5.82</v>
      </c>
      <c r="D12" s="3">
        <v>5.0999999999999996</v>
      </c>
      <c r="E12" s="3">
        <v>4.0999999999999996</v>
      </c>
      <c r="F12" s="1">
        <v>4.1100000000000003</v>
      </c>
    </row>
    <row r="13" spans="2:6" x14ac:dyDescent="0.35">
      <c r="B13" t="s">
        <v>7</v>
      </c>
      <c r="C13" s="1">
        <v>5.82</v>
      </c>
      <c r="D13" s="1">
        <v>5.03</v>
      </c>
      <c r="E13" s="1">
        <v>4.17</v>
      </c>
      <c r="F13" s="1">
        <v>3.92</v>
      </c>
    </row>
    <row r="14" spans="2:6" x14ac:dyDescent="0.35">
      <c r="B14" t="s">
        <v>8</v>
      </c>
      <c r="C14" s="3">
        <f>AVERAGE(C11:C13)</f>
        <v>5.8066666666666675</v>
      </c>
      <c r="D14" s="3">
        <f>AVERAGE(D11:D13)</f>
        <v>5.0666666666666664</v>
      </c>
      <c r="E14" s="3">
        <f>AVERAGE(E11:E13)</f>
        <v>4.1033333333333335</v>
      </c>
      <c r="F14" s="3">
        <f>AVERAGE(F11:F13)</f>
        <v>4.0166666666666666</v>
      </c>
    </row>
    <row r="15" spans="2:6" x14ac:dyDescent="0.35">
      <c r="B15" t="s">
        <v>49</v>
      </c>
      <c r="C15" s="3">
        <f>_xlfn.STDEV.S(C11:C13)</f>
        <v>2.3094010767585053E-2</v>
      </c>
      <c r="D15" s="3">
        <f t="shared" ref="D15:F15" si="0">_xlfn.STDEV.S(D11:D13)</f>
        <v>3.5118845842842181E-2</v>
      </c>
      <c r="E15" s="3">
        <f t="shared" si="0"/>
        <v>6.5064070986477068E-2</v>
      </c>
      <c r="F15" s="3">
        <f t="shared" si="0"/>
        <v>9.5043849529221874E-2</v>
      </c>
    </row>
    <row r="16" spans="2:6" x14ac:dyDescent="0.35">
      <c r="C16" s="1"/>
      <c r="D16" s="1"/>
      <c r="E16" s="1"/>
      <c r="F16" s="1"/>
    </row>
    <row r="17" spans="2:8" x14ac:dyDescent="0.35">
      <c r="B17" s="4" t="s">
        <v>9</v>
      </c>
      <c r="C17" s="5"/>
      <c r="D17" s="1"/>
      <c r="E17" s="1"/>
      <c r="F17" s="1"/>
    </row>
    <row r="18" spans="2:8" x14ac:dyDescent="0.35">
      <c r="C18" s="1"/>
      <c r="D18" s="1"/>
      <c r="E18" s="1"/>
      <c r="F18" s="1"/>
    </row>
    <row r="19" spans="2:8" x14ac:dyDescent="0.35">
      <c r="C19" s="2" t="s">
        <v>10</v>
      </c>
      <c r="D19" s="2" t="s">
        <v>11</v>
      </c>
      <c r="E19" s="2" t="s">
        <v>12</v>
      </c>
      <c r="F19" s="2" t="s">
        <v>13</v>
      </c>
      <c r="G19" s="2" t="s">
        <v>14</v>
      </c>
      <c r="H19" s="2" t="s">
        <v>15</v>
      </c>
    </row>
    <row r="20" spans="2:8" x14ac:dyDescent="0.35">
      <c r="B20" t="s">
        <v>5</v>
      </c>
      <c r="C20" s="1">
        <v>4.5</v>
      </c>
      <c r="D20" s="1">
        <v>4.5</v>
      </c>
      <c r="E20" s="1">
        <v>4.5</v>
      </c>
      <c r="F20" s="1">
        <v>4.5</v>
      </c>
      <c r="G20" s="1">
        <v>4.58</v>
      </c>
      <c r="H20" s="1">
        <v>4.5999999999999996</v>
      </c>
    </row>
    <row r="21" spans="2:8" x14ac:dyDescent="0.35">
      <c r="B21" t="s">
        <v>6</v>
      </c>
      <c r="C21" s="1">
        <v>4.3600000000000003</v>
      </c>
      <c r="D21" s="1">
        <v>4.37</v>
      </c>
      <c r="E21" s="1">
        <v>4.37</v>
      </c>
      <c r="F21" s="1">
        <v>4.38</v>
      </c>
      <c r="G21" s="1">
        <v>4.45</v>
      </c>
      <c r="H21" s="1">
        <v>4.47</v>
      </c>
    </row>
    <row r="22" spans="2:8" x14ac:dyDescent="0.35">
      <c r="B22" t="s">
        <v>7</v>
      </c>
      <c r="C22" s="1">
        <v>4.6399999999999997</v>
      </c>
      <c r="D22" s="1">
        <v>4.6500000000000004</v>
      </c>
      <c r="E22" s="1">
        <v>4.6500000000000004</v>
      </c>
      <c r="F22" s="1">
        <v>4.6500000000000004</v>
      </c>
      <c r="G22" s="1">
        <v>4.6500000000000004</v>
      </c>
      <c r="H22" s="1">
        <v>4.6500000000000004</v>
      </c>
    </row>
    <row r="23" spans="2:8" x14ac:dyDescent="0.35">
      <c r="B23" t="s">
        <v>8</v>
      </c>
      <c r="C23" s="3">
        <f>AVERAGE(C20:C22)</f>
        <v>4.5</v>
      </c>
      <c r="D23" s="3">
        <f t="shared" ref="D23:H23" si="1">AVERAGE(D20:D22)</f>
        <v>4.5066666666666668</v>
      </c>
      <c r="E23" s="3">
        <f t="shared" si="1"/>
        <v>4.5066666666666668</v>
      </c>
      <c r="F23" s="3">
        <f t="shared" si="1"/>
        <v>4.51</v>
      </c>
      <c r="G23" s="3">
        <f t="shared" si="1"/>
        <v>4.5600000000000005</v>
      </c>
      <c r="H23" s="3">
        <f t="shared" si="1"/>
        <v>4.5733333333333333</v>
      </c>
    </row>
    <row r="24" spans="2:8" x14ac:dyDescent="0.35">
      <c r="B24" t="s">
        <v>49</v>
      </c>
      <c r="C24" s="3">
        <f t="shared" ref="C24:H24" si="2">_xlfn.STDEV.S(C20:C22)</f>
        <v>0.13999999999999968</v>
      </c>
      <c r="D24" s="3">
        <f t="shared" si="2"/>
        <v>0.14011899704655814</v>
      </c>
      <c r="E24" s="3">
        <f t="shared" si="2"/>
        <v>0.14011899704655814</v>
      </c>
      <c r="F24" s="3">
        <f t="shared" si="2"/>
        <v>0.13527749258468705</v>
      </c>
      <c r="G24" s="3">
        <f t="shared" si="2"/>
        <v>0.10148891565092226</v>
      </c>
      <c r="H24" s="3">
        <f t="shared" si="2"/>
        <v>9.2915732431775921E-2</v>
      </c>
    </row>
    <row r="26" spans="2:8" x14ac:dyDescent="0.35">
      <c r="B26" s="13" t="s">
        <v>35</v>
      </c>
    </row>
    <row r="28" spans="2:8" x14ac:dyDescent="0.35">
      <c r="B28" s="49" t="s">
        <v>0</v>
      </c>
      <c r="C28" s="49"/>
      <c r="D28" s="1"/>
      <c r="E28" s="1"/>
      <c r="F28" s="1"/>
    </row>
    <row r="29" spans="2:8" x14ac:dyDescent="0.35">
      <c r="C29" s="1"/>
      <c r="D29" s="1"/>
      <c r="E29" s="1"/>
      <c r="F29" s="1"/>
    </row>
    <row r="30" spans="2:8" x14ac:dyDescent="0.35">
      <c r="C30" s="2" t="s">
        <v>1</v>
      </c>
      <c r="D30" s="2" t="s">
        <v>2</v>
      </c>
      <c r="E30" s="2" t="s">
        <v>3</v>
      </c>
      <c r="F30" s="2" t="s">
        <v>4</v>
      </c>
    </row>
    <row r="31" spans="2:8" x14ac:dyDescent="0.35">
      <c r="B31" t="s">
        <v>5</v>
      </c>
      <c r="C31" s="3">
        <f>(0.2*0.1*90.08)/(2*10)</f>
        <v>9.0080000000000021E-2</v>
      </c>
      <c r="D31" s="3">
        <f>(0.4*0.1*90.08)/(2*10)</f>
        <v>0.18016000000000004</v>
      </c>
      <c r="E31" s="3">
        <f>(1.1*0.1*90.08)/(2*10)</f>
        <v>0.49544000000000005</v>
      </c>
      <c r="F31" s="3">
        <f>(1.2*0.1*90.08)/(2*10)</f>
        <v>0.54047999999999996</v>
      </c>
    </row>
    <row r="32" spans="2:8" x14ac:dyDescent="0.35">
      <c r="B32" t="s">
        <v>6</v>
      </c>
      <c r="C32" s="3">
        <f t="shared" ref="C32:C33" si="3">(0.2*0.1*90.08)/(2*10)</f>
        <v>9.0080000000000021E-2</v>
      </c>
      <c r="D32" s="3">
        <f t="shared" ref="D32:D33" si="4">(0.4*0.1*90.08)/(2*10)</f>
        <v>0.18016000000000004</v>
      </c>
      <c r="E32" s="3">
        <f>(1*0.1*90.08)/(2*10)</f>
        <v>0.45040000000000002</v>
      </c>
      <c r="F32" s="3">
        <f>(1.3*0.1*90.08)/(2*10)</f>
        <v>0.58552000000000004</v>
      </c>
    </row>
    <row r="33" spans="2:8" x14ac:dyDescent="0.35">
      <c r="B33" t="s">
        <v>7</v>
      </c>
      <c r="C33" s="3">
        <f t="shared" si="3"/>
        <v>9.0080000000000021E-2</v>
      </c>
      <c r="D33" s="3">
        <f t="shared" si="4"/>
        <v>0.18016000000000004</v>
      </c>
      <c r="E33" s="3">
        <f>(0.9*0.1*90.08)/(2*10)</f>
        <v>0.40536000000000005</v>
      </c>
      <c r="F33" s="3">
        <f>(1.1*0.1*90.08)/(2*10)</f>
        <v>0.49544000000000005</v>
      </c>
    </row>
    <row r="34" spans="2:8" x14ac:dyDescent="0.35">
      <c r="B34" t="s">
        <v>8</v>
      </c>
      <c r="C34" s="3">
        <f>AVERAGE(C31:C33)</f>
        <v>9.0080000000000007E-2</v>
      </c>
      <c r="D34" s="3">
        <f>AVERAGE(D31:D33)</f>
        <v>0.18016000000000001</v>
      </c>
      <c r="E34" s="3">
        <f>AVERAGE(E31:E33)</f>
        <v>0.45039999999999997</v>
      </c>
      <c r="F34" s="3">
        <f>AVERAGE(F31:F33)</f>
        <v>0.54047999999999996</v>
      </c>
    </row>
    <row r="35" spans="2:8" x14ac:dyDescent="0.35">
      <c r="B35" t="s">
        <v>49</v>
      </c>
      <c r="C35" s="3">
        <f t="shared" ref="C35:F35" si="5">_xlfn.STDEV.S(C31:C33)</f>
        <v>1.6996749443881478E-17</v>
      </c>
      <c r="D35" s="3">
        <f t="shared" si="5"/>
        <v>3.3993498887762956E-17</v>
      </c>
      <c r="E35" s="3">
        <f t="shared" si="5"/>
        <v>4.5039999999999997E-2</v>
      </c>
      <c r="F35" s="3">
        <f t="shared" si="5"/>
        <v>4.5039999999999997E-2</v>
      </c>
    </row>
    <row r="36" spans="2:8" x14ac:dyDescent="0.35">
      <c r="C36" s="1"/>
      <c r="D36" s="1"/>
      <c r="E36" s="1"/>
      <c r="F36" s="1"/>
    </row>
    <row r="37" spans="2:8" x14ac:dyDescent="0.35">
      <c r="B37" s="4" t="s">
        <v>9</v>
      </c>
      <c r="C37" s="5"/>
      <c r="D37" s="1"/>
      <c r="E37" s="1"/>
      <c r="F37" s="1"/>
    </row>
    <row r="38" spans="2:8" x14ac:dyDescent="0.35">
      <c r="C38" s="1"/>
      <c r="D38" s="1"/>
      <c r="E38" s="1"/>
      <c r="F38" s="1"/>
    </row>
    <row r="39" spans="2:8" x14ac:dyDescent="0.35">
      <c r="C39" s="2" t="s">
        <v>10</v>
      </c>
      <c r="D39" s="2" t="s">
        <v>11</v>
      </c>
      <c r="E39" s="2" t="s">
        <v>12</v>
      </c>
      <c r="F39" s="2" t="s">
        <v>13</v>
      </c>
      <c r="G39" s="2" t="s">
        <v>14</v>
      </c>
      <c r="H39" s="2" t="s">
        <v>15</v>
      </c>
    </row>
    <row r="40" spans="2:8" x14ac:dyDescent="0.35">
      <c r="B40" t="s">
        <v>5</v>
      </c>
      <c r="C40" s="3">
        <f>(0.3*0.1*90.08)/(2*10)</f>
        <v>0.13511999999999999</v>
      </c>
      <c r="D40" s="3">
        <f>(0.4*0.1*90.08)/(2*10)</f>
        <v>0.18016000000000004</v>
      </c>
      <c r="E40" s="3">
        <f>(0.4*0.1*90.08)/(2*10)</f>
        <v>0.18016000000000004</v>
      </c>
      <c r="F40" s="3">
        <f>(0.5*0.1*90.08)/(2*10)</f>
        <v>0.22520000000000001</v>
      </c>
      <c r="G40" s="3">
        <f t="shared" ref="G40:H40" si="6">(0.5*0.1*90.08)/(2*10)</f>
        <v>0.22520000000000001</v>
      </c>
      <c r="H40" s="3">
        <f t="shared" si="6"/>
        <v>0.22520000000000001</v>
      </c>
    </row>
    <row r="41" spans="2:8" x14ac:dyDescent="0.35">
      <c r="B41" t="s">
        <v>6</v>
      </c>
      <c r="C41" s="3">
        <f>(0.3*0.1*90.08)/(2*10)</f>
        <v>0.13511999999999999</v>
      </c>
      <c r="D41" s="3">
        <f>(0.2*0.1*90.08)/(2*10)</f>
        <v>9.0080000000000021E-2</v>
      </c>
      <c r="E41" s="3">
        <f t="shared" ref="E41:H42" si="7">(0.2*0.1*90.08)/(2*10)</f>
        <v>9.0080000000000021E-2</v>
      </c>
      <c r="F41" s="3">
        <f t="shared" si="7"/>
        <v>9.0080000000000021E-2</v>
      </c>
      <c r="G41" s="3">
        <f t="shared" si="7"/>
        <v>9.0080000000000021E-2</v>
      </c>
      <c r="H41" s="3">
        <f t="shared" si="7"/>
        <v>9.0080000000000021E-2</v>
      </c>
    </row>
    <row r="42" spans="2:8" x14ac:dyDescent="0.35">
      <c r="B42" t="s">
        <v>7</v>
      </c>
      <c r="C42" s="3">
        <f>(0.2*0.1*90.08)/(2*10)</f>
        <v>9.0080000000000021E-2</v>
      </c>
      <c r="D42" s="3">
        <f>(0.2*0.1*90.08)/(2*10)</f>
        <v>9.0080000000000021E-2</v>
      </c>
      <c r="E42" s="3">
        <f t="shared" si="7"/>
        <v>9.0080000000000021E-2</v>
      </c>
      <c r="F42" s="3">
        <f t="shared" si="7"/>
        <v>9.0080000000000021E-2</v>
      </c>
      <c r="G42" s="3">
        <f t="shared" si="7"/>
        <v>9.0080000000000021E-2</v>
      </c>
      <c r="H42" s="3">
        <f t="shared" si="7"/>
        <v>9.0080000000000021E-2</v>
      </c>
    </row>
    <row r="43" spans="2:8" x14ac:dyDescent="0.35">
      <c r="B43" t="s">
        <v>8</v>
      </c>
      <c r="C43" s="3">
        <f t="shared" ref="C43:H43" si="8">AVERAGE(C40:C42)</f>
        <v>0.12010666666666665</v>
      </c>
      <c r="D43" s="3">
        <f t="shared" si="8"/>
        <v>0.12010666666666669</v>
      </c>
      <c r="E43" s="3">
        <f t="shared" si="8"/>
        <v>0.12010666666666669</v>
      </c>
      <c r="F43" s="3">
        <f t="shared" si="8"/>
        <v>0.13512000000000002</v>
      </c>
      <c r="G43" s="3">
        <f t="shared" si="8"/>
        <v>0.13512000000000002</v>
      </c>
      <c r="H43" s="3">
        <f t="shared" si="8"/>
        <v>0.13512000000000002</v>
      </c>
    </row>
    <row r="44" spans="2:8" x14ac:dyDescent="0.35">
      <c r="B44" t="s">
        <v>49</v>
      </c>
      <c r="C44" s="3">
        <f t="shared" ref="C44:H44" si="9">_xlfn.STDEV.S(C40:C42)</f>
        <v>2.6003856124300759E-2</v>
      </c>
      <c r="D44" s="3">
        <f t="shared" si="9"/>
        <v>5.2007712248601484E-2</v>
      </c>
      <c r="E44" s="3">
        <f t="shared" si="9"/>
        <v>5.2007712248601484E-2</v>
      </c>
      <c r="F44" s="3">
        <f t="shared" si="9"/>
        <v>7.8011568372902212E-2</v>
      </c>
      <c r="G44" s="3">
        <f t="shared" si="9"/>
        <v>7.8011568372902212E-2</v>
      </c>
      <c r="H44" s="3">
        <f t="shared" si="9"/>
        <v>7.8011568372902212E-2</v>
      </c>
    </row>
    <row r="46" spans="2:8" ht="16" x14ac:dyDescent="0.4">
      <c r="B46" s="14" t="s">
        <v>36</v>
      </c>
    </row>
    <row r="48" spans="2:8" x14ac:dyDescent="0.35">
      <c r="B48" s="49" t="s">
        <v>0</v>
      </c>
      <c r="C48" s="49"/>
    </row>
    <row r="50" spans="2:25" x14ac:dyDescent="0.35">
      <c r="B50" s="10" t="s">
        <v>32</v>
      </c>
      <c r="Q50" s="10" t="s">
        <v>32</v>
      </c>
      <c r="R50" s="10"/>
    </row>
    <row r="51" spans="2:25" x14ac:dyDescent="0.35">
      <c r="C51" s="50" t="s">
        <v>1</v>
      </c>
      <c r="D51" s="50"/>
      <c r="E51" s="50" t="s">
        <v>2</v>
      </c>
      <c r="F51" s="50"/>
      <c r="G51" s="50"/>
      <c r="H51" s="50" t="s">
        <v>3</v>
      </c>
      <c r="I51" s="50"/>
      <c r="J51" s="50"/>
      <c r="K51" s="10" t="s">
        <v>4</v>
      </c>
      <c r="R51" s="50" t="s">
        <v>1</v>
      </c>
      <c r="S51" s="50"/>
      <c r="T51" s="50" t="s">
        <v>2</v>
      </c>
      <c r="U51" s="50"/>
      <c r="V51" s="50" t="s">
        <v>3</v>
      </c>
      <c r="W51" s="50"/>
      <c r="X51" s="50" t="s">
        <v>4</v>
      </c>
      <c r="Y51" s="50"/>
    </row>
    <row r="52" spans="2:25" x14ac:dyDescent="0.35">
      <c r="C52" s="11" t="s">
        <v>26</v>
      </c>
      <c r="D52" s="8" t="s">
        <v>25</v>
      </c>
      <c r="E52" s="8" t="s">
        <v>25</v>
      </c>
      <c r="F52" s="8" t="s">
        <v>29</v>
      </c>
      <c r="G52" s="8" t="s">
        <v>28</v>
      </c>
      <c r="H52" s="8" t="s">
        <v>25</v>
      </c>
      <c r="I52" s="8" t="s">
        <v>29</v>
      </c>
      <c r="J52" s="8" t="s">
        <v>28</v>
      </c>
      <c r="K52" s="8" t="s">
        <v>25</v>
      </c>
      <c r="R52" s="8" t="s">
        <v>21</v>
      </c>
      <c r="S52" s="8" t="s">
        <v>20</v>
      </c>
      <c r="T52" s="8" t="s">
        <v>21</v>
      </c>
      <c r="U52" s="8" t="s">
        <v>20</v>
      </c>
      <c r="V52" s="8" t="s">
        <v>21</v>
      </c>
      <c r="W52" s="8" t="s">
        <v>20</v>
      </c>
      <c r="X52" s="8" t="s">
        <v>21</v>
      </c>
      <c r="Y52" s="8" t="s">
        <v>20</v>
      </c>
    </row>
    <row r="53" spans="2:25" x14ac:dyDescent="0.35">
      <c r="B53" t="s">
        <v>19</v>
      </c>
      <c r="C53" s="7">
        <v>256</v>
      </c>
      <c r="D53" s="1">
        <v>22</v>
      </c>
      <c r="E53" s="7">
        <v>119</v>
      </c>
      <c r="F53" s="1">
        <v>12</v>
      </c>
      <c r="G53" s="1">
        <v>6</v>
      </c>
      <c r="H53" s="1">
        <v>0</v>
      </c>
      <c r="I53" s="1">
        <v>0</v>
      </c>
      <c r="J53" s="1">
        <v>0</v>
      </c>
      <c r="K53" s="1">
        <v>0</v>
      </c>
      <c r="Q53" t="s">
        <v>19</v>
      </c>
      <c r="R53" s="1">
        <f>C53/0.1</f>
        <v>2560</v>
      </c>
      <c r="S53" s="6">
        <f t="shared" ref="S53:U55" si="10">LOG10(R53)</f>
        <v>3.4082399653118496</v>
      </c>
      <c r="T53" s="1">
        <f>(E53*10^1)/0.1</f>
        <v>11900</v>
      </c>
      <c r="U53" s="6">
        <f t="shared" si="10"/>
        <v>4.075546961392531</v>
      </c>
      <c r="V53" s="1">
        <v>0</v>
      </c>
      <c r="W53" s="1">
        <v>0</v>
      </c>
      <c r="X53" s="1">
        <v>0</v>
      </c>
      <c r="Y53" s="1">
        <v>0</v>
      </c>
    </row>
    <row r="54" spans="2:25" x14ac:dyDescent="0.35">
      <c r="B54" t="s">
        <v>18</v>
      </c>
      <c r="C54" s="7">
        <v>242</v>
      </c>
      <c r="D54" s="1">
        <v>16</v>
      </c>
      <c r="E54" s="7">
        <v>131</v>
      </c>
      <c r="F54" s="1">
        <v>13</v>
      </c>
      <c r="G54" s="1">
        <v>3</v>
      </c>
      <c r="H54" s="1">
        <v>0</v>
      </c>
      <c r="I54" s="1">
        <v>0</v>
      </c>
      <c r="J54" s="1">
        <v>0</v>
      </c>
      <c r="K54" s="1">
        <v>0</v>
      </c>
      <c r="Q54" t="s">
        <v>18</v>
      </c>
      <c r="R54" s="1">
        <f t="shared" ref="R54:R55" si="11">C54/0.1</f>
        <v>2420</v>
      </c>
      <c r="S54" s="6">
        <f t="shared" si="10"/>
        <v>3.3838153659804311</v>
      </c>
      <c r="T54" s="1">
        <f t="shared" ref="T54:T55" si="12">(E54*10^1)/0.1</f>
        <v>13100</v>
      </c>
      <c r="U54" s="6">
        <f t="shared" si="10"/>
        <v>4.1172712956557644</v>
      </c>
      <c r="V54" s="1">
        <v>0</v>
      </c>
      <c r="W54" s="1">
        <v>0</v>
      </c>
      <c r="X54" s="1">
        <v>0</v>
      </c>
      <c r="Y54" s="1">
        <v>0</v>
      </c>
    </row>
    <row r="55" spans="2:25" x14ac:dyDescent="0.35">
      <c r="B55" t="s">
        <v>17</v>
      </c>
      <c r="C55" s="7">
        <v>220</v>
      </c>
      <c r="D55" s="1">
        <v>12</v>
      </c>
      <c r="E55" s="7">
        <v>77</v>
      </c>
      <c r="F55" s="1">
        <v>12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Q55" t="s">
        <v>17</v>
      </c>
      <c r="R55" s="1">
        <f t="shared" si="11"/>
        <v>2200</v>
      </c>
      <c r="S55" s="6">
        <f t="shared" si="10"/>
        <v>3.3424226808222062</v>
      </c>
      <c r="T55" s="1">
        <f t="shared" si="12"/>
        <v>7700</v>
      </c>
      <c r="U55" s="6">
        <f t="shared" si="10"/>
        <v>3.8864907251724818</v>
      </c>
      <c r="V55" s="1">
        <v>0</v>
      </c>
      <c r="W55" s="1">
        <v>0</v>
      </c>
      <c r="X55" s="1">
        <v>0</v>
      </c>
      <c r="Y55" s="1">
        <v>0</v>
      </c>
    </row>
    <row r="56" spans="2:25" x14ac:dyDescent="0.35">
      <c r="C56" s="1"/>
      <c r="D56" s="1"/>
      <c r="E56" s="1"/>
      <c r="F56" s="1"/>
      <c r="G56" s="1"/>
      <c r="H56" s="1"/>
      <c r="I56" s="1"/>
      <c r="J56" s="1"/>
      <c r="L56" s="1"/>
      <c r="Q56" t="s">
        <v>8</v>
      </c>
      <c r="R56" s="7">
        <f t="shared" ref="R56:Y56" si="13">AVERAGE(R50:R55)</f>
        <v>2393.3333333333335</v>
      </c>
      <c r="S56" s="6">
        <f t="shared" si="13"/>
        <v>3.3781593373714958</v>
      </c>
      <c r="T56" s="6">
        <f t="shared" si="13"/>
        <v>10900</v>
      </c>
      <c r="U56" s="6">
        <f t="shared" si="13"/>
        <v>4.0264363274069259</v>
      </c>
      <c r="V56" s="6">
        <f t="shared" si="13"/>
        <v>0</v>
      </c>
      <c r="W56" s="6">
        <f t="shared" si="13"/>
        <v>0</v>
      </c>
      <c r="X56" s="6">
        <f t="shared" si="13"/>
        <v>0</v>
      </c>
      <c r="Y56" s="6">
        <f t="shared" si="13"/>
        <v>0</v>
      </c>
    </row>
    <row r="57" spans="2:25" x14ac:dyDescent="0.35">
      <c r="C57" s="1"/>
      <c r="D57" s="1"/>
      <c r="E57" s="1"/>
      <c r="F57" s="1"/>
      <c r="G57" s="1"/>
      <c r="H57" s="1"/>
      <c r="I57" s="1"/>
      <c r="J57" s="1"/>
      <c r="L57" s="1"/>
      <c r="Q57" t="s">
        <v>49</v>
      </c>
      <c r="R57" s="7"/>
      <c r="S57" s="3">
        <f>_xlfn.STDEV.S(S53:S55)</f>
        <v>3.3271184666562238E-2</v>
      </c>
      <c r="T57" s="6"/>
      <c r="U57" s="3">
        <f>_xlfn.STDEV.S(U53:U55)</f>
        <v>0.12297889536826392</v>
      </c>
      <c r="V57" s="6"/>
      <c r="W57" s="6"/>
      <c r="X57" s="6"/>
      <c r="Y57" s="6"/>
    </row>
    <row r="58" spans="2:25" x14ac:dyDescent="0.35">
      <c r="C58" s="1"/>
      <c r="D58" s="1"/>
      <c r="E58" s="1"/>
      <c r="F58" s="1"/>
      <c r="G58" s="1"/>
      <c r="H58" s="1"/>
      <c r="I58" s="1"/>
      <c r="J58" s="1"/>
      <c r="L58" s="1"/>
    </row>
    <row r="59" spans="2:25" x14ac:dyDescent="0.35">
      <c r="B59" s="10" t="s">
        <v>31</v>
      </c>
      <c r="C59" s="1"/>
      <c r="D59" s="1"/>
      <c r="E59" s="1"/>
      <c r="F59" s="1"/>
      <c r="G59" s="1"/>
      <c r="H59" s="1"/>
      <c r="I59" s="1"/>
      <c r="J59" s="1"/>
      <c r="K59" s="1"/>
      <c r="L59" s="1"/>
      <c r="Q59" s="10" t="s">
        <v>31</v>
      </c>
      <c r="R59" s="10"/>
    </row>
    <row r="60" spans="2:25" x14ac:dyDescent="0.35">
      <c r="C60" s="50" t="s">
        <v>1</v>
      </c>
      <c r="D60" s="50"/>
      <c r="E60" s="50" t="s">
        <v>2</v>
      </c>
      <c r="F60" s="50"/>
      <c r="G60" s="50" t="s">
        <v>3</v>
      </c>
      <c r="H60" s="50"/>
      <c r="I60" s="50" t="s">
        <v>4</v>
      </c>
      <c r="J60" s="50"/>
      <c r="L60" s="10"/>
      <c r="R60" s="50" t="s">
        <v>1</v>
      </c>
      <c r="S60" s="50"/>
      <c r="T60" s="50" t="s">
        <v>2</v>
      </c>
      <c r="U60" s="50"/>
      <c r="V60" s="50" t="s">
        <v>3</v>
      </c>
      <c r="W60" s="50"/>
      <c r="X60" s="50" t="s">
        <v>4</v>
      </c>
      <c r="Y60" s="50"/>
    </row>
    <row r="61" spans="2:25" x14ac:dyDescent="0.35">
      <c r="C61" s="8" t="s">
        <v>28</v>
      </c>
      <c r="D61" s="8" t="s">
        <v>24</v>
      </c>
      <c r="E61" s="8" t="s">
        <v>23</v>
      </c>
      <c r="F61" s="8" t="s">
        <v>22</v>
      </c>
      <c r="G61" s="8" t="s">
        <v>23</v>
      </c>
      <c r="H61" s="8" t="s">
        <v>22</v>
      </c>
      <c r="I61" s="8" t="s">
        <v>23</v>
      </c>
      <c r="J61" s="8" t="s">
        <v>22</v>
      </c>
      <c r="L61" s="10"/>
      <c r="R61" s="8" t="s">
        <v>21</v>
      </c>
      <c r="S61" s="8" t="s">
        <v>20</v>
      </c>
      <c r="T61" s="8" t="s">
        <v>21</v>
      </c>
      <c r="U61" s="8" t="s">
        <v>20</v>
      </c>
      <c r="V61" s="8" t="s">
        <v>21</v>
      </c>
      <c r="W61" s="8" t="s">
        <v>20</v>
      </c>
      <c r="X61" s="8" t="s">
        <v>21</v>
      </c>
      <c r="Y61" s="8" t="s">
        <v>20</v>
      </c>
    </row>
    <row r="62" spans="2:25" x14ac:dyDescent="0.35">
      <c r="B62" t="s">
        <v>19</v>
      </c>
      <c r="C62" s="7" t="s">
        <v>16</v>
      </c>
      <c r="D62" s="1">
        <v>247</v>
      </c>
      <c r="E62" s="1">
        <v>298</v>
      </c>
      <c r="F62" s="1">
        <v>38</v>
      </c>
      <c r="G62" s="7">
        <v>256</v>
      </c>
      <c r="H62" s="1">
        <v>17</v>
      </c>
      <c r="I62" s="1">
        <v>177</v>
      </c>
      <c r="J62" s="7">
        <v>13</v>
      </c>
      <c r="L62" s="10"/>
      <c r="Q62" t="s">
        <v>19</v>
      </c>
      <c r="R62" s="15">
        <f>(D62*10^4)/0.1</f>
        <v>24700000</v>
      </c>
      <c r="S62" s="6">
        <f t="shared" ref="S62:S64" si="14">LOG10(R62)</f>
        <v>7.3926969532596658</v>
      </c>
      <c r="T62" s="15">
        <f>(E62*10^5)/0.1</f>
        <v>298000000</v>
      </c>
      <c r="U62" s="6">
        <f t="shared" ref="U62:Y64" si="15">LOG10(T62)</f>
        <v>8.4742162640762544</v>
      </c>
      <c r="V62" s="15">
        <f>(G62*10^5)/0.1</f>
        <v>256000000</v>
      </c>
      <c r="W62" s="6">
        <f t="shared" si="15"/>
        <v>8.40823996531185</v>
      </c>
      <c r="X62" s="15">
        <f>(I62*10^5)/0.1</f>
        <v>177000000</v>
      </c>
      <c r="Y62" s="6">
        <f t="shared" si="15"/>
        <v>8.2479732663618073</v>
      </c>
    </row>
    <row r="63" spans="2:25" x14ac:dyDescent="0.35">
      <c r="B63" t="s">
        <v>18</v>
      </c>
      <c r="C63" s="7" t="s">
        <v>16</v>
      </c>
      <c r="D63" s="1">
        <v>209</v>
      </c>
      <c r="E63" s="1">
        <v>260</v>
      </c>
      <c r="F63" s="1">
        <v>29</v>
      </c>
      <c r="G63" s="7">
        <v>172</v>
      </c>
      <c r="H63" s="1">
        <v>22</v>
      </c>
      <c r="I63" s="1">
        <v>143</v>
      </c>
      <c r="J63" s="7">
        <v>12</v>
      </c>
      <c r="L63" s="10"/>
      <c r="Q63" t="s">
        <v>18</v>
      </c>
      <c r="R63" s="15">
        <f t="shared" ref="R63:R64" si="16">(D63*10^4)/0.1</f>
        <v>20900000</v>
      </c>
      <c r="S63" s="6">
        <f t="shared" si="14"/>
        <v>7.3201462861110542</v>
      </c>
      <c r="T63" s="15">
        <f t="shared" ref="T63:T64" si="17">(E63*10^5)/0.1</f>
        <v>260000000</v>
      </c>
      <c r="U63" s="6">
        <f t="shared" si="15"/>
        <v>8.4149733479708182</v>
      </c>
      <c r="V63" s="15">
        <f t="shared" ref="V63:V64" si="18">(G63*10^5)/0.1</f>
        <v>172000000</v>
      </c>
      <c r="W63" s="6">
        <f t="shared" si="15"/>
        <v>8.2355284469075496</v>
      </c>
      <c r="X63" s="15">
        <f t="shared" ref="X63:X64" si="19">(I63*10^5)/0.1</f>
        <v>143000000</v>
      </c>
      <c r="Y63" s="6">
        <f t="shared" si="15"/>
        <v>8.1553360374650623</v>
      </c>
    </row>
    <row r="64" spans="2:25" x14ac:dyDescent="0.35">
      <c r="B64" t="s">
        <v>17</v>
      </c>
      <c r="C64" s="7" t="s">
        <v>16</v>
      </c>
      <c r="D64" s="1">
        <v>174</v>
      </c>
      <c r="E64" s="1">
        <v>300</v>
      </c>
      <c r="F64" s="1">
        <v>24</v>
      </c>
      <c r="G64" s="7">
        <v>172</v>
      </c>
      <c r="H64" s="1">
        <v>29</v>
      </c>
      <c r="I64" s="1">
        <v>181</v>
      </c>
      <c r="J64" s="7">
        <v>24</v>
      </c>
      <c r="L64" s="10"/>
      <c r="Q64" t="s">
        <v>17</v>
      </c>
      <c r="R64" s="15">
        <f t="shared" si="16"/>
        <v>17400000</v>
      </c>
      <c r="S64" s="6">
        <f t="shared" si="14"/>
        <v>7.2405492482825995</v>
      </c>
      <c r="T64" s="15">
        <f t="shared" si="17"/>
        <v>300000000</v>
      </c>
      <c r="U64" s="6">
        <f t="shared" si="15"/>
        <v>8.4771212547196626</v>
      </c>
      <c r="V64" s="15">
        <f t="shared" si="18"/>
        <v>172000000</v>
      </c>
      <c r="W64" s="6">
        <f t="shared" si="15"/>
        <v>8.2355284469075496</v>
      </c>
      <c r="X64" s="15">
        <f t="shared" si="19"/>
        <v>181000000</v>
      </c>
      <c r="Y64" s="6">
        <f t="shared" si="15"/>
        <v>8.2576785748691837</v>
      </c>
    </row>
    <row r="65" spans="2:25" x14ac:dyDescent="0.35">
      <c r="C65" s="1"/>
      <c r="D65" s="1"/>
      <c r="E65" s="1"/>
      <c r="F65" s="1"/>
      <c r="G65" s="1"/>
      <c r="H65" s="1"/>
      <c r="I65" s="1"/>
      <c r="J65" s="1"/>
      <c r="K65" s="1"/>
      <c r="L65" s="10"/>
      <c r="Q65" t="s">
        <v>8</v>
      </c>
      <c r="R65" s="15">
        <f t="shared" ref="R65:Y65" si="20">AVERAGE(R59:R64)</f>
        <v>21000000</v>
      </c>
      <c r="S65" s="6">
        <f t="shared" si="20"/>
        <v>7.317797495884439</v>
      </c>
      <c r="T65" s="15">
        <f t="shared" si="20"/>
        <v>286000000</v>
      </c>
      <c r="U65" s="6">
        <f t="shared" si="20"/>
        <v>8.4554369555889117</v>
      </c>
      <c r="V65" s="15">
        <f t="shared" si="20"/>
        <v>200000000</v>
      </c>
      <c r="W65" s="3">
        <f t="shared" si="20"/>
        <v>8.2930989530423176</v>
      </c>
      <c r="X65" s="15">
        <f t="shared" si="20"/>
        <v>167000000</v>
      </c>
      <c r="Y65" s="3">
        <f t="shared" si="20"/>
        <v>8.2203292928986844</v>
      </c>
    </row>
    <row r="66" spans="2:25" x14ac:dyDescent="0.35">
      <c r="C66" s="1"/>
      <c r="D66" s="1"/>
      <c r="E66" s="1"/>
      <c r="F66" s="1"/>
      <c r="G66" s="1"/>
      <c r="H66" s="1"/>
      <c r="I66" s="1"/>
      <c r="J66" s="1"/>
      <c r="K66" s="1"/>
      <c r="L66" s="10"/>
      <c r="Q66" t="s">
        <v>49</v>
      </c>
      <c r="R66" s="15"/>
      <c r="S66" s="3">
        <f>_xlfn.STDEV.S(S62:S64)</f>
        <v>7.6101042332504101E-2</v>
      </c>
      <c r="T66" s="15"/>
      <c r="U66" s="3">
        <f>_xlfn.STDEV.S(U62:U64)</f>
        <v>3.5072601824826882E-2</v>
      </c>
      <c r="V66" s="15"/>
      <c r="W66" s="3">
        <f>_xlfn.STDEV.S(W62:W64)</f>
        <v>9.9715041642871857E-2</v>
      </c>
      <c r="X66" s="15"/>
      <c r="Y66" s="3">
        <f>_xlfn.STDEV.S(Y62:Y64)</f>
        <v>5.6494607638259385E-2</v>
      </c>
    </row>
    <row r="67" spans="2:25" x14ac:dyDescent="0.35"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25" x14ac:dyDescent="0.35">
      <c r="B68" s="10" t="s">
        <v>30</v>
      </c>
      <c r="C68" s="1"/>
      <c r="D68" s="1"/>
      <c r="E68" s="1"/>
      <c r="F68" s="1"/>
      <c r="G68" s="1"/>
      <c r="H68" s="1"/>
      <c r="I68" s="1"/>
      <c r="J68" s="1"/>
      <c r="K68" s="1"/>
      <c r="L68" s="1"/>
      <c r="Q68" s="10" t="s">
        <v>30</v>
      </c>
    </row>
    <row r="69" spans="2:25" x14ac:dyDescent="0.35">
      <c r="C69" s="50" t="s">
        <v>1</v>
      </c>
      <c r="D69" s="50"/>
      <c r="E69" s="50"/>
      <c r="F69" s="50" t="s">
        <v>2</v>
      </c>
      <c r="G69" s="50"/>
      <c r="H69" s="50" t="s">
        <v>3</v>
      </c>
      <c r="I69" s="50"/>
      <c r="J69" s="50" t="s">
        <v>4</v>
      </c>
      <c r="K69" s="50"/>
      <c r="R69" s="50" t="s">
        <v>1</v>
      </c>
      <c r="S69" s="50"/>
      <c r="T69" s="50" t="s">
        <v>2</v>
      </c>
      <c r="U69" s="50"/>
      <c r="V69" s="50" t="s">
        <v>3</v>
      </c>
      <c r="W69" s="50"/>
      <c r="X69" s="50" t="s">
        <v>4</v>
      </c>
      <c r="Y69" s="50"/>
    </row>
    <row r="70" spans="2:25" x14ac:dyDescent="0.35">
      <c r="C70" s="8" t="s">
        <v>28</v>
      </c>
      <c r="D70" s="8" t="s">
        <v>24</v>
      </c>
      <c r="E70" s="8" t="s">
        <v>23</v>
      </c>
      <c r="F70" s="8" t="s">
        <v>23</v>
      </c>
      <c r="G70" s="8" t="s">
        <v>22</v>
      </c>
      <c r="H70" s="8" t="s">
        <v>23</v>
      </c>
      <c r="I70" s="8" t="s">
        <v>22</v>
      </c>
      <c r="J70" s="8" t="s">
        <v>23</v>
      </c>
      <c r="K70" s="8" t="s">
        <v>22</v>
      </c>
      <c r="R70" s="8" t="s">
        <v>21</v>
      </c>
      <c r="S70" s="8" t="s">
        <v>20</v>
      </c>
      <c r="T70" s="8" t="s">
        <v>21</v>
      </c>
      <c r="U70" s="8" t="s">
        <v>20</v>
      </c>
      <c r="V70" s="8" t="s">
        <v>21</v>
      </c>
      <c r="W70" s="8" t="s">
        <v>20</v>
      </c>
      <c r="X70" s="8" t="s">
        <v>21</v>
      </c>
      <c r="Y70" s="8" t="s">
        <v>20</v>
      </c>
    </row>
    <row r="71" spans="2:25" x14ac:dyDescent="0.35">
      <c r="B71" t="s">
        <v>19</v>
      </c>
      <c r="C71" s="7" t="s">
        <v>16</v>
      </c>
      <c r="D71" s="1">
        <v>220</v>
      </c>
      <c r="E71" s="7">
        <v>28</v>
      </c>
      <c r="F71" s="1">
        <v>300</v>
      </c>
      <c r="G71" s="7">
        <v>20</v>
      </c>
      <c r="H71" s="1">
        <v>236</v>
      </c>
      <c r="I71" s="1">
        <v>20</v>
      </c>
      <c r="J71" s="7">
        <v>167</v>
      </c>
      <c r="K71" s="7">
        <v>16</v>
      </c>
      <c r="Q71" t="s">
        <v>19</v>
      </c>
      <c r="R71" s="15">
        <f>(D71*10^4)/0.1</f>
        <v>22000000</v>
      </c>
      <c r="S71" s="6">
        <f t="shared" ref="S71:S73" si="21">LOG10(R71)</f>
        <v>7.3424226808222066</v>
      </c>
      <c r="T71" s="15">
        <f>(F71*10^5)/0.1</f>
        <v>300000000</v>
      </c>
      <c r="U71" s="6">
        <f t="shared" ref="U71:U73" si="22">LOG10(T71)</f>
        <v>8.4771212547196626</v>
      </c>
      <c r="V71" s="15">
        <f>(H71*10^5)/0.1</f>
        <v>236000000</v>
      </c>
      <c r="W71" s="6">
        <f t="shared" ref="W71:W73" si="23">LOG10(V71)</f>
        <v>8.3729120029701072</v>
      </c>
      <c r="X71" s="15">
        <f>(J71*10^5)/0.1</f>
        <v>167000000</v>
      </c>
      <c r="Y71" s="6">
        <f t="shared" ref="Y71:Y73" si="24">LOG10(X71)</f>
        <v>8.2227164711475833</v>
      </c>
    </row>
    <row r="72" spans="2:25" x14ac:dyDescent="0.35">
      <c r="B72" t="s">
        <v>18</v>
      </c>
      <c r="C72" s="7" t="s">
        <v>16</v>
      </c>
      <c r="D72" s="1">
        <v>190</v>
      </c>
      <c r="E72" s="7">
        <v>14</v>
      </c>
      <c r="F72" s="1">
        <v>196</v>
      </c>
      <c r="G72" s="7">
        <v>33</v>
      </c>
      <c r="H72" s="1">
        <v>227</v>
      </c>
      <c r="I72" s="1">
        <v>21</v>
      </c>
      <c r="J72" s="7">
        <v>151</v>
      </c>
      <c r="K72" s="7">
        <v>22</v>
      </c>
      <c r="Q72" t="s">
        <v>18</v>
      </c>
      <c r="R72" s="15">
        <f t="shared" ref="R72:R73" si="25">(D72*10^4)/0.1</f>
        <v>19000000</v>
      </c>
      <c r="S72" s="6">
        <f t="shared" si="21"/>
        <v>7.2787536009528289</v>
      </c>
      <c r="T72" s="15">
        <f t="shared" ref="T72:T73" si="26">(F72*10^5)/0.1</f>
        <v>196000000</v>
      </c>
      <c r="U72" s="6">
        <f t="shared" si="22"/>
        <v>8.2922560713564764</v>
      </c>
      <c r="V72" s="15">
        <f t="shared" ref="V72:V73" si="27">(H72*10^5)/0.1</f>
        <v>227000000</v>
      </c>
      <c r="W72" s="6">
        <f t="shared" si="23"/>
        <v>8.3560258571931225</v>
      </c>
      <c r="X72" s="15">
        <f t="shared" ref="X72:X73" si="28">(J72*10^5)/0.1</f>
        <v>151000000</v>
      </c>
      <c r="Y72" s="6">
        <f t="shared" si="24"/>
        <v>8.1789769472931688</v>
      </c>
    </row>
    <row r="73" spans="2:25" x14ac:dyDescent="0.35">
      <c r="B73" t="s">
        <v>17</v>
      </c>
      <c r="C73" s="7" t="s">
        <v>16</v>
      </c>
      <c r="D73" s="1">
        <v>192</v>
      </c>
      <c r="E73" s="7">
        <v>14</v>
      </c>
      <c r="F73" s="1">
        <v>236</v>
      </c>
      <c r="G73" s="7">
        <v>41</v>
      </c>
      <c r="H73" s="1">
        <v>254</v>
      </c>
      <c r="I73" s="1">
        <v>26</v>
      </c>
      <c r="J73" s="7">
        <v>208</v>
      </c>
      <c r="K73" s="7">
        <v>16</v>
      </c>
      <c r="Q73" t="s">
        <v>17</v>
      </c>
      <c r="R73" s="15">
        <f t="shared" si="25"/>
        <v>19200000</v>
      </c>
      <c r="S73" s="6">
        <f t="shared" si="21"/>
        <v>7.2833012287035492</v>
      </c>
      <c r="T73" s="15">
        <f t="shared" si="26"/>
        <v>236000000</v>
      </c>
      <c r="U73" s="6">
        <f t="shared" si="22"/>
        <v>8.3729120029701072</v>
      </c>
      <c r="V73" s="15">
        <f t="shared" si="27"/>
        <v>254000000</v>
      </c>
      <c r="W73" s="6">
        <f t="shared" si="23"/>
        <v>8.4048337166199385</v>
      </c>
      <c r="X73" s="15">
        <f t="shared" si="28"/>
        <v>208000000</v>
      </c>
      <c r="Y73" s="6">
        <f t="shared" si="24"/>
        <v>8.318063334962762</v>
      </c>
    </row>
    <row r="74" spans="2:25" x14ac:dyDescent="0.35">
      <c r="C74" s="1"/>
      <c r="D74" s="1"/>
      <c r="E74" s="1"/>
      <c r="F74" s="1"/>
      <c r="G74" s="1"/>
      <c r="H74" s="1"/>
      <c r="I74" s="1"/>
      <c r="J74" s="1"/>
      <c r="K74" s="1"/>
      <c r="L74" s="1"/>
      <c r="Q74" t="s">
        <v>8</v>
      </c>
      <c r="R74" s="15">
        <f t="shared" ref="R74:Y74" si="29">AVERAGE(R68:R73)</f>
        <v>20066666.666666668</v>
      </c>
      <c r="S74" s="6">
        <f t="shared" si="29"/>
        <v>7.3014925034928622</v>
      </c>
      <c r="T74" s="15">
        <f t="shared" si="29"/>
        <v>244000000</v>
      </c>
      <c r="U74" s="6">
        <f t="shared" si="29"/>
        <v>8.380763109682082</v>
      </c>
      <c r="V74" s="15">
        <f t="shared" si="29"/>
        <v>239000000</v>
      </c>
      <c r="W74" s="3">
        <f t="shared" si="29"/>
        <v>8.3779238589277227</v>
      </c>
      <c r="X74" s="15">
        <f t="shared" si="29"/>
        <v>175333333.33333334</v>
      </c>
      <c r="Y74" s="3">
        <f t="shared" si="29"/>
        <v>8.2399189178011714</v>
      </c>
    </row>
    <row r="75" spans="2:25" x14ac:dyDescent="0.35">
      <c r="C75" s="1"/>
      <c r="D75" s="1"/>
      <c r="E75" s="1"/>
      <c r="F75" s="1"/>
      <c r="G75" s="1"/>
      <c r="H75" s="1"/>
      <c r="I75" s="1"/>
      <c r="J75" s="1"/>
      <c r="K75" s="1"/>
      <c r="L75" s="1"/>
      <c r="Q75" t="s">
        <v>49</v>
      </c>
      <c r="R75" s="15"/>
      <c r="S75" s="3">
        <f>_xlfn.STDEV.S(S71:S73)</f>
        <v>3.5519428369534665E-2</v>
      </c>
      <c r="T75" s="15"/>
      <c r="U75" s="3">
        <f>_xlfn.STDEV.S(U71:U73)</f>
        <v>9.2682327940272591E-2</v>
      </c>
      <c r="V75" s="15"/>
      <c r="W75" s="3">
        <f>_xlfn.STDEV.S(W71:W73)</f>
        <v>2.4786908047634181E-2</v>
      </c>
      <c r="X75" s="15"/>
      <c r="Y75" s="3">
        <f>_xlfn.STDEV.S(Y71:Y73)</f>
        <v>7.1121016140774054E-2</v>
      </c>
    </row>
    <row r="76" spans="2:25" x14ac:dyDescent="0.35"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25" x14ac:dyDescent="0.35">
      <c r="B77" s="10" t="s">
        <v>27</v>
      </c>
      <c r="C77" s="1"/>
      <c r="D77" s="1"/>
      <c r="E77" s="1"/>
      <c r="F77" s="1"/>
      <c r="G77" s="1"/>
      <c r="H77" s="1"/>
      <c r="I77" s="1"/>
      <c r="J77" s="1"/>
      <c r="K77" s="1"/>
      <c r="L77" s="1"/>
      <c r="Q77" s="10" t="s">
        <v>27</v>
      </c>
    </row>
    <row r="78" spans="2:25" x14ac:dyDescent="0.35">
      <c r="C78" s="50" t="s">
        <v>1</v>
      </c>
      <c r="D78" s="50"/>
      <c r="E78" s="50" t="s">
        <v>2</v>
      </c>
      <c r="F78" s="50"/>
      <c r="G78" s="50" t="s">
        <v>3</v>
      </c>
      <c r="H78" s="50"/>
      <c r="I78" s="50" t="s">
        <v>4</v>
      </c>
      <c r="J78" s="50"/>
      <c r="L78" s="10"/>
      <c r="R78" s="50" t="s">
        <v>1</v>
      </c>
      <c r="S78" s="50"/>
      <c r="T78" s="50" t="s">
        <v>2</v>
      </c>
      <c r="U78" s="50"/>
      <c r="V78" s="50" t="s">
        <v>3</v>
      </c>
      <c r="W78" s="50"/>
      <c r="X78" s="50" t="s">
        <v>4</v>
      </c>
      <c r="Y78" s="50"/>
    </row>
    <row r="79" spans="2:25" x14ac:dyDescent="0.35">
      <c r="C79" s="8" t="s">
        <v>28</v>
      </c>
      <c r="D79" s="8" t="s">
        <v>24</v>
      </c>
      <c r="E79" s="8" t="s">
        <v>23</v>
      </c>
      <c r="F79" s="8" t="s">
        <v>22</v>
      </c>
      <c r="G79" s="8" t="s">
        <v>23</v>
      </c>
      <c r="H79" s="8" t="s">
        <v>22</v>
      </c>
      <c r="I79" s="8" t="s">
        <v>23</v>
      </c>
      <c r="J79" s="8" t="s">
        <v>22</v>
      </c>
      <c r="L79" s="10"/>
      <c r="R79" s="8" t="s">
        <v>21</v>
      </c>
      <c r="S79" s="8" t="s">
        <v>20</v>
      </c>
      <c r="T79" s="8" t="s">
        <v>21</v>
      </c>
      <c r="U79" s="8" t="s">
        <v>20</v>
      </c>
      <c r="V79" s="8" t="s">
        <v>21</v>
      </c>
      <c r="W79" s="8" t="s">
        <v>20</v>
      </c>
      <c r="X79" s="8" t="s">
        <v>21</v>
      </c>
      <c r="Y79" s="8" t="s">
        <v>20</v>
      </c>
    </row>
    <row r="80" spans="2:25" x14ac:dyDescent="0.35">
      <c r="B80" t="s">
        <v>19</v>
      </c>
      <c r="C80" s="7" t="s">
        <v>16</v>
      </c>
      <c r="D80" s="1">
        <v>298</v>
      </c>
      <c r="E80" s="1">
        <v>300</v>
      </c>
      <c r="F80" s="1">
        <v>28</v>
      </c>
      <c r="G80" s="7">
        <v>208</v>
      </c>
      <c r="H80" s="1">
        <v>73</v>
      </c>
      <c r="I80" s="1">
        <v>198</v>
      </c>
      <c r="J80" s="1">
        <v>11</v>
      </c>
      <c r="L80" s="10"/>
      <c r="Q80" t="s">
        <v>19</v>
      </c>
      <c r="R80" s="15">
        <f>(D80*10^4)/0.1</f>
        <v>29800000</v>
      </c>
      <c r="S80" s="6">
        <f t="shared" ref="S80:S82" si="30">LOG10(R80)</f>
        <v>7.4742162640762553</v>
      </c>
      <c r="T80" s="15">
        <f>(E80*10^5)/0.1</f>
        <v>300000000</v>
      </c>
      <c r="U80" s="6">
        <f t="shared" ref="U80:U82" si="31">LOG10(T80)</f>
        <v>8.4771212547196626</v>
      </c>
      <c r="V80" s="15">
        <f>(G80*10^5)/0.1</f>
        <v>208000000</v>
      </c>
      <c r="W80" s="6">
        <f t="shared" ref="W80:W82" si="32">LOG10(V80)</f>
        <v>8.318063334962762</v>
      </c>
      <c r="X80" s="15">
        <f>(I80*10^5)/0.1</f>
        <v>198000000</v>
      </c>
      <c r="Y80" s="6">
        <f t="shared" ref="Y80:Y82" si="33">LOG10(X80)</f>
        <v>8.2966651902615318</v>
      </c>
    </row>
    <row r="81" spans="2:25" x14ac:dyDescent="0.35">
      <c r="B81" t="s">
        <v>18</v>
      </c>
      <c r="C81" s="7" t="s">
        <v>16</v>
      </c>
      <c r="D81" s="1">
        <v>264</v>
      </c>
      <c r="E81" s="7">
        <v>286</v>
      </c>
      <c r="F81" s="1">
        <v>29</v>
      </c>
      <c r="G81" s="7">
        <v>186</v>
      </c>
      <c r="H81" s="1">
        <v>10</v>
      </c>
      <c r="I81" s="7" t="s">
        <v>16</v>
      </c>
      <c r="J81" s="1">
        <v>36</v>
      </c>
      <c r="L81" s="10"/>
      <c r="Q81" t="s">
        <v>18</v>
      </c>
      <c r="R81" s="15">
        <f t="shared" ref="R81:R82" si="34">(D81*10^4)/0.1</f>
        <v>26400000</v>
      </c>
      <c r="S81" s="6">
        <f t="shared" si="30"/>
        <v>7.4216039268698308</v>
      </c>
      <c r="T81" s="15">
        <f t="shared" ref="T81:T82" si="35">(E81*10^5)/0.1</f>
        <v>286000000</v>
      </c>
      <c r="U81" s="6">
        <f t="shared" si="31"/>
        <v>8.4563660331290436</v>
      </c>
      <c r="V81" s="15">
        <f t="shared" ref="V81:V82" si="36">(G81*10^5)/0.1</f>
        <v>186000000</v>
      </c>
      <c r="W81" s="6">
        <f t="shared" si="32"/>
        <v>8.2695129442179169</v>
      </c>
      <c r="X81" s="15">
        <f>(J81*10^6)/0.1</f>
        <v>360000000</v>
      </c>
      <c r="Y81" s="6">
        <f t="shared" si="33"/>
        <v>8.5563025007672877</v>
      </c>
    </row>
    <row r="82" spans="2:25" x14ac:dyDescent="0.35">
      <c r="B82" t="s">
        <v>17</v>
      </c>
      <c r="C82" s="7" t="s">
        <v>16</v>
      </c>
      <c r="D82" s="1">
        <v>148</v>
      </c>
      <c r="E82" s="7">
        <v>256</v>
      </c>
      <c r="F82" s="1">
        <v>33</v>
      </c>
      <c r="G82" s="7">
        <v>292</v>
      </c>
      <c r="H82" s="1">
        <v>34</v>
      </c>
      <c r="I82" s="1">
        <v>278</v>
      </c>
      <c r="J82" s="1">
        <v>15</v>
      </c>
      <c r="L82" s="10"/>
      <c r="Q82" t="s">
        <v>17</v>
      </c>
      <c r="R82" s="15">
        <f t="shared" si="34"/>
        <v>14800000</v>
      </c>
      <c r="S82" s="6">
        <f t="shared" si="30"/>
        <v>7.1702617153949575</v>
      </c>
      <c r="T82" s="15">
        <f t="shared" si="35"/>
        <v>256000000</v>
      </c>
      <c r="U82" s="6">
        <f t="shared" si="31"/>
        <v>8.40823996531185</v>
      </c>
      <c r="V82" s="15">
        <f t="shared" si="36"/>
        <v>292000000</v>
      </c>
      <c r="W82" s="6">
        <f t="shared" si="32"/>
        <v>8.4653828514484175</v>
      </c>
      <c r="X82" s="15">
        <f>(I82*10^5)/0.1</f>
        <v>278000000</v>
      </c>
      <c r="Y82" s="6">
        <f t="shared" si="33"/>
        <v>8.4440447959180762</v>
      </c>
    </row>
    <row r="83" spans="2:25" x14ac:dyDescent="0.35">
      <c r="Q83" t="s">
        <v>8</v>
      </c>
      <c r="R83" s="15">
        <f t="shared" ref="R83:Y83" si="37">AVERAGE(R77:R82)</f>
        <v>23666666.666666668</v>
      </c>
      <c r="S83" s="6">
        <f t="shared" si="37"/>
        <v>7.3553606354470142</v>
      </c>
      <c r="T83" s="15">
        <f t="shared" si="37"/>
        <v>280666666.66666669</v>
      </c>
      <c r="U83" s="6">
        <f t="shared" si="37"/>
        <v>8.4472424177201848</v>
      </c>
      <c r="V83" s="15">
        <f t="shared" si="37"/>
        <v>228666666.66666666</v>
      </c>
      <c r="W83" s="3">
        <f t="shared" si="37"/>
        <v>8.3509863768763655</v>
      </c>
      <c r="X83" s="15">
        <f t="shared" si="37"/>
        <v>278666666.66666669</v>
      </c>
      <c r="Y83" s="3">
        <f t="shared" si="37"/>
        <v>8.4323374956489658</v>
      </c>
    </row>
    <row r="84" spans="2:25" x14ac:dyDescent="0.35">
      <c r="Q84" t="s">
        <v>49</v>
      </c>
      <c r="S84" s="3">
        <f>_xlfn.STDEV.S(S80:S82)</f>
        <v>0.16244452025202014</v>
      </c>
      <c r="U84" s="3">
        <f>_xlfn.STDEV.S(U80:U82)</f>
        <v>3.5335368629989893E-2</v>
      </c>
      <c r="W84" s="3">
        <f>_xlfn.STDEV.S(W80:W82)</f>
        <v>0.1020009811533933</v>
      </c>
      <c r="Y84" s="3">
        <f>_xlfn.STDEV.S(Y80:Y82)</f>
        <v>0.13021397356412603</v>
      </c>
    </row>
    <row r="85" spans="2:25" x14ac:dyDescent="0.35">
      <c r="B85" s="51" t="s">
        <v>9</v>
      </c>
      <c r="C85" s="51"/>
    </row>
    <row r="87" spans="2:25" x14ac:dyDescent="0.35">
      <c r="B87" s="10" t="s">
        <v>32</v>
      </c>
    </row>
    <row r="88" spans="2:25" x14ac:dyDescent="0.35">
      <c r="C88" s="50" t="s">
        <v>10</v>
      </c>
      <c r="D88" s="50"/>
      <c r="E88" s="50" t="s">
        <v>11</v>
      </c>
      <c r="F88" s="50"/>
      <c r="G88" s="50" t="s">
        <v>12</v>
      </c>
      <c r="H88" s="50"/>
      <c r="I88" s="50" t="s">
        <v>13</v>
      </c>
      <c r="J88" s="50"/>
      <c r="K88" s="10" t="s">
        <v>14</v>
      </c>
      <c r="L88" s="10" t="s">
        <v>15</v>
      </c>
      <c r="N88" s="10"/>
    </row>
    <row r="89" spans="2:25" x14ac:dyDescent="0.35">
      <c r="C89" s="9" t="s">
        <v>26</v>
      </c>
      <c r="D89" s="12" t="s">
        <v>33</v>
      </c>
      <c r="E89" s="9" t="s">
        <v>26</v>
      </c>
      <c r="F89" s="12" t="s">
        <v>33</v>
      </c>
      <c r="G89" s="9" t="s">
        <v>26</v>
      </c>
      <c r="H89" s="12" t="s">
        <v>33</v>
      </c>
      <c r="I89" s="9" t="s">
        <v>26</v>
      </c>
      <c r="J89" s="12" t="s">
        <v>33</v>
      </c>
      <c r="K89" s="12" t="s">
        <v>33</v>
      </c>
      <c r="L89" s="12" t="s">
        <v>33</v>
      </c>
    </row>
    <row r="90" spans="2:25" x14ac:dyDescent="0.35">
      <c r="B90" t="s">
        <v>19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</row>
    <row r="91" spans="2:25" x14ac:dyDescent="0.35">
      <c r="B91" t="s">
        <v>18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</row>
    <row r="92" spans="2:25" x14ac:dyDescent="0.35">
      <c r="B92" t="s">
        <v>17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0</v>
      </c>
      <c r="K92" s="1">
        <v>0</v>
      </c>
      <c r="L92" s="1">
        <v>0</v>
      </c>
    </row>
    <row r="94" spans="2:25" x14ac:dyDescent="0.35">
      <c r="B94" s="10" t="s">
        <v>31</v>
      </c>
    </row>
    <row r="95" spans="2:25" x14ac:dyDescent="0.35">
      <c r="C95" s="50" t="s">
        <v>10</v>
      </c>
      <c r="D95" s="50"/>
      <c r="E95" s="50" t="s">
        <v>11</v>
      </c>
      <c r="F95" s="50"/>
      <c r="G95" s="50" t="s">
        <v>12</v>
      </c>
      <c r="H95" s="50"/>
      <c r="I95" s="50" t="s">
        <v>13</v>
      </c>
      <c r="J95" s="50"/>
      <c r="K95" s="10" t="s">
        <v>14</v>
      </c>
      <c r="L95" s="10" t="s">
        <v>15</v>
      </c>
    </row>
    <row r="96" spans="2:25" x14ac:dyDescent="0.35">
      <c r="B96" s="10"/>
      <c r="C96" s="9" t="s">
        <v>26</v>
      </c>
      <c r="D96" s="8" t="s">
        <v>25</v>
      </c>
      <c r="E96" s="9" t="s">
        <v>26</v>
      </c>
      <c r="F96" s="8" t="s">
        <v>25</v>
      </c>
      <c r="G96" s="9" t="s">
        <v>26</v>
      </c>
      <c r="H96" s="8" t="s">
        <v>25</v>
      </c>
      <c r="I96" s="9" t="s">
        <v>26</v>
      </c>
      <c r="J96" s="8" t="s">
        <v>25</v>
      </c>
      <c r="K96" s="12" t="s">
        <v>33</v>
      </c>
      <c r="L96" s="12" t="s">
        <v>33</v>
      </c>
    </row>
    <row r="97" spans="2:12" x14ac:dyDescent="0.35">
      <c r="B97" t="s">
        <v>19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7" t="s">
        <v>16</v>
      </c>
      <c r="L97" s="7" t="s">
        <v>16</v>
      </c>
    </row>
    <row r="98" spans="2:12" x14ac:dyDescent="0.35">
      <c r="B98" t="s">
        <v>18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7" t="s">
        <v>16</v>
      </c>
      <c r="L98" s="7" t="s">
        <v>16</v>
      </c>
    </row>
    <row r="99" spans="2:12" x14ac:dyDescent="0.35">
      <c r="B99" t="s">
        <v>17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</row>
    <row r="101" spans="2:12" x14ac:dyDescent="0.35">
      <c r="B101" s="10" t="s">
        <v>30</v>
      </c>
    </row>
    <row r="102" spans="2:12" x14ac:dyDescent="0.35">
      <c r="C102" s="50" t="s">
        <v>10</v>
      </c>
      <c r="D102" s="50"/>
      <c r="E102" s="50" t="s">
        <v>11</v>
      </c>
      <c r="F102" s="50"/>
      <c r="G102" s="50" t="s">
        <v>12</v>
      </c>
      <c r="H102" s="50"/>
      <c r="I102" s="50" t="s">
        <v>13</v>
      </c>
      <c r="J102" s="50"/>
      <c r="K102" s="10" t="s">
        <v>14</v>
      </c>
      <c r="L102" s="10" t="s">
        <v>15</v>
      </c>
    </row>
    <row r="103" spans="2:12" x14ac:dyDescent="0.35">
      <c r="B103" s="10"/>
      <c r="C103" s="9" t="s">
        <v>26</v>
      </c>
      <c r="D103" s="8" t="s">
        <v>25</v>
      </c>
      <c r="E103" s="9" t="s">
        <v>26</v>
      </c>
      <c r="F103" s="8" t="s">
        <v>25</v>
      </c>
      <c r="G103" s="9" t="s">
        <v>26</v>
      </c>
      <c r="H103" s="8" t="s">
        <v>25</v>
      </c>
      <c r="I103" s="9" t="s">
        <v>26</v>
      </c>
      <c r="J103" s="8" t="s">
        <v>25</v>
      </c>
      <c r="K103" s="12" t="s">
        <v>33</v>
      </c>
      <c r="L103" s="12" t="s">
        <v>33</v>
      </c>
    </row>
    <row r="104" spans="2:12" x14ac:dyDescent="0.35">
      <c r="B104" t="s">
        <v>19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7" t="s">
        <v>16</v>
      </c>
      <c r="L104" s="7" t="s">
        <v>16</v>
      </c>
    </row>
    <row r="105" spans="2:12" x14ac:dyDescent="0.35">
      <c r="B105" t="s">
        <v>18</v>
      </c>
      <c r="C105" s="1">
        <v>0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7" t="s">
        <v>16</v>
      </c>
      <c r="L105" s="7" t="s">
        <v>16</v>
      </c>
    </row>
    <row r="106" spans="2:12" x14ac:dyDescent="0.35">
      <c r="B106" t="s">
        <v>17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</row>
    <row r="108" spans="2:12" x14ac:dyDescent="0.35">
      <c r="B108" s="10" t="s">
        <v>27</v>
      </c>
    </row>
    <row r="109" spans="2:12" x14ac:dyDescent="0.35">
      <c r="C109" s="50" t="s">
        <v>10</v>
      </c>
      <c r="D109" s="50"/>
      <c r="E109" s="50" t="s">
        <v>11</v>
      </c>
      <c r="F109" s="50"/>
      <c r="G109" s="50" t="s">
        <v>12</v>
      </c>
      <c r="H109" s="50"/>
      <c r="I109" s="50" t="s">
        <v>13</v>
      </c>
      <c r="J109" s="50"/>
      <c r="K109" s="10" t="s">
        <v>14</v>
      </c>
      <c r="L109" s="10" t="s">
        <v>15</v>
      </c>
    </row>
    <row r="110" spans="2:12" x14ac:dyDescent="0.35">
      <c r="B110" s="10"/>
      <c r="C110" s="9" t="s">
        <v>26</v>
      </c>
      <c r="D110" s="8" t="s">
        <v>25</v>
      </c>
      <c r="E110" s="9" t="s">
        <v>26</v>
      </c>
      <c r="F110" s="8" t="s">
        <v>25</v>
      </c>
      <c r="G110" s="9" t="s">
        <v>26</v>
      </c>
      <c r="H110" s="8" t="s">
        <v>25</v>
      </c>
      <c r="I110" s="9" t="s">
        <v>26</v>
      </c>
      <c r="J110" s="8" t="s">
        <v>25</v>
      </c>
      <c r="K110" s="12" t="s">
        <v>33</v>
      </c>
      <c r="L110" s="12" t="s">
        <v>33</v>
      </c>
    </row>
    <row r="111" spans="2:12" x14ac:dyDescent="0.35">
      <c r="B111" t="s">
        <v>19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7" t="s">
        <v>16</v>
      </c>
      <c r="L111" s="7" t="s">
        <v>16</v>
      </c>
    </row>
    <row r="112" spans="2:12" x14ac:dyDescent="0.35">
      <c r="B112" t="s">
        <v>18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7" t="s">
        <v>16</v>
      </c>
      <c r="L112" s="7" t="s">
        <v>16</v>
      </c>
    </row>
    <row r="113" spans="2:12" x14ac:dyDescent="0.35">
      <c r="B113" t="s">
        <v>17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>
        <v>0</v>
      </c>
    </row>
  </sheetData>
  <mergeCells count="51">
    <mergeCell ref="B8:C8"/>
    <mergeCell ref="B28:C28"/>
    <mergeCell ref="B48:C48"/>
    <mergeCell ref="C51:D51"/>
    <mergeCell ref="E51:G51"/>
    <mergeCell ref="H51:J51"/>
    <mergeCell ref="C60:D60"/>
    <mergeCell ref="E60:F60"/>
    <mergeCell ref="G60:H60"/>
    <mergeCell ref="I60:J60"/>
    <mergeCell ref="C69:E69"/>
    <mergeCell ref="C78:D78"/>
    <mergeCell ref="F69:G69"/>
    <mergeCell ref="H69:I69"/>
    <mergeCell ref="J69:K69"/>
    <mergeCell ref="E78:F78"/>
    <mergeCell ref="G78:H78"/>
    <mergeCell ref="I78:J78"/>
    <mergeCell ref="X51:Y51"/>
    <mergeCell ref="R60:S60"/>
    <mergeCell ref="T60:U60"/>
    <mergeCell ref="V60:W60"/>
    <mergeCell ref="X60:Y60"/>
    <mergeCell ref="R51:S51"/>
    <mergeCell ref="T51:U51"/>
    <mergeCell ref="V51:W51"/>
    <mergeCell ref="R69:S69"/>
    <mergeCell ref="T69:U69"/>
    <mergeCell ref="V69:W69"/>
    <mergeCell ref="X69:Y69"/>
    <mergeCell ref="R78:S78"/>
    <mergeCell ref="T78:U78"/>
    <mergeCell ref="V78:W78"/>
    <mergeCell ref="X78:Y78"/>
    <mergeCell ref="C95:D95"/>
    <mergeCell ref="E95:F95"/>
    <mergeCell ref="G95:H95"/>
    <mergeCell ref="I95:J95"/>
    <mergeCell ref="B85:C85"/>
    <mergeCell ref="C88:D88"/>
    <mergeCell ref="E88:F88"/>
    <mergeCell ref="G88:H88"/>
    <mergeCell ref="I88:J88"/>
    <mergeCell ref="C109:D109"/>
    <mergeCell ref="E109:F109"/>
    <mergeCell ref="G109:H109"/>
    <mergeCell ref="I109:J109"/>
    <mergeCell ref="C102:D102"/>
    <mergeCell ref="E102:F102"/>
    <mergeCell ref="G102:H102"/>
    <mergeCell ref="I102:J10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BF2E15-DFD7-49CE-BC09-20094ED26FCF}">
  <dimension ref="B1:Y113"/>
  <sheetViews>
    <sheetView zoomScale="70" zoomScaleNormal="70" workbookViewId="0">
      <selection activeCell="J17" sqref="J17"/>
    </sheetView>
  </sheetViews>
  <sheetFormatPr defaultRowHeight="14.5" x14ac:dyDescent="0.35"/>
  <cols>
    <col min="1" max="1" width="2.6328125" customWidth="1"/>
    <col min="2" max="2" width="18.08984375" customWidth="1"/>
    <col min="17" max="17" width="16.08984375" customWidth="1"/>
  </cols>
  <sheetData>
    <row r="1" spans="2:6" ht="11" customHeight="1" x14ac:dyDescent="0.35"/>
    <row r="2" spans="2:6" x14ac:dyDescent="0.35">
      <c r="B2" s="10" t="s">
        <v>208</v>
      </c>
      <c r="C2" s="10" t="s">
        <v>209</v>
      </c>
    </row>
    <row r="3" spans="2:6" ht="11" customHeight="1" x14ac:dyDescent="0.35"/>
    <row r="4" spans="2:6" x14ac:dyDescent="0.35">
      <c r="B4" s="10" t="s">
        <v>210</v>
      </c>
      <c r="C4" s="10" t="s">
        <v>252</v>
      </c>
    </row>
    <row r="6" spans="2:6" ht="16" x14ac:dyDescent="0.4">
      <c r="B6" s="14" t="s">
        <v>34</v>
      </c>
    </row>
    <row r="8" spans="2:6" x14ac:dyDescent="0.35">
      <c r="B8" s="49" t="s">
        <v>0</v>
      </c>
      <c r="C8" s="49"/>
      <c r="D8" s="1"/>
      <c r="E8" s="1"/>
      <c r="F8" s="1"/>
    </row>
    <row r="9" spans="2:6" x14ac:dyDescent="0.35">
      <c r="C9" s="1"/>
      <c r="D9" s="1"/>
      <c r="E9" s="1"/>
      <c r="F9" s="1"/>
    </row>
    <row r="10" spans="2:6" x14ac:dyDescent="0.35">
      <c r="C10" s="2" t="s">
        <v>1</v>
      </c>
      <c r="D10" s="2" t="s">
        <v>2</v>
      </c>
      <c r="E10" s="2" t="s">
        <v>3</v>
      </c>
      <c r="F10" s="2" t="s">
        <v>4</v>
      </c>
    </row>
    <row r="11" spans="2:6" x14ac:dyDescent="0.35">
      <c r="B11" t="s">
        <v>5</v>
      </c>
      <c r="C11" s="1">
        <v>6.42</v>
      </c>
      <c r="D11" s="1">
        <v>3.92</v>
      </c>
      <c r="E11" s="1">
        <v>3.71</v>
      </c>
      <c r="F11" s="1">
        <v>3.6</v>
      </c>
    </row>
    <row r="12" spans="2:6" x14ac:dyDescent="0.35">
      <c r="B12" t="s">
        <v>6</v>
      </c>
      <c r="C12" s="1">
        <v>6.42</v>
      </c>
      <c r="D12" s="1">
        <v>3.91</v>
      </c>
      <c r="E12" s="1">
        <v>3.69</v>
      </c>
      <c r="F12" s="1">
        <v>3.74</v>
      </c>
    </row>
    <row r="13" spans="2:6" x14ac:dyDescent="0.35">
      <c r="B13" t="s">
        <v>7</v>
      </c>
      <c r="C13" s="1">
        <v>6.43</v>
      </c>
      <c r="D13" s="1">
        <v>3.98</v>
      </c>
      <c r="E13" s="1">
        <v>3.72</v>
      </c>
      <c r="F13" s="1">
        <v>3.45</v>
      </c>
    </row>
    <row r="14" spans="2:6" x14ac:dyDescent="0.35">
      <c r="B14" t="s">
        <v>8</v>
      </c>
      <c r="C14" s="3">
        <f>AVERAGE(C11:C13)</f>
        <v>6.4233333333333329</v>
      </c>
      <c r="D14" s="3">
        <f>AVERAGE(D11:D13)</f>
        <v>3.936666666666667</v>
      </c>
      <c r="E14" s="3">
        <f>AVERAGE(E11:E13)</f>
        <v>3.706666666666667</v>
      </c>
      <c r="F14" s="3">
        <f>AVERAGE(F11:F13)</f>
        <v>3.5966666666666662</v>
      </c>
    </row>
    <row r="15" spans="2:6" x14ac:dyDescent="0.35">
      <c r="B15" t="s">
        <v>49</v>
      </c>
      <c r="C15" s="3">
        <f>_xlfn.STDEV.S(C11:C13)</f>
        <v>5.7735026918961348E-3</v>
      </c>
      <c r="D15" s="3">
        <f t="shared" ref="D15:F15" si="0">_xlfn.STDEV.S(D11:D13)</f>
        <v>3.7859388972001778E-2</v>
      </c>
      <c r="E15" s="3">
        <f t="shared" si="0"/>
        <v>1.5275252316519577E-2</v>
      </c>
      <c r="F15" s="3">
        <f t="shared" si="0"/>
        <v>0.14502873278538062</v>
      </c>
    </row>
    <row r="16" spans="2:6" x14ac:dyDescent="0.35">
      <c r="C16" s="1"/>
      <c r="D16" s="1"/>
      <c r="E16" s="1"/>
      <c r="F16" s="1"/>
    </row>
    <row r="17" spans="2:8" x14ac:dyDescent="0.35">
      <c r="B17" s="4" t="s">
        <v>9</v>
      </c>
      <c r="C17" s="5"/>
      <c r="D17" s="1"/>
      <c r="E17" s="1"/>
      <c r="F17" s="1"/>
    </row>
    <row r="18" spans="2:8" x14ac:dyDescent="0.35">
      <c r="C18" s="1"/>
      <c r="D18" s="1"/>
      <c r="E18" s="1"/>
      <c r="F18" s="1"/>
    </row>
    <row r="19" spans="2:8" x14ac:dyDescent="0.35">
      <c r="C19" s="2" t="s">
        <v>10</v>
      </c>
      <c r="D19" s="2" t="s">
        <v>11</v>
      </c>
      <c r="E19" s="2" t="s">
        <v>12</v>
      </c>
      <c r="F19" s="2" t="s">
        <v>13</v>
      </c>
      <c r="G19" s="2" t="s">
        <v>14</v>
      </c>
      <c r="H19" s="2" t="s">
        <v>15</v>
      </c>
    </row>
    <row r="20" spans="2:8" x14ac:dyDescent="0.35">
      <c r="B20" t="s">
        <v>5</v>
      </c>
      <c r="C20" s="1" t="s">
        <v>42</v>
      </c>
      <c r="D20" s="1">
        <v>4.03</v>
      </c>
      <c r="E20" s="1">
        <v>4.03</v>
      </c>
      <c r="F20" s="1">
        <v>4.05</v>
      </c>
      <c r="G20" s="1">
        <v>4.05</v>
      </c>
      <c r="H20" s="1">
        <v>4.05</v>
      </c>
    </row>
    <row r="21" spans="2:8" x14ac:dyDescent="0.35">
      <c r="B21" t="s">
        <v>6</v>
      </c>
      <c r="C21" s="1">
        <v>4.12</v>
      </c>
      <c r="D21" s="1">
        <v>4.12</v>
      </c>
      <c r="E21" s="1">
        <v>4.12</v>
      </c>
      <c r="F21" s="1">
        <v>4.1399999999999997</v>
      </c>
      <c r="G21" s="1">
        <v>4.13</v>
      </c>
      <c r="H21" s="1">
        <v>4.13</v>
      </c>
    </row>
    <row r="22" spans="2:8" x14ac:dyDescent="0.35">
      <c r="B22" t="s">
        <v>7</v>
      </c>
      <c r="C22" s="1">
        <v>3.75</v>
      </c>
      <c r="D22" s="1">
        <v>3.75</v>
      </c>
      <c r="E22" s="1">
        <v>3.76</v>
      </c>
      <c r="F22" s="1">
        <v>3.77</v>
      </c>
      <c r="G22" s="1">
        <v>3.76</v>
      </c>
      <c r="H22" s="1">
        <v>3.76</v>
      </c>
    </row>
    <row r="23" spans="2:8" x14ac:dyDescent="0.35">
      <c r="B23" t="s">
        <v>8</v>
      </c>
      <c r="C23" s="3">
        <f>AVERAGE(C20:C22)</f>
        <v>3.9350000000000001</v>
      </c>
      <c r="D23" s="3">
        <f t="shared" ref="D23:H23" si="1">AVERAGE(D20:D22)</f>
        <v>3.9666666666666668</v>
      </c>
      <c r="E23" s="3">
        <f t="shared" si="1"/>
        <v>3.97</v>
      </c>
      <c r="F23" s="3">
        <f t="shared" si="1"/>
        <v>3.9866666666666664</v>
      </c>
      <c r="G23" s="3">
        <f t="shared" si="1"/>
        <v>3.98</v>
      </c>
      <c r="H23" s="3">
        <f t="shared" si="1"/>
        <v>3.98</v>
      </c>
    </row>
    <row r="24" spans="2:8" x14ac:dyDescent="0.35">
      <c r="B24" t="s">
        <v>49</v>
      </c>
      <c r="C24" s="3">
        <f t="shared" ref="C24:H24" si="2">_xlfn.STDEV.S(C20:C22)</f>
        <v>0.26162950903902266</v>
      </c>
      <c r="D24" s="3">
        <f t="shared" si="2"/>
        <v>0.19295940851208412</v>
      </c>
      <c r="E24" s="3">
        <f t="shared" si="2"/>
        <v>0.18734993995195215</v>
      </c>
      <c r="F24" s="3">
        <f t="shared" si="2"/>
        <v>0.19295940851208387</v>
      </c>
      <c r="G24" s="3">
        <f t="shared" si="2"/>
        <v>0.19467922333931789</v>
      </c>
      <c r="H24" s="3">
        <f t="shared" si="2"/>
        <v>0.19467922333931789</v>
      </c>
    </row>
    <row r="26" spans="2:8" x14ac:dyDescent="0.35">
      <c r="B26" s="13" t="s">
        <v>35</v>
      </c>
    </row>
    <row r="28" spans="2:8" x14ac:dyDescent="0.35">
      <c r="B28" s="49" t="s">
        <v>0</v>
      </c>
      <c r="C28" s="49"/>
      <c r="D28" s="1"/>
      <c r="E28" s="1"/>
      <c r="F28" s="1"/>
    </row>
    <row r="29" spans="2:8" x14ac:dyDescent="0.35">
      <c r="C29" s="1"/>
      <c r="D29" s="1"/>
      <c r="E29" s="1"/>
      <c r="F29" s="1"/>
    </row>
    <row r="30" spans="2:8" x14ac:dyDescent="0.35">
      <c r="C30" s="2" t="s">
        <v>1</v>
      </c>
      <c r="D30" s="2" t="s">
        <v>2</v>
      </c>
      <c r="E30" s="2" t="s">
        <v>3</v>
      </c>
      <c r="F30" s="2" t="s">
        <v>4</v>
      </c>
    </row>
    <row r="31" spans="2:8" x14ac:dyDescent="0.35">
      <c r="B31" t="s">
        <v>5</v>
      </c>
      <c r="C31" s="3">
        <f>(0.1*0.1*90.08)/(2*10)</f>
        <v>4.5040000000000011E-2</v>
      </c>
      <c r="D31" s="3">
        <f>(1*0.1*90.08)/(2*10)</f>
        <v>0.45040000000000002</v>
      </c>
      <c r="E31" s="3">
        <f>(1.6*0.1*90.08)/(2*10)</f>
        <v>0.72064000000000017</v>
      </c>
      <c r="F31" s="3">
        <f>(1.7*0.1*90.08)/(2*10)</f>
        <v>0.76568000000000003</v>
      </c>
    </row>
    <row r="32" spans="2:8" x14ac:dyDescent="0.35">
      <c r="B32" t="s">
        <v>6</v>
      </c>
      <c r="C32" s="3">
        <f>(0.1*0.1*90.08)/(2*10)</f>
        <v>4.5040000000000011E-2</v>
      </c>
      <c r="D32" s="3">
        <f>(1.1*0.1*90.08)/(2*10)</f>
        <v>0.49544000000000005</v>
      </c>
      <c r="E32" s="3">
        <f>(1.5*0.1*90.08)/(2*10)</f>
        <v>0.67560000000000009</v>
      </c>
      <c r="F32" s="3">
        <f>(1.5*0.1*90.08)/(2*10)</f>
        <v>0.67560000000000009</v>
      </c>
    </row>
    <row r="33" spans="2:8" x14ac:dyDescent="0.35">
      <c r="B33" t="s">
        <v>7</v>
      </c>
      <c r="C33" s="3">
        <f>(0.15*0.1*90.08)/(2*10)</f>
        <v>6.7559999999999995E-2</v>
      </c>
      <c r="D33" s="3">
        <f t="shared" ref="D33" si="3">(1*0.1*90.08)/(2*10)</f>
        <v>0.45040000000000002</v>
      </c>
      <c r="E33" s="3">
        <f>(1.5*0.1*90.08)/(2*10)</f>
        <v>0.67560000000000009</v>
      </c>
      <c r="F33" s="3">
        <f>(3.4*0.1*90.08)/(2*10)</f>
        <v>1.5313600000000001</v>
      </c>
    </row>
    <row r="34" spans="2:8" x14ac:dyDescent="0.35">
      <c r="B34" t="s">
        <v>8</v>
      </c>
      <c r="C34" s="3">
        <f>AVERAGE(C31:C33)</f>
        <v>5.2546666666666665E-2</v>
      </c>
      <c r="D34" s="3">
        <f>AVERAGE(D31:D33)</f>
        <v>0.4654133333333334</v>
      </c>
      <c r="E34" s="3">
        <f>AVERAGE(E31:E33)</f>
        <v>0.69061333333333341</v>
      </c>
      <c r="F34" s="3">
        <f>AVERAGE(F31:F33)</f>
        <v>0.99088000000000009</v>
      </c>
    </row>
    <row r="35" spans="2:8" x14ac:dyDescent="0.35">
      <c r="B35" t="s">
        <v>49</v>
      </c>
      <c r="C35" s="3">
        <f t="shared" ref="C35:F35" si="4">_xlfn.STDEV.S(C31:C33)</f>
        <v>1.300192806215038E-2</v>
      </c>
      <c r="D35" s="3">
        <f t="shared" si="4"/>
        <v>2.6003856124300759E-2</v>
      </c>
      <c r="E35" s="3">
        <f t="shared" si="4"/>
        <v>2.6003856124300791E-2</v>
      </c>
      <c r="F35" s="3">
        <f t="shared" si="4"/>
        <v>0.47023140516133094</v>
      </c>
    </row>
    <row r="36" spans="2:8" x14ac:dyDescent="0.35">
      <c r="C36" s="1"/>
      <c r="D36" s="1"/>
      <c r="E36" s="1"/>
      <c r="F36" s="1"/>
    </row>
    <row r="37" spans="2:8" x14ac:dyDescent="0.35">
      <c r="B37" s="4" t="s">
        <v>9</v>
      </c>
      <c r="C37" s="5"/>
      <c r="D37" s="1"/>
      <c r="E37" s="1"/>
      <c r="F37" s="1"/>
    </row>
    <row r="38" spans="2:8" x14ac:dyDescent="0.35">
      <c r="C38" s="1"/>
      <c r="D38" s="1"/>
      <c r="E38" s="1"/>
      <c r="F38" s="1"/>
    </row>
    <row r="39" spans="2:8" x14ac:dyDescent="0.35">
      <c r="C39" s="2" t="s">
        <v>10</v>
      </c>
      <c r="D39" s="2" t="s">
        <v>11</v>
      </c>
      <c r="E39" s="2" t="s">
        <v>12</v>
      </c>
      <c r="F39" s="2" t="s">
        <v>13</v>
      </c>
      <c r="G39" s="2" t="s">
        <v>14</v>
      </c>
      <c r="H39" s="2" t="s">
        <v>15</v>
      </c>
    </row>
    <row r="40" spans="2:8" x14ac:dyDescent="0.35">
      <c r="B40" t="s">
        <v>5</v>
      </c>
      <c r="C40" s="3">
        <f>(0.4*0.1*90.08)/(2*10)</f>
        <v>0.18016000000000004</v>
      </c>
      <c r="D40" s="3">
        <f>(0.3*0.1*90.08)/(2*10)</f>
        <v>0.13511999999999999</v>
      </c>
      <c r="E40" s="3">
        <f>(0.3*0.1*90.08)/(2*10)</f>
        <v>0.13511999999999999</v>
      </c>
      <c r="F40" s="3">
        <f t="shared" ref="F40:H41" si="5">(0.3*0.1*90.08)/(2*10)</f>
        <v>0.13511999999999999</v>
      </c>
      <c r="G40" s="3">
        <f t="shared" si="5"/>
        <v>0.13511999999999999</v>
      </c>
      <c r="H40" s="3">
        <f t="shared" si="5"/>
        <v>0.13511999999999999</v>
      </c>
    </row>
    <row r="41" spans="2:8" x14ac:dyDescent="0.35">
      <c r="B41" t="s">
        <v>6</v>
      </c>
      <c r="C41" s="3">
        <f>(0.3*0.1*90.08)/(2*10)</f>
        <v>0.13511999999999999</v>
      </c>
      <c r="D41" s="3">
        <f>(0.2*0.1*90.08)/(2*10)</f>
        <v>9.0080000000000021E-2</v>
      </c>
      <c r="E41" s="3">
        <f>(0.2*0.1*90.08)/(2*10)</f>
        <v>9.0080000000000021E-2</v>
      </c>
      <c r="F41" s="3">
        <f t="shared" si="5"/>
        <v>0.13511999999999999</v>
      </c>
      <c r="G41" s="3">
        <f t="shared" si="5"/>
        <v>0.13511999999999999</v>
      </c>
      <c r="H41" s="3">
        <f t="shared" si="5"/>
        <v>0.13511999999999999</v>
      </c>
    </row>
    <row r="42" spans="2:8" x14ac:dyDescent="0.35">
      <c r="B42" t="s">
        <v>7</v>
      </c>
      <c r="C42" s="3">
        <f>(0.4*0.1*90.08)/(2*10)</f>
        <v>0.18016000000000004</v>
      </c>
      <c r="D42" s="3">
        <f>(0.5*0.1*90.08)/(2*10)</f>
        <v>0.22520000000000001</v>
      </c>
      <c r="E42" s="3">
        <f>(0.5*0.1*90.08)/(2*10)</f>
        <v>0.22520000000000001</v>
      </c>
      <c r="F42" s="3">
        <f>(0.4*0.1*90.08)/(2*10)</f>
        <v>0.18016000000000004</v>
      </c>
      <c r="G42" s="3">
        <f t="shared" ref="G42:H42" si="6">(0.5*0.1*90.08)/(2*10)</f>
        <v>0.22520000000000001</v>
      </c>
      <c r="H42" s="3">
        <f t="shared" si="6"/>
        <v>0.22520000000000001</v>
      </c>
    </row>
    <row r="43" spans="2:8" x14ac:dyDescent="0.35">
      <c r="B43" t="s">
        <v>8</v>
      </c>
      <c r="C43" s="3">
        <f t="shared" ref="C43:H43" si="7">AVERAGE(C40:C42)</f>
        <v>0.16514666666666669</v>
      </c>
      <c r="D43" s="3">
        <f t="shared" si="7"/>
        <v>0.15013333333333334</v>
      </c>
      <c r="E43" s="3">
        <f t="shared" si="7"/>
        <v>0.15013333333333334</v>
      </c>
      <c r="F43" s="3">
        <f t="shared" si="7"/>
        <v>0.15013333333333334</v>
      </c>
      <c r="G43" s="3">
        <f t="shared" si="7"/>
        <v>0.16514666666666666</v>
      </c>
      <c r="H43" s="3">
        <f t="shared" si="7"/>
        <v>0.16514666666666666</v>
      </c>
    </row>
    <row r="44" spans="2:8" x14ac:dyDescent="0.35">
      <c r="B44" t="s">
        <v>49</v>
      </c>
      <c r="C44" s="3">
        <f t="shared" ref="C44:H44" si="8">_xlfn.STDEV.S(C40:C42)</f>
        <v>2.6003856124300825E-2</v>
      </c>
      <c r="D44" s="3">
        <f t="shared" si="8"/>
        <v>6.8799736433603695E-2</v>
      </c>
      <c r="E44" s="3">
        <f t="shared" si="8"/>
        <v>6.8799736433603695E-2</v>
      </c>
      <c r="F44" s="3">
        <f t="shared" si="8"/>
        <v>2.6003856124300825E-2</v>
      </c>
      <c r="G44" s="3">
        <f t="shared" si="8"/>
        <v>5.2007712248601456E-2</v>
      </c>
      <c r="H44" s="3">
        <f t="shared" si="8"/>
        <v>5.2007712248601456E-2</v>
      </c>
    </row>
    <row r="46" spans="2:8" ht="16" x14ac:dyDescent="0.4">
      <c r="B46" s="14" t="s">
        <v>36</v>
      </c>
    </row>
    <row r="48" spans="2:8" x14ac:dyDescent="0.35">
      <c r="B48" s="49" t="s">
        <v>0</v>
      </c>
      <c r="C48" s="49"/>
    </row>
    <row r="50" spans="2:25" x14ac:dyDescent="0.35">
      <c r="B50" s="10" t="s">
        <v>32</v>
      </c>
      <c r="Q50" s="10" t="s">
        <v>32</v>
      </c>
      <c r="R50" s="10"/>
    </row>
    <row r="51" spans="2:25" x14ac:dyDescent="0.35">
      <c r="C51" s="50" t="s">
        <v>1</v>
      </c>
      <c r="D51" s="50"/>
      <c r="E51" s="50" t="s">
        <v>2</v>
      </c>
      <c r="F51" s="50"/>
      <c r="G51" s="50"/>
      <c r="H51" s="50" t="s">
        <v>3</v>
      </c>
      <c r="I51" s="50"/>
      <c r="J51" s="50" t="s">
        <v>4</v>
      </c>
      <c r="K51" s="50"/>
      <c r="R51" s="50" t="s">
        <v>1</v>
      </c>
      <c r="S51" s="50"/>
      <c r="T51" s="50" t="s">
        <v>2</v>
      </c>
      <c r="U51" s="50"/>
      <c r="V51" s="50" t="s">
        <v>3</v>
      </c>
      <c r="W51" s="50"/>
      <c r="X51" s="50" t="s">
        <v>4</v>
      </c>
      <c r="Y51" s="50"/>
    </row>
    <row r="52" spans="2:25" x14ac:dyDescent="0.35">
      <c r="C52" s="11" t="s">
        <v>26</v>
      </c>
      <c r="D52" s="8" t="s">
        <v>25</v>
      </c>
      <c r="E52" s="8" t="s">
        <v>25</v>
      </c>
      <c r="F52" s="8" t="s">
        <v>29</v>
      </c>
      <c r="G52" s="8" t="s">
        <v>28</v>
      </c>
      <c r="H52" s="8" t="s">
        <v>25</v>
      </c>
      <c r="I52" s="8" t="s">
        <v>29</v>
      </c>
      <c r="J52" s="8" t="s">
        <v>25</v>
      </c>
      <c r="K52" s="8" t="s">
        <v>29</v>
      </c>
      <c r="R52" s="8" t="s">
        <v>21</v>
      </c>
      <c r="S52" s="8" t="s">
        <v>20</v>
      </c>
      <c r="T52" s="8" t="s">
        <v>21</v>
      </c>
      <c r="U52" s="8" t="s">
        <v>20</v>
      </c>
      <c r="V52" s="8" t="s">
        <v>21</v>
      </c>
      <c r="W52" s="8" t="s">
        <v>20</v>
      </c>
      <c r="X52" s="8" t="s">
        <v>21</v>
      </c>
      <c r="Y52" s="8" t="s">
        <v>20</v>
      </c>
    </row>
    <row r="53" spans="2:25" x14ac:dyDescent="0.35">
      <c r="B53" t="s">
        <v>19</v>
      </c>
      <c r="C53" s="1" t="s">
        <v>16</v>
      </c>
      <c r="D53" s="1">
        <v>98</v>
      </c>
      <c r="E53" s="1">
        <v>55</v>
      </c>
      <c r="F53" s="1">
        <v>9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Q53" t="s">
        <v>19</v>
      </c>
      <c r="R53" s="1">
        <f>(D53*10^1)/0.1</f>
        <v>9800</v>
      </c>
      <c r="S53" s="6">
        <f t="shared" ref="S53:U55" si="9">LOG10(R53)</f>
        <v>3.9912260756924947</v>
      </c>
      <c r="T53" s="1">
        <f>(E53*10^1)/0.1</f>
        <v>5500</v>
      </c>
      <c r="U53" s="6">
        <f t="shared" si="9"/>
        <v>3.7403626894942437</v>
      </c>
      <c r="V53" s="1">
        <v>0</v>
      </c>
      <c r="W53" s="1">
        <v>0</v>
      </c>
      <c r="X53" s="1">
        <v>0</v>
      </c>
      <c r="Y53" s="1">
        <v>0</v>
      </c>
    </row>
    <row r="54" spans="2:25" x14ac:dyDescent="0.35">
      <c r="B54" t="s">
        <v>18</v>
      </c>
      <c r="C54" s="1" t="s">
        <v>16</v>
      </c>
      <c r="D54" s="1">
        <v>44</v>
      </c>
      <c r="E54" s="1">
        <v>14</v>
      </c>
      <c r="F54" s="1">
        <v>0</v>
      </c>
      <c r="G54" s="1">
        <v>0</v>
      </c>
      <c r="H54" s="1">
        <v>0</v>
      </c>
      <c r="I54" s="1">
        <v>0</v>
      </c>
      <c r="J54" s="1">
        <v>0</v>
      </c>
      <c r="K54" s="1">
        <v>0</v>
      </c>
      <c r="Q54" t="s">
        <v>18</v>
      </c>
      <c r="R54" s="1">
        <f>(D54*10^1)/0.1</f>
        <v>4400</v>
      </c>
      <c r="S54" s="6">
        <f t="shared" si="9"/>
        <v>3.6434526764861874</v>
      </c>
      <c r="T54" s="1">
        <f t="shared" ref="T54" si="10">(E54*10^1)/0.1</f>
        <v>1400</v>
      </c>
      <c r="U54" s="6">
        <f t="shared" si="9"/>
        <v>3.1461280356782382</v>
      </c>
      <c r="V54" s="1">
        <v>0</v>
      </c>
      <c r="W54" s="1">
        <v>0</v>
      </c>
      <c r="X54" s="1">
        <v>0</v>
      </c>
      <c r="Y54" s="1">
        <v>0</v>
      </c>
    </row>
    <row r="55" spans="2:25" x14ac:dyDescent="0.35">
      <c r="B55" t="s">
        <v>17</v>
      </c>
      <c r="C55" s="1">
        <v>164</v>
      </c>
      <c r="D55" s="1">
        <v>22</v>
      </c>
      <c r="E55" s="1" t="s">
        <v>16</v>
      </c>
      <c r="F55" s="1" t="s">
        <v>16</v>
      </c>
      <c r="G55" s="1">
        <v>93</v>
      </c>
      <c r="H55" s="1">
        <v>0</v>
      </c>
      <c r="I55" s="1">
        <v>0</v>
      </c>
      <c r="J55" s="1">
        <v>0</v>
      </c>
      <c r="K55" s="1">
        <v>0</v>
      </c>
      <c r="Q55" t="s">
        <v>17</v>
      </c>
      <c r="R55" s="1">
        <f t="shared" ref="R55" si="11">C55/0.1</f>
        <v>1640</v>
      </c>
      <c r="S55" s="6">
        <f t="shared" si="9"/>
        <v>3.214843848047698</v>
      </c>
      <c r="T55" s="1">
        <f>(G55*10^3)/0.1</f>
        <v>930000</v>
      </c>
      <c r="U55" s="6">
        <f t="shared" si="9"/>
        <v>5.9684829485539348</v>
      </c>
      <c r="V55" s="1">
        <v>0</v>
      </c>
      <c r="W55" s="1">
        <v>0</v>
      </c>
      <c r="X55" s="1">
        <v>0</v>
      </c>
      <c r="Y55" s="1">
        <v>0</v>
      </c>
    </row>
    <row r="56" spans="2:25" x14ac:dyDescent="0.35">
      <c r="C56" s="1"/>
      <c r="D56" s="1"/>
      <c r="E56" s="1"/>
      <c r="F56" s="1"/>
      <c r="G56" s="1"/>
      <c r="H56" s="1"/>
      <c r="I56" s="1"/>
      <c r="J56" s="1"/>
      <c r="L56" s="1"/>
      <c r="Q56" t="s">
        <v>8</v>
      </c>
      <c r="R56" s="7">
        <f t="shared" ref="R56:Y56" si="12">AVERAGE(R50:R55)</f>
        <v>5280</v>
      </c>
      <c r="S56" s="6">
        <f t="shared" si="12"/>
        <v>3.6165075334087931</v>
      </c>
      <c r="T56" s="6">
        <f t="shared" si="12"/>
        <v>312300</v>
      </c>
      <c r="U56" s="6">
        <f t="shared" si="12"/>
        <v>4.2849912245754718</v>
      </c>
      <c r="V56" s="6">
        <f t="shared" si="12"/>
        <v>0</v>
      </c>
      <c r="W56" s="6">
        <f t="shared" si="12"/>
        <v>0</v>
      </c>
      <c r="X56" s="6">
        <f t="shared" si="12"/>
        <v>0</v>
      </c>
      <c r="Y56" s="6">
        <f t="shared" si="12"/>
        <v>0</v>
      </c>
    </row>
    <row r="57" spans="2:25" x14ac:dyDescent="0.35">
      <c r="C57" s="1"/>
      <c r="D57" s="1"/>
      <c r="E57" s="1"/>
      <c r="F57" s="1"/>
      <c r="G57" s="1"/>
      <c r="H57" s="1"/>
      <c r="I57" s="1"/>
      <c r="J57" s="1"/>
      <c r="L57" s="1"/>
      <c r="Q57" t="s">
        <v>49</v>
      </c>
      <c r="R57" s="7"/>
      <c r="S57" s="3">
        <f>_xlfn.STDEV.S(S53:S55)</f>
        <v>0.38889185052180014</v>
      </c>
      <c r="T57" s="6"/>
      <c r="U57" s="3">
        <f>_xlfn.STDEV.S(U53:U55)</f>
        <v>1.487913638111078</v>
      </c>
      <c r="V57" s="6"/>
      <c r="W57" s="6"/>
      <c r="X57" s="6"/>
      <c r="Y57" s="6"/>
    </row>
    <row r="58" spans="2:25" x14ac:dyDescent="0.35">
      <c r="C58" s="1"/>
      <c r="D58" s="1"/>
      <c r="E58" s="1"/>
      <c r="F58" s="1"/>
      <c r="G58" s="1"/>
      <c r="H58" s="1"/>
      <c r="I58" s="1"/>
      <c r="J58" s="1"/>
      <c r="L58" s="1"/>
    </row>
    <row r="59" spans="2:25" x14ac:dyDescent="0.35">
      <c r="B59" s="10" t="s">
        <v>31</v>
      </c>
      <c r="C59" s="1"/>
      <c r="D59" s="1"/>
      <c r="E59" s="1"/>
      <c r="F59" s="1"/>
      <c r="G59" s="1"/>
      <c r="H59" s="1"/>
      <c r="I59" s="1"/>
      <c r="J59" s="1"/>
      <c r="K59" s="1"/>
      <c r="L59" s="1"/>
      <c r="Q59" s="10" t="s">
        <v>31</v>
      </c>
      <c r="R59" s="10"/>
    </row>
    <row r="60" spans="2:25" x14ac:dyDescent="0.35">
      <c r="C60" s="50" t="s">
        <v>1</v>
      </c>
      <c r="D60" s="50"/>
      <c r="E60" s="50" t="s">
        <v>2</v>
      </c>
      <c r="F60" s="50"/>
      <c r="G60" s="50" t="s">
        <v>3</v>
      </c>
      <c r="H60" s="50"/>
      <c r="I60" s="50" t="s">
        <v>4</v>
      </c>
      <c r="J60" s="50"/>
      <c r="L60" s="10"/>
      <c r="R60" s="50" t="s">
        <v>1</v>
      </c>
      <c r="S60" s="50"/>
      <c r="T60" s="50" t="s">
        <v>2</v>
      </c>
      <c r="U60" s="50"/>
      <c r="V60" s="50" t="s">
        <v>3</v>
      </c>
      <c r="W60" s="50"/>
      <c r="X60" s="50" t="s">
        <v>4</v>
      </c>
      <c r="Y60" s="50"/>
    </row>
    <row r="61" spans="2:25" x14ac:dyDescent="0.35">
      <c r="C61" s="8" t="s">
        <v>28</v>
      </c>
      <c r="D61" s="8" t="s">
        <v>24</v>
      </c>
      <c r="E61" s="8" t="s">
        <v>23</v>
      </c>
      <c r="F61" s="8" t="s">
        <v>22</v>
      </c>
      <c r="G61" s="8" t="s">
        <v>23</v>
      </c>
      <c r="H61" s="8" t="s">
        <v>22</v>
      </c>
      <c r="I61" s="8" t="s">
        <v>23</v>
      </c>
      <c r="J61" s="8" t="s">
        <v>22</v>
      </c>
      <c r="L61" s="10"/>
      <c r="R61" s="8" t="s">
        <v>21</v>
      </c>
      <c r="S61" s="8" t="s">
        <v>20</v>
      </c>
      <c r="T61" s="8" t="s">
        <v>21</v>
      </c>
      <c r="U61" s="8" t="s">
        <v>20</v>
      </c>
      <c r="V61" s="8" t="s">
        <v>21</v>
      </c>
      <c r="W61" s="8" t="s">
        <v>20</v>
      </c>
      <c r="X61" s="8" t="s">
        <v>21</v>
      </c>
      <c r="Y61" s="8" t="s">
        <v>20</v>
      </c>
    </row>
    <row r="62" spans="2:25" x14ac:dyDescent="0.35">
      <c r="B62" t="s">
        <v>19</v>
      </c>
      <c r="C62" s="1" t="s">
        <v>16</v>
      </c>
      <c r="D62" s="1">
        <v>37</v>
      </c>
      <c r="E62" s="1">
        <v>225</v>
      </c>
      <c r="F62" s="1">
        <v>20</v>
      </c>
      <c r="G62" s="1">
        <v>104</v>
      </c>
      <c r="H62" s="1">
        <v>12</v>
      </c>
      <c r="I62" s="1">
        <v>67</v>
      </c>
      <c r="J62" s="1">
        <v>7</v>
      </c>
      <c r="L62" s="10"/>
      <c r="Q62" t="s">
        <v>19</v>
      </c>
      <c r="R62" s="15">
        <f>(D62*10^4)/0.1</f>
        <v>3700000</v>
      </c>
      <c r="S62" s="6">
        <f t="shared" ref="S62:S64" si="13">LOG10(R62)</f>
        <v>6.568201724066995</v>
      </c>
      <c r="T62" s="15">
        <f>(E62*10^5)/0.1</f>
        <v>225000000</v>
      </c>
      <c r="U62" s="6">
        <f t="shared" ref="U62:Y64" si="14">LOG10(T62)</f>
        <v>8.3521825181113627</v>
      </c>
      <c r="V62" s="15">
        <f>(G62*10^5)/0.1</f>
        <v>104000000</v>
      </c>
      <c r="W62" s="6">
        <f t="shared" si="14"/>
        <v>8.0170333392987807</v>
      </c>
      <c r="X62" s="15">
        <f>(I62*10^5)/0.1</f>
        <v>67000000</v>
      </c>
      <c r="Y62" s="6">
        <f t="shared" si="14"/>
        <v>7.826074802700826</v>
      </c>
    </row>
    <row r="63" spans="2:25" x14ac:dyDescent="0.35">
      <c r="B63" t="s">
        <v>18</v>
      </c>
      <c r="C63" s="1">
        <v>266</v>
      </c>
      <c r="D63" s="1">
        <v>40</v>
      </c>
      <c r="E63" s="1">
        <v>168</v>
      </c>
      <c r="F63" s="1">
        <v>24</v>
      </c>
      <c r="G63" s="1">
        <v>125</v>
      </c>
      <c r="H63" s="1">
        <v>8</v>
      </c>
      <c r="I63" s="1">
        <v>152</v>
      </c>
      <c r="J63" s="1">
        <v>18</v>
      </c>
      <c r="L63" s="10"/>
      <c r="Q63" t="s">
        <v>18</v>
      </c>
      <c r="R63" s="15">
        <f t="shared" ref="R63:R64" si="15">(D63*10^4)/0.1</f>
        <v>4000000</v>
      </c>
      <c r="S63" s="6">
        <f t="shared" si="13"/>
        <v>6.6020599913279625</v>
      </c>
      <c r="T63" s="15">
        <f t="shared" ref="T63:T64" si="16">(E63*10^5)/0.1</f>
        <v>168000000</v>
      </c>
      <c r="U63" s="6">
        <f t="shared" si="14"/>
        <v>8.2253092817258633</v>
      </c>
      <c r="V63" s="15">
        <f t="shared" ref="V63:V64" si="17">(G63*10^5)/0.1</f>
        <v>125000000</v>
      </c>
      <c r="W63" s="6">
        <f t="shared" si="14"/>
        <v>8.0969100130080562</v>
      </c>
      <c r="X63" s="15">
        <f t="shared" ref="X63:X64" si="18">(I63*10^5)/0.1</f>
        <v>152000000</v>
      </c>
      <c r="Y63" s="6">
        <f t="shared" si="14"/>
        <v>8.1818435879447726</v>
      </c>
    </row>
    <row r="64" spans="2:25" x14ac:dyDescent="0.35">
      <c r="B64" t="s">
        <v>17</v>
      </c>
      <c r="C64" s="1" t="s">
        <v>16</v>
      </c>
      <c r="D64" s="1">
        <v>49</v>
      </c>
      <c r="E64" s="1">
        <v>230</v>
      </c>
      <c r="F64" s="1">
        <v>28</v>
      </c>
      <c r="G64" s="1">
        <v>112</v>
      </c>
      <c r="H64" s="1">
        <v>5</v>
      </c>
      <c r="I64" s="1">
        <v>148</v>
      </c>
      <c r="J64" s="1">
        <v>7</v>
      </c>
      <c r="L64" s="10"/>
      <c r="Q64" t="s">
        <v>17</v>
      </c>
      <c r="R64" s="15">
        <f t="shared" si="15"/>
        <v>4900000</v>
      </c>
      <c r="S64" s="6">
        <f t="shared" si="13"/>
        <v>6.6901960800285138</v>
      </c>
      <c r="T64" s="15">
        <f t="shared" si="16"/>
        <v>230000000</v>
      </c>
      <c r="U64" s="6">
        <f t="shared" si="14"/>
        <v>8.3617278360175931</v>
      </c>
      <c r="V64" s="15">
        <f t="shared" si="17"/>
        <v>112000000</v>
      </c>
      <c r="W64" s="6">
        <f t="shared" si="14"/>
        <v>8.0492180226701819</v>
      </c>
      <c r="X64" s="15">
        <f t="shared" si="18"/>
        <v>148000000</v>
      </c>
      <c r="Y64" s="6">
        <f t="shared" si="14"/>
        <v>8.1702617153949575</v>
      </c>
    </row>
    <row r="65" spans="2:25" x14ac:dyDescent="0.35">
      <c r="C65" s="1"/>
      <c r="D65" s="1"/>
      <c r="E65" s="1"/>
      <c r="F65" s="1"/>
      <c r="G65" s="1"/>
      <c r="H65" s="1"/>
      <c r="I65" s="1"/>
      <c r="J65" s="1"/>
      <c r="K65" s="1"/>
      <c r="L65" s="10"/>
      <c r="Q65" t="s">
        <v>8</v>
      </c>
      <c r="R65" s="15">
        <f t="shared" ref="R65:Y65" si="19">AVERAGE(R59:R64)</f>
        <v>4200000</v>
      </c>
      <c r="S65" s="6">
        <f t="shared" si="19"/>
        <v>6.6201525984744904</v>
      </c>
      <c r="T65" s="15">
        <f t="shared" si="19"/>
        <v>207666666.66666666</v>
      </c>
      <c r="U65" s="6">
        <f t="shared" si="19"/>
        <v>8.3130732119516058</v>
      </c>
      <c r="V65" s="15">
        <f t="shared" si="19"/>
        <v>113666666.66666667</v>
      </c>
      <c r="W65" s="3">
        <f t="shared" si="19"/>
        <v>8.0543871249923402</v>
      </c>
      <c r="X65" s="15">
        <f t="shared" si="19"/>
        <v>122333333.33333333</v>
      </c>
      <c r="Y65" s="3">
        <f t="shared" si="19"/>
        <v>8.0593933686801851</v>
      </c>
    </row>
    <row r="66" spans="2:25" x14ac:dyDescent="0.35">
      <c r="C66" s="1"/>
      <c r="D66" s="1"/>
      <c r="E66" s="1"/>
      <c r="F66" s="1"/>
      <c r="G66" s="1"/>
      <c r="H66" s="1"/>
      <c r="I66" s="1"/>
      <c r="J66" s="1"/>
      <c r="K66" s="1"/>
      <c r="L66" s="10"/>
      <c r="Q66" t="s">
        <v>49</v>
      </c>
      <c r="R66" s="15"/>
      <c r="S66" s="3">
        <f>_xlfn.STDEV.S(S62:S64)</f>
        <v>6.2977476502598842E-2</v>
      </c>
      <c r="T66" s="15"/>
      <c r="U66" s="3">
        <f>_xlfn.STDEV.S(U62:U64)</f>
        <v>7.6155491331778388E-2</v>
      </c>
      <c r="V66" s="15"/>
      <c r="W66" s="3">
        <f>_xlfn.STDEV.S(W62:W64)</f>
        <v>4.0188436954268568E-2</v>
      </c>
      <c r="X66" s="15"/>
      <c r="Y66" s="3">
        <f>_xlfn.STDEV.S(Y62:Y64)</f>
        <v>0.20214277099599318</v>
      </c>
    </row>
    <row r="67" spans="2:25" x14ac:dyDescent="0.35"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25" x14ac:dyDescent="0.35">
      <c r="B68" s="10" t="s">
        <v>30</v>
      </c>
      <c r="C68" s="1"/>
      <c r="D68" s="1"/>
      <c r="E68" s="1"/>
      <c r="F68" s="1"/>
      <c r="G68" s="1"/>
      <c r="H68" s="1"/>
      <c r="I68" s="1"/>
      <c r="J68" s="1"/>
      <c r="K68" s="1"/>
      <c r="L68" s="1"/>
      <c r="Q68" s="10" t="s">
        <v>30</v>
      </c>
    </row>
    <row r="69" spans="2:25" x14ac:dyDescent="0.35">
      <c r="C69" s="50" t="s">
        <v>1</v>
      </c>
      <c r="D69" s="50"/>
      <c r="E69" s="50"/>
      <c r="F69" s="50" t="s">
        <v>2</v>
      </c>
      <c r="G69" s="50"/>
      <c r="H69" s="50" t="s">
        <v>3</v>
      </c>
      <c r="I69" s="50"/>
      <c r="J69" s="50" t="s">
        <v>4</v>
      </c>
      <c r="K69" s="50"/>
      <c r="R69" s="50" t="s">
        <v>1</v>
      </c>
      <c r="S69" s="50"/>
      <c r="T69" s="50" t="s">
        <v>2</v>
      </c>
      <c r="U69" s="50"/>
      <c r="V69" s="50" t="s">
        <v>3</v>
      </c>
      <c r="W69" s="50"/>
      <c r="X69" s="50" t="s">
        <v>4</v>
      </c>
      <c r="Y69" s="50"/>
    </row>
    <row r="70" spans="2:25" x14ac:dyDescent="0.35">
      <c r="C70" s="8" t="s">
        <v>28</v>
      </c>
      <c r="D70" s="8" t="s">
        <v>24</v>
      </c>
      <c r="E70" s="8" t="s">
        <v>23</v>
      </c>
      <c r="F70" s="8" t="s">
        <v>23</v>
      </c>
      <c r="G70" s="8" t="s">
        <v>22</v>
      </c>
      <c r="H70" s="8" t="s">
        <v>23</v>
      </c>
      <c r="I70" s="8" t="s">
        <v>22</v>
      </c>
      <c r="J70" s="8" t="s">
        <v>23</v>
      </c>
      <c r="K70" s="8" t="s">
        <v>22</v>
      </c>
      <c r="R70" s="8" t="s">
        <v>21</v>
      </c>
      <c r="S70" s="8" t="s">
        <v>20</v>
      </c>
      <c r="T70" s="8" t="s">
        <v>21</v>
      </c>
      <c r="U70" s="8" t="s">
        <v>20</v>
      </c>
      <c r="V70" s="8" t="s">
        <v>21</v>
      </c>
      <c r="W70" s="8" t="s">
        <v>20</v>
      </c>
      <c r="X70" s="8" t="s">
        <v>21</v>
      </c>
      <c r="Y70" s="8" t="s">
        <v>20</v>
      </c>
    </row>
    <row r="71" spans="2:25" x14ac:dyDescent="0.35">
      <c r="B71" t="s">
        <v>19</v>
      </c>
      <c r="D71" s="1">
        <v>42</v>
      </c>
      <c r="E71" s="1">
        <v>5</v>
      </c>
      <c r="F71" s="1">
        <v>254</v>
      </c>
      <c r="G71" s="1">
        <v>22</v>
      </c>
      <c r="H71" s="1">
        <v>82</v>
      </c>
      <c r="I71" s="1">
        <v>9</v>
      </c>
      <c r="J71" s="1">
        <v>72</v>
      </c>
      <c r="K71" s="1">
        <v>11</v>
      </c>
      <c r="Q71" t="s">
        <v>19</v>
      </c>
      <c r="R71" s="15">
        <f>(D71*10^4)/0.1</f>
        <v>4200000</v>
      </c>
      <c r="S71" s="6">
        <f t="shared" ref="S71:S73" si="20">LOG10(R71)</f>
        <v>6.6232492903979008</v>
      </c>
      <c r="T71" s="15">
        <f>(F71*10^5)/0.1</f>
        <v>254000000</v>
      </c>
      <c r="U71" s="6">
        <f t="shared" ref="U71:U73" si="21">LOG10(T71)</f>
        <v>8.4048337166199385</v>
      </c>
      <c r="V71" s="15">
        <f>(H71*10^5)/0.1</f>
        <v>82000000</v>
      </c>
      <c r="W71" s="6">
        <f t="shared" ref="W71:W73" si="22">LOG10(V71)</f>
        <v>7.9138138523837167</v>
      </c>
      <c r="X71" s="15">
        <f>(J71*10^5)/0.1</f>
        <v>72000000</v>
      </c>
      <c r="Y71" s="6">
        <f t="shared" ref="Y71:Y73" si="23">LOG10(X71)</f>
        <v>7.8573324964312681</v>
      </c>
    </row>
    <row r="72" spans="2:25" x14ac:dyDescent="0.35">
      <c r="B72" t="s">
        <v>18</v>
      </c>
      <c r="D72" s="1">
        <v>80</v>
      </c>
      <c r="E72" s="1">
        <v>7</v>
      </c>
      <c r="F72" s="1">
        <v>217</v>
      </c>
      <c r="G72" s="1">
        <v>23</v>
      </c>
      <c r="H72" s="1">
        <v>171</v>
      </c>
      <c r="I72" s="1">
        <v>4</v>
      </c>
      <c r="J72" s="1">
        <v>190</v>
      </c>
      <c r="K72" s="1">
        <v>19</v>
      </c>
      <c r="Q72" t="s">
        <v>18</v>
      </c>
      <c r="R72" s="15">
        <f t="shared" ref="R72:R73" si="24">(D72*10^4)/0.1</f>
        <v>8000000</v>
      </c>
      <c r="S72" s="6">
        <f t="shared" si="20"/>
        <v>6.9030899869919438</v>
      </c>
      <c r="T72" s="15">
        <f t="shared" ref="T72:T73" si="25">(F72*10^5)/0.1</f>
        <v>217000000</v>
      </c>
      <c r="U72" s="6">
        <f t="shared" si="21"/>
        <v>8.33645973384853</v>
      </c>
      <c r="V72" s="15">
        <f t="shared" ref="V72:V73" si="26">(H72*10^5)/0.1</f>
        <v>171000000</v>
      </c>
      <c r="W72" s="6">
        <f t="shared" si="22"/>
        <v>8.2329961103921541</v>
      </c>
      <c r="X72" s="15">
        <f t="shared" ref="X72:X73" si="27">(J72*10^5)/0.1</f>
        <v>190000000</v>
      </c>
      <c r="Y72" s="6">
        <f t="shared" si="23"/>
        <v>8.2787536009528289</v>
      </c>
    </row>
    <row r="73" spans="2:25" x14ac:dyDescent="0.35">
      <c r="B73" t="s">
        <v>17</v>
      </c>
      <c r="D73" s="1">
        <v>72</v>
      </c>
      <c r="E73" s="1">
        <v>3</v>
      </c>
      <c r="F73" s="1">
        <v>300</v>
      </c>
      <c r="G73" s="1">
        <v>27</v>
      </c>
      <c r="H73" s="1">
        <v>121</v>
      </c>
      <c r="I73" s="1">
        <v>5</v>
      </c>
      <c r="J73" s="1">
        <v>114</v>
      </c>
      <c r="K73" s="1">
        <v>20</v>
      </c>
      <c r="Q73" t="s">
        <v>17</v>
      </c>
      <c r="R73" s="15">
        <f t="shared" si="24"/>
        <v>7200000</v>
      </c>
      <c r="S73" s="6">
        <f t="shared" si="20"/>
        <v>6.8573324964312681</v>
      </c>
      <c r="T73" s="15">
        <f t="shared" si="25"/>
        <v>300000000</v>
      </c>
      <c r="U73" s="6">
        <f t="shared" si="21"/>
        <v>8.4771212547196626</v>
      </c>
      <c r="V73" s="15">
        <f t="shared" si="26"/>
        <v>121000000</v>
      </c>
      <c r="W73" s="6">
        <f t="shared" si="22"/>
        <v>8.0827853703164507</v>
      </c>
      <c r="X73" s="15">
        <f t="shared" si="27"/>
        <v>114000000</v>
      </c>
      <c r="Y73" s="6">
        <f t="shared" si="23"/>
        <v>8.0569048513364727</v>
      </c>
    </row>
    <row r="74" spans="2:25" x14ac:dyDescent="0.35">
      <c r="C74" s="1"/>
      <c r="D74" s="1"/>
      <c r="E74" s="1"/>
      <c r="F74" s="1"/>
      <c r="G74" s="1"/>
      <c r="H74" s="1"/>
      <c r="I74" s="1"/>
      <c r="J74" s="1"/>
      <c r="K74" s="1"/>
      <c r="L74" s="1"/>
      <c r="Q74" t="s">
        <v>8</v>
      </c>
      <c r="R74" s="15">
        <f t="shared" ref="R74:Y74" si="28">AVERAGE(R68:R73)</f>
        <v>6466666.666666667</v>
      </c>
      <c r="S74" s="6">
        <f t="shared" si="28"/>
        <v>6.7945572579403715</v>
      </c>
      <c r="T74" s="15">
        <f t="shared" si="28"/>
        <v>257000000</v>
      </c>
      <c r="U74" s="6">
        <f t="shared" si="28"/>
        <v>8.406138235062711</v>
      </c>
      <c r="V74" s="15">
        <f t="shared" si="28"/>
        <v>124666666.66666667</v>
      </c>
      <c r="W74" s="3">
        <f t="shared" si="28"/>
        <v>8.0765317776974399</v>
      </c>
      <c r="X74" s="15">
        <f t="shared" si="28"/>
        <v>125333333.33333333</v>
      </c>
      <c r="Y74" s="3">
        <f t="shared" si="28"/>
        <v>8.0643303162401896</v>
      </c>
    </row>
    <row r="75" spans="2:25" x14ac:dyDescent="0.35">
      <c r="C75" s="1"/>
      <c r="D75" s="1"/>
      <c r="E75" s="1"/>
      <c r="F75" s="1"/>
      <c r="G75" s="1"/>
      <c r="H75" s="1"/>
      <c r="I75" s="1"/>
      <c r="J75" s="1"/>
      <c r="K75" s="1"/>
      <c r="L75" s="1"/>
      <c r="Q75" t="s">
        <v>49</v>
      </c>
      <c r="R75" s="15"/>
      <c r="S75" s="3">
        <f>_xlfn.STDEV.S(S71:S73)</f>
        <v>0.15011079838989458</v>
      </c>
      <c r="T75" s="15"/>
      <c r="U75" s="3">
        <f>_xlfn.STDEV.S(U71:U73)</f>
        <v>7.0339833591789691E-2</v>
      </c>
      <c r="V75" s="15"/>
      <c r="W75" s="3">
        <f>_xlfn.STDEV.S(W71:W73)</f>
        <v>0.15968299540754041</v>
      </c>
      <c r="X75" s="15"/>
      <c r="Y75" s="3">
        <f>_xlfn.STDEV.S(Y71:Y73)</f>
        <v>0.2108086572719923</v>
      </c>
    </row>
    <row r="76" spans="2:25" x14ac:dyDescent="0.35"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25" x14ac:dyDescent="0.35">
      <c r="B77" s="10" t="s">
        <v>27</v>
      </c>
      <c r="C77" s="1"/>
      <c r="D77" s="1"/>
      <c r="E77" s="1"/>
      <c r="F77" s="1"/>
      <c r="G77" s="1"/>
      <c r="H77" s="1"/>
      <c r="I77" s="1"/>
      <c r="J77" s="1"/>
      <c r="K77" s="1"/>
      <c r="L77" s="1"/>
      <c r="Q77" s="10" t="s">
        <v>27</v>
      </c>
    </row>
    <row r="78" spans="2:25" x14ac:dyDescent="0.35">
      <c r="C78" s="50" t="s">
        <v>1</v>
      </c>
      <c r="D78" s="50"/>
      <c r="E78" s="50" t="s">
        <v>2</v>
      </c>
      <c r="F78" s="50"/>
      <c r="G78" s="50" t="s">
        <v>3</v>
      </c>
      <c r="H78" s="50"/>
      <c r="I78" s="50" t="s">
        <v>4</v>
      </c>
      <c r="J78" s="50"/>
      <c r="L78" s="10"/>
      <c r="R78" s="50" t="s">
        <v>1</v>
      </c>
      <c r="S78" s="50"/>
      <c r="T78" s="50" t="s">
        <v>2</v>
      </c>
      <c r="U78" s="50"/>
      <c r="V78" s="50" t="s">
        <v>3</v>
      </c>
      <c r="W78" s="50"/>
      <c r="X78" s="50" t="s">
        <v>4</v>
      </c>
      <c r="Y78" s="50"/>
    </row>
    <row r="79" spans="2:25" x14ac:dyDescent="0.35">
      <c r="C79" s="8" t="s">
        <v>25</v>
      </c>
      <c r="D79" s="8" t="s">
        <v>29</v>
      </c>
      <c r="E79" s="8" t="s">
        <v>23</v>
      </c>
      <c r="F79" s="8" t="s">
        <v>22</v>
      </c>
      <c r="G79" s="8" t="s">
        <v>23</v>
      </c>
      <c r="H79" s="8" t="s">
        <v>22</v>
      </c>
      <c r="I79" s="8" t="s">
        <v>23</v>
      </c>
      <c r="J79" s="8" t="s">
        <v>22</v>
      </c>
      <c r="L79" s="10"/>
      <c r="R79" s="8" t="s">
        <v>21</v>
      </c>
      <c r="S79" s="8" t="s">
        <v>20</v>
      </c>
      <c r="T79" s="8" t="s">
        <v>21</v>
      </c>
      <c r="U79" s="8" t="s">
        <v>20</v>
      </c>
      <c r="V79" s="8" t="s">
        <v>21</v>
      </c>
      <c r="W79" s="8" t="s">
        <v>20</v>
      </c>
      <c r="X79" s="8" t="s">
        <v>21</v>
      </c>
      <c r="Y79" s="8" t="s">
        <v>20</v>
      </c>
    </row>
    <row r="80" spans="2:25" x14ac:dyDescent="0.35">
      <c r="B80" t="s">
        <v>19</v>
      </c>
      <c r="C80" s="1">
        <v>130</v>
      </c>
      <c r="D80" s="1">
        <v>7</v>
      </c>
      <c r="E80" s="1">
        <v>258</v>
      </c>
      <c r="F80" s="1">
        <v>29</v>
      </c>
      <c r="G80" s="1">
        <v>166</v>
      </c>
      <c r="H80" s="1">
        <v>51</v>
      </c>
      <c r="I80" s="1">
        <v>70</v>
      </c>
      <c r="J80" s="1">
        <v>8</v>
      </c>
      <c r="L80" s="10"/>
      <c r="Q80" t="s">
        <v>19</v>
      </c>
      <c r="R80" s="15">
        <f>(C80*10^1)/0.1</f>
        <v>13000</v>
      </c>
      <c r="S80" s="6">
        <f t="shared" ref="S80:S82" si="29">LOG10(R80)</f>
        <v>4.1139433523068369</v>
      </c>
      <c r="T80" s="15">
        <f>(E80*10^5)/0.1</f>
        <v>258000000</v>
      </c>
      <c r="U80" s="6">
        <f t="shared" ref="U80:U82" si="30">LOG10(T80)</f>
        <v>8.4116197059632309</v>
      </c>
      <c r="V80" s="15">
        <f>(G80*10^5)/0.1</f>
        <v>166000000</v>
      </c>
      <c r="W80" s="6">
        <f t="shared" ref="W80:W82" si="31">LOG10(V80)</f>
        <v>8.220108088040055</v>
      </c>
      <c r="X80" s="15">
        <f>(I80*10^5)/0.1</f>
        <v>70000000</v>
      </c>
      <c r="Y80" s="6">
        <f t="shared" ref="Y80:Y82" si="32">LOG10(X80)</f>
        <v>7.8450980400142569</v>
      </c>
    </row>
    <row r="81" spans="2:25" x14ac:dyDescent="0.35">
      <c r="B81" t="s">
        <v>18</v>
      </c>
      <c r="C81" s="1">
        <v>101</v>
      </c>
      <c r="D81" s="1">
        <v>7</v>
      </c>
      <c r="E81" s="1">
        <v>300</v>
      </c>
      <c r="F81" s="1">
        <v>34</v>
      </c>
      <c r="G81" s="1">
        <v>130</v>
      </c>
      <c r="H81" s="1">
        <v>12</v>
      </c>
      <c r="I81" s="1">
        <v>80</v>
      </c>
      <c r="J81" s="1">
        <v>11</v>
      </c>
      <c r="L81" s="10"/>
      <c r="Q81" t="s">
        <v>18</v>
      </c>
      <c r="R81" s="15">
        <f t="shared" ref="R81:R82" si="33">(C81*10^1)/0.1</f>
        <v>10100</v>
      </c>
      <c r="S81" s="6">
        <f t="shared" si="29"/>
        <v>4.0043213737826422</v>
      </c>
      <c r="T81" s="15">
        <f t="shared" ref="T81:T82" si="34">(E81*10^5)/0.1</f>
        <v>300000000</v>
      </c>
      <c r="U81" s="6">
        <f t="shared" si="30"/>
        <v>8.4771212547196626</v>
      </c>
      <c r="V81" s="15">
        <f t="shared" ref="V81:V82" si="35">(G81*10^5)/0.1</f>
        <v>130000000</v>
      </c>
      <c r="W81" s="6">
        <f t="shared" si="31"/>
        <v>8.1139433523068369</v>
      </c>
      <c r="X81" s="15">
        <f>(I81*10^5)/0.1</f>
        <v>80000000</v>
      </c>
      <c r="Y81" s="6">
        <f t="shared" si="32"/>
        <v>7.9030899869919438</v>
      </c>
    </row>
    <row r="82" spans="2:25" x14ac:dyDescent="0.35">
      <c r="B82" t="s">
        <v>17</v>
      </c>
      <c r="C82" s="1">
        <v>141</v>
      </c>
      <c r="D82" s="1">
        <v>4</v>
      </c>
      <c r="E82" s="1">
        <v>259</v>
      </c>
      <c r="F82" s="1">
        <v>49</v>
      </c>
      <c r="G82" s="1">
        <v>128</v>
      </c>
      <c r="H82" s="1">
        <v>13</v>
      </c>
      <c r="I82" s="1">
        <v>95</v>
      </c>
      <c r="J82" s="1">
        <v>3</v>
      </c>
      <c r="L82" s="10"/>
      <c r="Q82" t="s">
        <v>17</v>
      </c>
      <c r="R82" s="15">
        <f t="shared" si="33"/>
        <v>14100</v>
      </c>
      <c r="S82" s="6">
        <f t="shared" si="29"/>
        <v>4.1492191126553797</v>
      </c>
      <c r="T82" s="15">
        <f t="shared" si="34"/>
        <v>259000000</v>
      </c>
      <c r="U82" s="6">
        <f t="shared" si="30"/>
        <v>8.4132997640812519</v>
      </c>
      <c r="V82" s="15">
        <f t="shared" si="35"/>
        <v>128000000</v>
      </c>
      <c r="W82" s="6">
        <f t="shared" si="31"/>
        <v>8.1072099696478688</v>
      </c>
      <c r="X82" s="15">
        <f>(I82*10^5)/0.1</f>
        <v>95000000</v>
      </c>
      <c r="Y82" s="6">
        <f t="shared" si="32"/>
        <v>7.9777236052888476</v>
      </c>
    </row>
    <row r="83" spans="2:25" x14ac:dyDescent="0.35">
      <c r="Q83" t="s">
        <v>8</v>
      </c>
      <c r="R83" s="15">
        <f t="shared" ref="R83:Y83" si="36">AVERAGE(R77:R82)</f>
        <v>12400</v>
      </c>
      <c r="S83" s="6">
        <f t="shared" si="36"/>
        <v>4.0891612795816199</v>
      </c>
      <c r="T83" s="15">
        <f t="shared" si="36"/>
        <v>272333333.33333331</v>
      </c>
      <c r="U83" s="6">
        <f t="shared" si="36"/>
        <v>8.4340135749213818</v>
      </c>
      <c r="V83" s="15">
        <f t="shared" si="36"/>
        <v>141333333.33333334</v>
      </c>
      <c r="W83" s="3">
        <f t="shared" si="36"/>
        <v>8.1470871366649202</v>
      </c>
      <c r="X83" s="15">
        <f t="shared" si="36"/>
        <v>81666666.666666672</v>
      </c>
      <c r="Y83" s="3">
        <f t="shared" si="36"/>
        <v>7.9086372107650158</v>
      </c>
    </row>
    <row r="84" spans="2:25" x14ac:dyDescent="0.35">
      <c r="Q84" t="s">
        <v>49</v>
      </c>
      <c r="S84" s="3">
        <f>_xlfn.STDEV.S(S80:S82)</f>
        <v>7.5560916015003921E-2</v>
      </c>
      <c r="U84" s="3">
        <f>_xlfn.STDEV.S(U80:U82)</f>
        <v>3.734179551137453E-2</v>
      </c>
      <c r="W84" s="3">
        <f>_xlfn.STDEV.S(W80:W82)</f>
        <v>6.3327554155401963E-2</v>
      </c>
      <c r="Y84" s="3">
        <f>_xlfn.STDEV.S(Y80:Y82)</f>
        <v>6.648656939407073E-2</v>
      </c>
    </row>
    <row r="85" spans="2:25" x14ac:dyDescent="0.35">
      <c r="B85" s="51" t="s">
        <v>9</v>
      </c>
      <c r="C85" s="51"/>
    </row>
    <row r="87" spans="2:25" x14ac:dyDescent="0.35">
      <c r="B87" s="10" t="s">
        <v>32</v>
      </c>
    </row>
    <row r="88" spans="2:25" x14ac:dyDescent="0.35">
      <c r="C88" s="10" t="s">
        <v>10</v>
      </c>
      <c r="D88" s="10" t="s">
        <v>11</v>
      </c>
      <c r="E88" s="10" t="s">
        <v>12</v>
      </c>
      <c r="F88" s="10" t="s">
        <v>13</v>
      </c>
      <c r="G88" s="10" t="s">
        <v>14</v>
      </c>
      <c r="H88" s="10" t="s">
        <v>15</v>
      </c>
      <c r="N88" s="10"/>
    </row>
    <row r="89" spans="2:25" x14ac:dyDescent="0.35">
      <c r="C89" s="12" t="s">
        <v>33</v>
      </c>
      <c r="D89" s="12" t="s">
        <v>33</v>
      </c>
      <c r="E89" s="12" t="s">
        <v>33</v>
      </c>
      <c r="F89" s="12" t="s">
        <v>33</v>
      </c>
      <c r="G89" s="12" t="s">
        <v>33</v>
      </c>
      <c r="H89" s="12" t="s">
        <v>33</v>
      </c>
    </row>
    <row r="90" spans="2:25" x14ac:dyDescent="0.35">
      <c r="B90" t="s">
        <v>19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</row>
    <row r="91" spans="2:25" x14ac:dyDescent="0.35">
      <c r="B91" t="s">
        <v>18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</row>
    <row r="92" spans="2:25" x14ac:dyDescent="0.35">
      <c r="B92" t="s">
        <v>17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</row>
    <row r="94" spans="2:25" x14ac:dyDescent="0.35">
      <c r="B94" s="10" t="s">
        <v>31</v>
      </c>
    </row>
    <row r="95" spans="2:25" x14ac:dyDescent="0.35">
      <c r="C95" s="10" t="s">
        <v>10</v>
      </c>
      <c r="D95" s="10" t="s">
        <v>11</v>
      </c>
      <c r="E95" s="10" t="s">
        <v>12</v>
      </c>
      <c r="F95" s="10" t="s">
        <v>13</v>
      </c>
      <c r="G95" s="10" t="s">
        <v>14</v>
      </c>
      <c r="H95" s="10" t="s">
        <v>15</v>
      </c>
    </row>
    <row r="96" spans="2:25" x14ac:dyDescent="0.35">
      <c r="B96" s="10"/>
      <c r="C96" s="12" t="s">
        <v>33</v>
      </c>
      <c r="D96" s="12" t="s">
        <v>33</v>
      </c>
      <c r="E96" s="12" t="s">
        <v>33</v>
      </c>
      <c r="F96" s="12" t="s">
        <v>33</v>
      </c>
      <c r="G96" s="12" t="s">
        <v>33</v>
      </c>
      <c r="H96" s="12" t="s">
        <v>33</v>
      </c>
    </row>
    <row r="97" spans="2:8" x14ac:dyDescent="0.35">
      <c r="B97" t="s">
        <v>19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0</v>
      </c>
    </row>
    <row r="98" spans="2:8" x14ac:dyDescent="0.35">
      <c r="B98" t="s">
        <v>18</v>
      </c>
      <c r="C98" s="1">
        <v>0</v>
      </c>
      <c r="D98" s="1">
        <v>0</v>
      </c>
      <c r="E98" s="1">
        <v>0</v>
      </c>
      <c r="F98" s="1">
        <v>0</v>
      </c>
      <c r="G98" s="1">
        <v>1</v>
      </c>
      <c r="H98" s="1">
        <v>0</v>
      </c>
    </row>
    <row r="99" spans="2:8" x14ac:dyDescent="0.35">
      <c r="B99" t="s">
        <v>17</v>
      </c>
      <c r="C99" s="1">
        <v>0</v>
      </c>
      <c r="D99" s="1">
        <v>1</v>
      </c>
      <c r="E99" s="1">
        <v>0</v>
      </c>
      <c r="F99" s="1">
        <v>0</v>
      </c>
      <c r="G99" s="1">
        <v>0</v>
      </c>
      <c r="H99" s="1">
        <v>0</v>
      </c>
    </row>
    <row r="101" spans="2:8" x14ac:dyDescent="0.35">
      <c r="B101" s="10" t="s">
        <v>30</v>
      </c>
    </row>
    <row r="102" spans="2:8" x14ac:dyDescent="0.35">
      <c r="C102" s="10" t="s">
        <v>10</v>
      </c>
      <c r="D102" s="10" t="s">
        <v>11</v>
      </c>
      <c r="E102" s="10" t="s">
        <v>12</v>
      </c>
      <c r="F102" s="10" t="s">
        <v>13</v>
      </c>
      <c r="G102" s="10" t="s">
        <v>14</v>
      </c>
      <c r="H102" s="10" t="s">
        <v>15</v>
      </c>
    </row>
    <row r="103" spans="2:8" x14ac:dyDescent="0.35">
      <c r="B103" s="10"/>
      <c r="C103" s="12" t="s">
        <v>33</v>
      </c>
      <c r="D103" s="12" t="s">
        <v>33</v>
      </c>
      <c r="E103" s="12" t="s">
        <v>33</v>
      </c>
      <c r="F103" s="12" t="s">
        <v>33</v>
      </c>
      <c r="G103" s="12" t="s">
        <v>33</v>
      </c>
      <c r="H103" s="12" t="s">
        <v>33</v>
      </c>
    </row>
    <row r="104" spans="2:8" x14ac:dyDescent="0.35">
      <c r="B104" t="s">
        <v>19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</row>
    <row r="105" spans="2:8" x14ac:dyDescent="0.35">
      <c r="B105" t="s">
        <v>18</v>
      </c>
      <c r="C105" s="1">
        <v>0</v>
      </c>
      <c r="D105" s="1">
        <v>0</v>
      </c>
      <c r="E105" s="1">
        <v>0</v>
      </c>
      <c r="F105" s="1">
        <v>0</v>
      </c>
      <c r="G105" s="1">
        <v>11</v>
      </c>
      <c r="H105" s="1">
        <v>0</v>
      </c>
    </row>
    <row r="106" spans="2:8" x14ac:dyDescent="0.35">
      <c r="B106" t="s">
        <v>17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</row>
    <row r="108" spans="2:8" x14ac:dyDescent="0.35">
      <c r="B108" s="10" t="s">
        <v>27</v>
      </c>
    </row>
    <row r="109" spans="2:8" x14ac:dyDescent="0.35">
      <c r="C109" s="10" t="s">
        <v>10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15</v>
      </c>
    </row>
    <row r="110" spans="2:8" x14ac:dyDescent="0.35">
      <c r="B110" s="10"/>
      <c r="C110" s="12" t="s">
        <v>33</v>
      </c>
      <c r="D110" s="12" t="s">
        <v>33</v>
      </c>
      <c r="E110" s="12" t="s">
        <v>33</v>
      </c>
      <c r="F110" s="12" t="s">
        <v>33</v>
      </c>
      <c r="G110" s="12" t="s">
        <v>33</v>
      </c>
      <c r="H110" s="12" t="s">
        <v>33</v>
      </c>
    </row>
    <row r="111" spans="2:8" x14ac:dyDescent="0.35">
      <c r="B111" t="s">
        <v>19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</row>
    <row r="112" spans="2:8" x14ac:dyDescent="0.35">
      <c r="B112" t="s">
        <v>18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</row>
    <row r="113" spans="2:8" x14ac:dyDescent="0.35">
      <c r="B113" t="s">
        <v>17</v>
      </c>
      <c r="C113" s="1">
        <v>0</v>
      </c>
      <c r="D113" s="1">
        <v>1</v>
      </c>
      <c r="E113" s="1">
        <v>0</v>
      </c>
      <c r="F113" s="1">
        <v>0</v>
      </c>
      <c r="G113" s="1">
        <v>0</v>
      </c>
      <c r="H113" s="1">
        <v>0</v>
      </c>
    </row>
  </sheetData>
  <mergeCells count="36">
    <mergeCell ref="B85:C85"/>
    <mergeCell ref="C78:D78"/>
    <mergeCell ref="E78:F78"/>
    <mergeCell ref="G78:H78"/>
    <mergeCell ref="I78:J78"/>
    <mergeCell ref="V69:W69"/>
    <mergeCell ref="X69:Y69"/>
    <mergeCell ref="V78:W78"/>
    <mergeCell ref="X78:Y78"/>
    <mergeCell ref="C69:E69"/>
    <mergeCell ref="F69:G69"/>
    <mergeCell ref="H69:I69"/>
    <mergeCell ref="J69:K69"/>
    <mergeCell ref="R69:S69"/>
    <mergeCell ref="R78:S78"/>
    <mergeCell ref="T78:U78"/>
    <mergeCell ref="T69:U69"/>
    <mergeCell ref="V51:W51"/>
    <mergeCell ref="X51:Y51"/>
    <mergeCell ref="C60:D60"/>
    <mergeCell ref="E60:F60"/>
    <mergeCell ref="G60:H60"/>
    <mergeCell ref="I60:J60"/>
    <mergeCell ref="R60:S60"/>
    <mergeCell ref="T60:U60"/>
    <mergeCell ref="V60:W60"/>
    <mergeCell ref="X60:Y60"/>
    <mergeCell ref="H51:I51"/>
    <mergeCell ref="J51:K51"/>
    <mergeCell ref="R51:S51"/>
    <mergeCell ref="T51:U51"/>
    <mergeCell ref="B8:C8"/>
    <mergeCell ref="B28:C28"/>
    <mergeCell ref="B48:C48"/>
    <mergeCell ref="C51:D51"/>
    <mergeCell ref="E51:G51"/>
  </mergeCells>
  <phoneticPr fontId="7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0BB78F-3E64-4513-8207-156E2219BBA2}">
  <dimension ref="B1:Y113"/>
  <sheetViews>
    <sheetView zoomScale="70" zoomScaleNormal="70" workbookViewId="0">
      <selection activeCell="H40" sqref="H40:H42"/>
    </sheetView>
  </sheetViews>
  <sheetFormatPr defaultRowHeight="14.5" x14ac:dyDescent="0.35"/>
  <cols>
    <col min="1" max="1" width="3.36328125" customWidth="1"/>
    <col min="2" max="2" width="16" customWidth="1"/>
    <col min="17" max="17" width="16.6328125" customWidth="1"/>
  </cols>
  <sheetData>
    <row r="1" spans="2:6" ht="13" customHeight="1" x14ac:dyDescent="0.35"/>
    <row r="2" spans="2:6" x14ac:dyDescent="0.35">
      <c r="B2" s="10" t="s">
        <v>208</v>
      </c>
      <c r="C2" s="10" t="s">
        <v>209</v>
      </c>
    </row>
    <row r="3" spans="2:6" ht="11" customHeight="1" x14ac:dyDescent="0.35"/>
    <row r="4" spans="2:6" x14ac:dyDescent="0.35">
      <c r="B4" s="10" t="s">
        <v>210</v>
      </c>
      <c r="C4" s="10" t="s">
        <v>252</v>
      </c>
    </row>
    <row r="6" spans="2:6" ht="16" x14ac:dyDescent="0.4">
      <c r="B6" s="14" t="s">
        <v>34</v>
      </c>
    </row>
    <row r="8" spans="2:6" x14ac:dyDescent="0.35">
      <c r="B8" s="49" t="s">
        <v>0</v>
      </c>
      <c r="C8" s="49"/>
      <c r="D8" s="1"/>
      <c r="E8" s="1"/>
      <c r="F8" s="1"/>
    </row>
    <row r="9" spans="2:6" x14ac:dyDescent="0.35">
      <c r="C9" s="1"/>
      <c r="D9" s="1"/>
      <c r="E9" s="1"/>
      <c r="F9" s="1"/>
    </row>
    <row r="10" spans="2:6" x14ac:dyDescent="0.35">
      <c r="C10" s="2" t="s">
        <v>1</v>
      </c>
      <c r="D10" s="2" t="s">
        <v>2</v>
      </c>
      <c r="E10" s="2" t="s">
        <v>3</v>
      </c>
      <c r="F10" s="2" t="s">
        <v>4</v>
      </c>
    </row>
    <row r="11" spans="2:6" x14ac:dyDescent="0.35">
      <c r="B11" t="s">
        <v>5</v>
      </c>
      <c r="C11" s="1">
        <v>5.88</v>
      </c>
      <c r="D11" s="1">
        <v>5.23</v>
      </c>
      <c r="E11" s="1">
        <v>4.59</v>
      </c>
      <c r="F11" s="1">
        <v>4.5</v>
      </c>
    </row>
    <row r="12" spans="2:6" x14ac:dyDescent="0.35">
      <c r="B12" t="s">
        <v>6</v>
      </c>
      <c r="C12" s="1">
        <v>5.86</v>
      </c>
      <c r="D12" s="1">
        <v>5.01</v>
      </c>
      <c r="E12" s="1">
        <v>3.8</v>
      </c>
      <c r="F12" s="1">
        <v>3.59</v>
      </c>
    </row>
    <row r="13" spans="2:6" x14ac:dyDescent="0.35">
      <c r="B13" t="s">
        <v>7</v>
      </c>
      <c r="C13" s="1">
        <v>5.85</v>
      </c>
      <c r="D13" s="1">
        <v>5.08</v>
      </c>
      <c r="E13" s="1">
        <v>4.1500000000000004</v>
      </c>
      <c r="F13" s="1">
        <v>3.94</v>
      </c>
    </row>
    <row r="14" spans="2:6" x14ac:dyDescent="0.35">
      <c r="B14" t="s">
        <v>8</v>
      </c>
      <c r="C14" s="3">
        <f>AVERAGE(C11:C13)</f>
        <v>5.8633333333333333</v>
      </c>
      <c r="D14" s="3">
        <f>AVERAGE(D11:D13)</f>
        <v>5.1066666666666665</v>
      </c>
      <c r="E14" s="3">
        <f>AVERAGE(E11:E13)</f>
        <v>4.1800000000000006</v>
      </c>
      <c r="F14" s="3">
        <f>AVERAGE(F11:F13)</f>
        <v>4.01</v>
      </c>
    </row>
    <row r="15" spans="2:6" x14ac:dyDescent="0.35">
      <c r="B15" t="s">
        <v>49</v>
      </c>
      <c r="C15" s="3">
        <f>_xlfn.STDEV.S(C11:C13)</f>
        <v>1.5275252316519529E-2</v>
      </c>
      <c r="D15" s="3">
        <f t="shared" ref="D15:F15" si="0">_xlfn.STDEV.S(D11:D13)</f>
        <v>0.11239810200058276</v>
      </c>
      <c r="E15" s="3">
        <f t="shared" si="0"/>
        <v>0.39585350825778975</v>
      </c>
      <c r="F15" s="3">
        <f t="shared" si="0"/>
        <v>0.4590206967011401</v>
      </c>
    </row>
    <row r="16" spans="2:6" x14ac:dyDescent="0.35">
      <c r="C16" s="1"/>
      <c r="D16" s="1"/>
      <c r="E16" s="1"/>
      <c r="F16" s="1"/>
    </row>
    <row r="17" spans="2:8" x14ac:dyDescent="0.35">
      <c r="B17" s="4" t="s">
        <v>9</v>
      </c>
      <c r="C17" s="5"/>
      <c r="D17" s="1"/>
      <c r="E17" s="1"/>
      <c r="F17" s="1"/>
    </row>
    <row r="18" spans="2:8" x14ac:dyDescent="0.35">
      <c r="C18" s="1"/>
      <c r="D18" s="1"/>
      <c r="E18" s="1"/>
      <c r="F18" s="1"/>
    </row>
    <row r="19" spans="2:8" x14ac:dyDescent="0.35">
      <c r="C19" s="2" t="s">
        <v>10</v>
      </c>
      <c r="D19" s="2" t="s">
        <v>11</v>
      </c>
      <c r="E19" s="2" t="s">
        <v>12</v>
      </c>
      <c r="F19" s="2" t="s">
        <v>13</v>
      </c>
      <c r="G19" s="2" t="s">
        <v>14</v>
      </c>
      <c r="H19" s="2" t="s">
        <v>15</v>
      </c>
    </row>
    <row r="20" spans="2:8" x14ac:dyDescent="0.35">
      <c r="B20" t="s">
        <v>5</v>
      </c>
      <c r="C20" s="1">
        <v>4.8</v>
      </c>
      <c r="D20" s="1">
        <v>4.82</v>
      </c>
      <c r="E20" s="1">
        <v>4.82</v>
      </c>
      <c r="F20" s="1">
        <v>4.84</v>
      </c>
      <c r="G20" s="1">
        <v>4.84</v>
      </c>
      <c r="H20" s="1">
        <v>4.84</v>
      </c>
    </row>
    <row r="21" spans="2:8" x14ac:dyDescent="0.35">
      <c r="B21" t="s">
        <v>6</v>
      </c>
      <c r="C21" s="1">
        <v>3.75</v>
      </c>
      <c r="D21" s="1">
        <v>3.81</v>
      </c>
      <c r="E21" s="1">
        <v>3.81</v>
      </c>
      <c r="F21" s="1">
        <v>3.82</v>
      </c>
      <c r="G21" s="1">
        <v>3.83</v>
      </c>
      <c r="H21" s="1">
        <v>3.83</v>
      </c>
    </row>
    <row r="22" spans="2:8" x14ac:dyDescent="0.35">
      <c r="B22" t="s">
        <v>7</v>
      </c>
      <c r="C22" s="1">
        <v>4.1900000000000004</v>
      </c>
      <c r="D22" s="1">
        <v>4.22</v>
      </c>
      <c r="E22" s="1">
        <v>4.22</v>
      </c>
      <c r="F22" s="1">
        <v>4.24</v>
      </c>
      <c r="G22" s="1">
        <v>4.25</v>
      </c>
      <c r="H22" s="1">
        <v>4.25</v>
      </c>
    </row>
    <row r="23" spans="2:8" x14ac:dyDescent="0.35">
      <c r="B23" t="s">
        <v>8</v>
      </c>
      <c r="C23" s="3">
        <f>AVERAGE(C20:C22)</f>
        <v>4.246666666666667</v>
      </c>
      <c r="D23" s="3">
        <f t="shared" ref="D23:H23" si="1">AVERAGE(D20:D22)</f>
        <v>4.2833333333333341</v>
      </c>
      <c r="E23" s="3">
        <f t="shared" si="1"/>
        <v>4.2833333333333341</v>
      </c>
      <c r="F23" s="3">
        <f t="shared" si="1"/>
        <v>4.3</v>
      </c>
      <c r="G23" s="3">
        <f t="shared" si="1"/>
        <v>4.3066666666666666</v>
      </c>
      <c r="H23" s="3">
        <f t="shared" si="1"/>
        <v>4.3066666666666666</v>
      </c>
    </row>
    <row r="24" spans="2:8" x14ac:dyDescent="0.35">
      <c r="B24" t="s">
        <v>49</v>
      </c>
      <c r="C24" s="3">
        <f t="shared" ref="C24:H24" si="2">_xlfn.STDEV.S(C20:C22)</f>
        <v>0.52728866224614201</v>
      </c>
      <c r="D24" s="3">
        <f t="shared" si="2"/>
        <v>0.50796981537620267</v>
      </c>
      <c r="E24" s="3">
        <f t="shared" si="2"/>
        <v>0.50796981537620267</v>
      </c>
      <c r="F24" s="3">
        <f t="shared" si="2"/>
        <v>0.5126402247190518</v>
      </c>
      <c r="G24" s="3">
        <f t="shared" si="2"/>
        <v>0.50737888538382558</v>
      </c>
      <c r="H24" s="3">
        <f t="shared" si="2"/>
        <v>0.50737888538382558</v>
      </c>
    </row>
    <row r="26" spans="2:8" x14ac:dyDescent="0.35">
      <c r="B26" s="13" t="s">
        <v>35</v>
      </c>
    </row>
    <row r="28" spans="2:8" x14ac:dyDescent="0.35">
      <c r="B28" s="49" t="s">
        <v>0</v>
      </c>
      <c r="C28" s="49"/>
      <c r="D28" s="1"/>
      <c r="E28" s="1"/>
      <c r="F28" s="1"/>
    </row>
    <row r="29" spans="2:8" x14ac:dyDescent="0.35">
      <c r="C29" s="1"/>
      <c r="D29" s="1"/>
      <c r="E29" s="1"/>
      <c r="F29" s="1"/>
    </row>
    <row r="30" spans="2:8" x14ac:dyDescent="0.35">
      <c r="C30" s="2" t="s">
        <v>1</v>
      </c>
      <c r="D30" s="2" t="s">
        <v>2</v>
      </c>
      <c r="E30" s="2" t="s">
        <v>3</v>
      </c>
      <c r="F30" s="2" t="s">
        <v>4</v>
      </c>
    </row>
    <row r="31" spans="2:8" x14ac:dyDescent="0.35">
      <c r="B31" t="s">
        <v>5</v>
      </c>
      <c r="C31" s="3">
        <f>(0.3*0.1*90.08)/(2*10)</f>
        <v>0.13511999999999999</v>
      </c>
      <c r="D31" s="3">
        <f>(0.5*0.1*90.08)/(2*10)</f>
        <v>0.22520000000000001</v>
      </c>
      <c r="E31" s="3">
        <f>(1.2*0.1*90.08)/(2*10)</f>
        <v>0.54047999999999996</v>
      </c>
      <c r="F31" s="3">
        <f>(1.4*0.1*90.08)/(2*10)</f>
        <v>0.6305599999999999</v>
      </c>
    </row>
    <row r="32" spans="2:8" x14ac:dyDescent="0.35">
      <c r="B32" t="s">
        <v>6</v>
      </c>
      <c r="C32" s="3">
        <f t="shared" ref="C32" si="3">(0.3*0.1*90.08)/(2*10)</f>
        <v>0.13511999999999999</v>
      </c>
      <c r="D32" s="3">
        <f t="shared" ref="D32:D33" si="4">(0.5*0.1*90.08)/(2*10)</f>
        <v>0.22520000000000001</v>
      </c>
      <c r="E32" s="3">
        <f>(1.5*0.1*90.08)/(2*10)</f>
        <v>0.67560000000000009</v>
      </c>
      <c r="F32" s="3">
        <f>(2*0.1*90.08)/(2*10)</f>
        <v>0.90080000000000005</v>
      </c>
    </row>
    <row r="33" spans="2:8" x14ac:dyDescent="0.35">
      <c r="B33" t="s">
        <v>7</v>
      </c>
      <c r="C33" s="3">
        <f>(0.2*0.1*90.08)/(2*10)</f>
        <v>9.0080000000000021E-2</v>
      </c>
      <c r="D33" s="3">
        <f t="shared" si="4"/>
        <v>0.22520000000000001</v>
      </c>
      <c r="E33" s="3">
        <f t="shared" ref="E33" si="5">(1.2*0.1*90.08)/(2*10)</f>
        <v>0.54047999999999996</v>
      </c>
      <c r="F33" s="3">
        <f>(1.7*0.1*90.08)/(2*10)</f>
        <v>0.76568000000000003</v>
      </c>
    </row>
    <row r="34" spans="2:8" x14ac:dyDescent="0.35">
      <c r="B34" t="s">
        <v>8</v>
      </c>
      <c r="C34" s="3">
        <f>AVERAGE(C31:C33)</f>
        <v>0.12010666666666665</v>
      </c>
      <c r="D34" s="3">
        <f>AVERAGE(D31:D33)</f>
        <v>0.22519999999999998</v>
      </c>
      <c r="E34" s="3">
        <f>AVERAGE(E31:E33)</f>
        <v>0.58551999999999993</v>
      </c>
      <c r="F34" s="3">
        <f>AVERAGE(F31:F33)</f>
        <v>0.76568000000000003</v>
      </c>
    </row>
    <row r="35" spans="2:8" x14ac:dyDescent="0.35">
      <c r="B35" t="s">
        <v>49</v>
      </c>
      <c r="C35" s="3">
        <f t="shared" ref="C35:F35" si="6">_xlfn.STDEV.S(C31:C33)</f>
        <v>2.6003856124300759E-2</v>
      </c>
      <c r="D35" s="3">
        <f t="shared" si="6"/>
        <v>3.3993498887762956E-17</v>
      </c>
      <c r="E35" s="3">
        <f t="shared" si="6"/>
        <v>7.8011568372902837E-2</v>
      </c>
      <c r="F35" s="3">
        <f t="shared" si="6"/>
        <v>0.13511999999999982</v>
      </c>
    </row>
    <row r="36" spans="2:8" x14ac:dyDescent="0.35">
      <c r="C36" s="1"/>
      <c r="D36" s="1"/>
      <c r="E36" s="1"/>
      <c r="F36" s="1"/>
    </row>
    <row r="37" spans="2:8" x14ac:dyDescent="0.35">
      <c r="B37" s="4" t="s">
        <v>9</v>
      </c>
      <c r="C37" s="5"/>
      <c r="D37" s="1"/>
      <c r="E37" s="1"/>
      <c r="F37" s="1"/>
    </row>
    <row r="38" spans="2:8" x14ac:dyDescent="0.35">
      <c r="C38" s="1"/>
      <c r="D38" s="1"/>
      <c r="E38" s="1"/>
      <c r="F38" s="1"/>
    </row>
    <row r="39" spans="2:8" x14ac:dyDescent="0.35">
      <c r="C39" s="2" t="s">
        <v>10</v>
      </c>
      <c r="D39" s="2" t="s">
        <v>11</v>
      </c>
      <c r="E39" s="2" t="s">
        <v>12</v>
      </c>
      <c r="F39" s="2" t="s">
        <v>13</v>
      </c>
      <c r="G39" s="2" t="s">
        <v>14</v>
      </c>
      <c r="H39" s="2" t="s">
        <v>15</v>
      </c>
    </row>
    <row r="40" spans="2:8" x14ac:dyDescent="0.35">
      <c r="B40" t="s">
        <v>5</v>
      </c>
      <c r="C40" s="3">
        <f>(0.5*0.1*90.08)/(2*10)</f>
        <v>0.22520000000000001</v>
      </c>
      <c r="D40" s="3">
        <f t="shared" ref="D40:E40" si="7">(0.3*0.1*90.08)/(2*10)</f>
        <v>0.13511999999999999</v>
      </c>
      <c r="E40" s="3">
        <f t="shared" si="7"/>
        <v>0.13511999999999999</v>
      </c>
      <c r="F40" s="3">
        <f>(0.4*0.1*90.08)/(2*10)</f>
        <v>0.18016000000000004</v>
      </c>
      <c r="G40" s="3">
        <f t="shared" ref="G40:H40" si="8">(0.4*0.1*90.08)/(2*10)</f>
        <v>0.18016000000000004</v>
      </c>
      <c r="H40" s="3">
        <f t="shared" si="8"/>
        <v>0.18016000000000004</v>
      </c>
    </row>
    <row r="41" spans="2:8" x14ac:dyDescent="0.35">
      <c r="B41" t="s">
        <v>6</v>
      </c>
      <c r="C41" s="3">
        <f t="shared" ref="C41:H42" si="9">(0.3*0.1*90.08)/(2*10)</f>
        <v>0.13511999999999999</v>
      </c>
      <c r="D41" s="3">
        <f t="shared" si="9"/>
        <v>0.13511999999999999</v>
      </c>
      <c r="E41" s="3">
        <f t="shared" si="9"/>
        <v>0.13511999999999999</v>
      </c>
      <c r="F41" s="3">
        <f t="shared" si="9"/>
        <v>0.13511999999999999</v>
      </c>
      <c r="G41" s="3">
        <f t="shared" si="9"/>
        <v>0.13511999999999999</v>
      </c>
      <c r="H41" s="3">
        <f t="shared" si="9"/>
        <v>0.13511999999999999</v>
      </c>
    </row>
    <row r="42" spans="2:8" x14ac:dyDescent="0.35">
      <c r="B42" t="s">
        <v>7</v>
      </c>
      <c r="C42" s="3">
        <f t="shared" si="9"/>
        <v>0.13511999999999999</v>
      </c>
      <c r="D42" s="3">
        <f t="shared" si="9"/>
        <v>0.13511999999999999</v>
      </c>
      <c r="E42" s="3">
        <f t="shared" si="9"/>
        <v>0.13511999999999999</v>
      </c>
      <c r="F42" s="3">
        <f t="shared" si="9"/>
        <v>0.13511999999999999</v>
      </c>
      <c r="G42" s="3">
        <f t="shared" si="9"/>
        <v>0.13511999999999999</v>
      </c>
      <c r="H42" s="3">
        <f t="shared" si="9"/>
        <v>0.13511999999999999</v>
      </c>
    </row>
    <row r="43" spans="2:8" x14ac:dyDescent="0.35">
      <c r="B43" t="s">
        <v>8</v>
      </c>
      <c r="C43" s="3">
        <f t="shared" ref="C43:H43" si="10">AVERAGE(C40:C42)</f>
        <v>0.16514666666666666</v>
      </c>
      <c r="D43" s="3">
        <f t="shared" si="10"/>
        <v>0.13511999999999999</v>
      </c>
      <c r="E43" s="3">
        <f t="shared" si="10"/>
        <v>0.13511999999999999</v>
      </c>
      <c r="F43" s="3">
        <f t="shared" si="10"/>
        <v>0.15013333333333334</v>
      </c>
      <c r="G43" s="3">
        <f t="shared" si="10"/>
        <v>0.15013333333333334</v>
      </c>
      <c r="H43" s="3">
        <f t="shared" si="10"/>
        <v>0.15013333333333334</v>
      </c>
    </row>
    <row r="44" spans="2:8" x14ac:dyDescent="0.35">
      <c r="B44" t="s">
        <v>49</v>
      </c>
      <c r="C44" s="3">
        <f t="shared" ref="C44:H44" si="11">_xlfn.STDEV.S(C40:C42)</f>
        <v>5.2007712248601456E-2</v>
      </c>
      <c r="D44" s="3">
        <f t="shared" si="11"/>
        <v>0</v>
      </c>
      <c r="E44" s="3">
        <f t="shared" si="11"/>
        <v>0</v>
      </c>
      <c r="F44" s="3">
        <f t="shared" si="11"/>
        <v>2.6003856124300825E-2</v>
      </c>
      <c r="G44" s="3">
        <f t="shared" si="11"/>
        <v>2.6003856124300825E-2</v>
      </c>
      <c r="H44" s="3">
        <f t="shared" si="11"/>
        <v>2.6003856124300825E-2</v>
      </c>
    </row>
    <row r="46" spans="2:8" ht="16" x14ac:dyDescent="0.4">
      <c r="B46" s="14" t="s">
        <v>36</v>
      </c>
    </row>
    <row r="48" spans="2:8" x14ac:dyDescent="0.35">
      <c r="B48" s="49" t="s">
        <v>0</v>
      </c>
      <c r="C48" s="49"/>
    </row>
    <row r="50" spans="2:25" x14ac:dyDescent="0.35">
      <c r="B50" s="10" t="s">
        <v>32</v>
      </c>
      <c r="Q50" s="10" t="s">
        <v>32</v>
      </c>
      <c r="R50" s="10"/>
    </row>
    <row r="51" spans="2:25" x14ac:dyDescent="0.35">
      <c r="C51" s="50" t="s">
        <v>1</v>
      </c>
      <c r="D51" s="50"/>
      <c r="E51" s="50" t="s">
        <v>2</v>
      </c>
      <c r="F51" s="50"/>
      <c r="G51" s="50"/>
      <c r="H51" s="10" t="s">
        <v>3</v>
      </c>
      <c r="I51" s="10" t="s">
        <v>4</v>
      </c>
      <c r="J51" s="10"/>
      <c r="R51" s="50" t="s">
        <v>1</v>
      </c>
      <c r="S51" s="50"/>
      <c r="T51" s="50" t="s">
        <v>2</v>
      </c>
      <c r="U51" s="50"/>
      <c r="V51" s="50" t="s">
        <v>3</v>
      </c>
      <c r="W51" s="50"/>
      <c r="X51" s="50" t="s">
        <v>4</v>
      </c>
      <c r="Y51" s="50"/>
    </row>
    <row r="52" spans="2:25" x14ac:dyDescent="0.35">
      <c r="C52" s="11" t="s">
        <v>26</v>
      </c>
      <c r="D52" s="8" t="s">
        <v>25</v>
      </c>
      <c r="E52" s="8" t="s">
        <v>25</v>
      </c>
      <c r="F52" s="8" t="s">
        <v>29</v>
      </c>
      <c r="G52" s="8" t="s">
        <v>28</v>
      </c>
      <c r="H52" s="8" t="s">
        <v>25</v>
      </c>
      <c r="I52" s="8" t="s">
        <v>25</v>
      </c>
      <c r="J52" s="8"/>
      <c r="R52" s="8" t="s">
        <v>21</v>
      </c>
      <c r="S52" s="8" t="s">
        <v>20</v>
      </c>
      <c r="T52" s="8" t="s">
        <v>21</v>
      </c>
      <c r="U52" s="8" t="s">
        <v>20</v>
      </c>
      <c r="V52" s="8" t="s">
        <v>21</v>
      </c>
      <c r="W52" s="8" t="s">
        <v>20</v>
      </c>
      <c r="X52" s="8" t="s">
        <v>21</v>
      </c>
      <c r="Y52" s="8" t="s">
        <v>20</v>
      </c>
    </row>
    <row r="53" spans="2:25" x14ac:dyDescent="0.35">
      <c r="B53" t="s">
        <v>19</v>
      </c>
      <c r="C53" s="1">
        <v>234</v>
      </c>
      <c r="D53" s="1">
        <v>45</v>
      </c>
      <c r="E53" s="1" t="s">
        <v>16</v>
      </c>
      <c r="F53" s="1">
        <v>136</v>
      </c>
      <c r="G53" s="1">
        <v>12</v>
      </c>
      <c r="H53" s="1">
        <v>11</v>
      </c>
      <c r="I53" s="1">
        <v>0</v>
      </c>
      <c r="J53" s="1"/>
      <c r="K53" s="1"/>
      <c r="Q53" t="s">
        <v>19</v>
      </c>
      <c r="R53" s="1">
        <f>(D53*10^1)/0.1</f>
        <v>4500</v>
      </c>
      <c r="S53" s="6">
        <f t="shared" ref="S53:U55" si="12">LOG10(R53)</f>
        <v>3.6532125137753435</v>
      </c>
      <c r="T53" s="1">
        <f>(F53*10^2)/0.1</f>
        <v>136000</v>
      </c>
      <c r="U53" s="6">
        <f t="shared" si="12"/>
        <v>5.1335389083702179</v>
      </c>
      <c r="V53" s="1">
        <v>0</v>
      </c>
      <c r="W53" s="1">
        <v>0</v>
      </c>
      <c r="X53" s="1">
        <v>0</v>
      </c>
      <c r="Y53" s="1">
        <v>0</v>
      </c>
    </row>
    <row r="54" spans="2:25" x14ac:dyDescent="0.35">
      <c r="B54" t="s">
        <v>18</v>
      </c>
      <c r="C54" s="1">
        <v>247</v>
      </c>
      <c r="D54" s="1">
        <v>136</v>
      </c>
      <c r="E54" s="1" t="s">
        <v>16</v>
      </c>
      <c r="F54" s="1">
        <v>43</v>
      </c>
      <c r="G54" s="1">
        <v>5</v>
      </c>
      <c r="H54" s="1">
        <v>0</v>
      </c>
      <c r="I54" s="1">
        <v>0</v>
      </c>
      <c r="J54" s="1"/>
      <c r="K54" s="1"/>
      <c r="Q54" t="s">
        <v>18</v>
      </c>
      <c r="R54" s="1">
        <f>(D54*10^1)/0.1</f>
        <v>13600</v>
      </c>
      <c r="S54" s="6">
        <f t="shared" si="12"/>
        <v>4.1335389083702179</v>
      </c>
      <c r="T54" s="1">
        <f t="shared" ref="T54:T55" si="13">(F54*10^2)/0.1</f>
        <v>43000</v>
      </c>
      <c r="U54" s="6">
        <f t="shared" si="12"/>
        <v>4.6334684555795862</v>
      </c>
      <c r="V54" s="1">
        <v>0</v>
      </c>
      <c r="W54" s="1">
        <v>0</v>
      </c>
      <c r="X54" s="1">
        <v>0</v>
      </c>
      <c r="Y54" s="1">
        <v>0</v>
      </c>
    </row>
    <row r="55" spans="2:25" x14ac:dyDescent="0.35">
      <c r="B55" t="s">
        <v>17</v>
      </c>
      <c r="C55" s="1">
        <v>137</v>
      </c>
      <c r="D55" s="1">
        <v>31</v>
      </c>
      <c r="E55" s="1" t="s">
        <v>16</v>
      </c>
      <c r="F55" s="1">
        <v>30</v>
      </c>
      <c r="G55" s="1">
        <v>4</v>
      </c>
      <c r="H55" s="1">
        <v>0</v>
      </c>
      <c r="I55" s="1">
        <v>0</v>
      </c>
      <c r="J55" s="1"/>
      <c r="K55" s="1"/>
      <c r="Q55" t="s">
        <v>17</v>
      </c>
      <c r="R55" s="1">
        <f>(D55*10^1)/0.1</f>
        <v>3100</v>
      </c>
      <c r="S55" s="6">
        <f t="shared" si="12"/>
        <v>3.4913616938342726</v>
      </c>
      <c r="T55" s="1">
        <f t="shared" si="13"/>
        <v>30000</v>
      </c>
      <c r="U55" s="6">
        <f t="shared" si="12"/>
        <v>4.4771212547196626</v>
      </c>
      <c r="V55" s="1">
        <v>0</v>
      </c>
      <c r="W55" s="1">
        <v>0</v>
      </c>
      <c r="X55" s="1">
        <v>0</v>
      </c>
      <c r="Y55" s="1">
        <v>0</v>
      </c>
    </row>
    <row r="56" spans="2:25" x14ac:dyDescent="0.35">
      <c r="C56" s="1"/>
      <c r="D56" s="1"/>
      <c r="E56" s="1"/>
      <c r="F56" s="1"/>
      <c r="G56" s="1"/>
      <c r="H56" s="1"/>
      <c r="I56" s="1"/>
      <c r="J56" s="1"/>
      <c r="L56" s="1"/>
      <c r="Q56" t="s">
        <v>8</v>
      </c>
      <c r="R56" s="7">
        <f t="shared" ref="R56:Y56" si="14">AVERAGE(R50:R55)</f>
        <v>7066.666666666667</v>
      </c>
      <c r="S56" s="6">
        <f t="shared" si="14"/>
        <v>3.7593710386599448</v>
      </c>
      <c r="T56" s="6">
        <f t="shared" si="14"/>
        <v>69666.666666666672</v>
      </c>
      <c r="U56" s="6">
        <f t="shared" si="14"/>
        <v>4.7480428728898225</v>
      </c>
      <c r="V56" s="6">
        <f t="shared" si="14"/>
        <v>0</v>
      </c>
      <c r="W56" s="6">
        <f t="shared" si="14"/>
        <v>0</v>
      </c>
      <c r="X56" s="6">
        <f t="shared" si="14"/>
        <v>0</v>
      </c>
      <c r="Y56" s="6">
        <f t="shared" si="14"/>
        <v>0</v>
      </c>
    </row>
    <row r="57" spans="2:25" x14ac:dyDescent="0.35">
      <c r="C57" s="1"/>
      <c r="D57" s="1"/>
      <c r="E57" s="1"/>
      <c r="F57" s="1"/>
      <c r="G57" s="1"/>
      <c r="H57" s="1"/>
      <c r="I57" s="1"/>
      <c r="J57" s="1"/>
      <c r="L57" s="1"/>
      <c r="Q57" t="s">
        <v>49</v>
      </c>
      <c r="R57" s="7"/>
      <c r="S57" s="3">
        <f>_xlfn.STDEV.S(S53:S55)</f>
        <v>0.33399119452695486</v>
      </c>
      <c r="T57" s="6"/>
      <c r="U57" s="3">
        <f>_xlfn.STDEV.S(U53:U55)</f>
        <v>0.34287972648220272</v>
      </c>
      <c r="V57" s="6"/>
      <c r="W57" s="6"/>
      <c r="X57" s="6"/>
      <c r="Y57" s="6"/>
    </row>
    <row r="58" spans="2:25" x14ac:dyDescent="0.35">
      <c r="C58" s="1"/>
      <c r="D58" s="1"/>
      <c r="E58" s="1"/>
      <c r="F58" s="1"/>
      <c r="G58" s="1"/>
      <c r="H58" s="1"/>
      <c r="I58" s="1"/>
      <c r="J58" s="1"/>
      <c r="L58" s="1"/>
    </row>
    <row r="59" spans="2:25" x14ac:dyDescent="0.35">
      <c r="B59" s="10" t="s">
        <v>31</v>
      </c>
      <c r="C59" s="1"/>
      <c r="D59" s="1"/>
      <c r="E59" s="1"/>
      <c r="F59" s="1"/>
      <c r="G59" s="1"/>
      <c r="H59" s="1"/>
      <c r="I59" s="1"/>
      <c r="J59" s="1"/>
      <c r="K59" s="1"/>
      <c r="L59" s="1"/>
      <c r="Q59" s="10" t="s">
        <v>31</v>
      </c>
      <c r="R59" s="10"/>
    </row>
    <row r="60" spans="2:25" x14ac:dyDescent="0.35">
      <c r="C60" s="50" t="s">
        <v>1</v>
      </c>
      <c r="D60" s="50"/>
      <c r="E60" s="50" t="s">
        <v>2</v>
      </c>
      <c r="F60" s="50"/>
      <c r="G60" s="50" t="s">
        <v>3</v>
      </c>
      <c r="H60" s="50"/>
      <c r="I60" s="50" t="s">
        <v>4</v>
      </c>
      <c r="J60" s="50"/>
      <c r="L60" s="10"/>
      <c r="R60" s="50" t="s">
        <v>1</v>
      </c>
      <c r="S60" s="50"/>
      <c r="T60" s="50" t="s">
        <v>2</v>
      </c>
      <c r="U60" s="50"/>
      <c r="V60" s="50" t="s">
        <v>3</v>
      </c>
      <c r="W60" s="50"/>
      <c r="X60" s="50" t="s">
        <v>4</v>
      </c>
      <c r="Y60" s="50"/>
    </row>
    <row r="61" spans="2:25" x14ac:dyDescent="0.35">
      <c r="C61" s="8" t="s">
        <v>28</v>
      </c>
      <c r="D61" s="8" t="s">
        <v>24</v>
      </c>
      <c r="E61" s="8" t="s">
        <v>23</v>
      </c>
      <c r="F61" s="8" t="s">
        <v>22</v>
      </c>
      <c r="G61" s="8" t="s">
        <v>23</v>
      </c>
      <c r="H61" s="8" t="s">
        <v>22</v>
      </c>
      <c r="I61" s="8" t="s">
        <v>23</v>
      </c>
      <c r="J61" s="8" t="s">
        <v>22</v>
      </c>
      <c r="L61" s="10"/>
      <c r="R61" s="8" t="s">
        <v>21</v>
      </c>
      <c r="S61" s="8" t="s">
        <v>20</v>
      </c>
      <c r="T61" s="8" t="s">
        <v>21</v>
      </c>
      <c r="U61" s="8" t="s">
        <v>20</v>
      </c>
      <c r="V61" s="8" t="s">
        <v>21</v>
      </c>
      <c r="W61" s="8" t="s">
        <v>20</v>
      </c>
      <c r="X61" s="8" t="s">
        <v>21</v>
      </c>
      <c r="Y61" s="8" t="s">
        <v>20</v>
      </c>
    </row>
    <row r="62" spans="2:25" x14ac:dyDescent="0.35">
      <c r="B62" t="s">
        <v>19</v>
      </c>
      <c r="C62" s="1" t="s">
        <v>16</v>
      </c>
      <c r="D62" s="1">
        <v>220</v>
      </c>
      <c r="E62" s="1">
        <v>212</v>
      </c>
      <c r="F62" s="1">
        <v>24</v>
      </c>
      <c r="G62" s="1">
        <v>227</v>
      </c>
      <c r="H62" s="1">
        <v>27</v>
      </c>
      <c r="I62" s="1">
        <v>114</v>
      </c>
      <c r="J62" s="1">
        <v>25</v>
      </c>
      <c r="L62" s="10"/>
      <c r="Q62" t="s">
        <v>19</v>
      </c>
      <c r="R62" s="15">
        <f>(D62*10^4)/0.1</f>
        <v>22000000</v>
      </c>
      <c r="S62" s="6">
        <f t="shared" ref="S62:S64" si="15">LOG10(R62)</f>
        <v>7.3424226808222066</v>
      </c>
      <c r="T62" s="15">
        <f>(E62*10^5)/0.1</f>
        <v>212000000</v>
      </c>
      <c r="U62" s="6">
        <f t="shared" ref="U62:Y64" si="16">LOG10(T62)</f>
        <v>8.3263358609287508</v>
      </c>
      <c r="V62" s="15">
        <f>(G62*10^5)/0.1</f>
        <v>227000000</v>
      </c>
      <c r="W62" s="6">
        <f t="shared" si="16"/>
        <v>8.3560258571931225</v>
      </c>
      <c r="X62" s="15">
        <f>(I62*10^5)/0.1</f>
        <v>114000000</v>
      </c>
      <c r="Y62" s="6">
        <f t="shared" si="16"/>
        <v>8.0569048513364727</v>
      </c>
    </row>
    <row r="63" spans="2:25" x14ac:dyDescent="0.35">
      <c r="B63" t="s">
        <v>18</v>
      </c>
      <c r="C63" s="1" t="s">
        <v>16</v>
      </c>
      <c r="D63" s="1">
        <v>214</v>
      </c>
      <c r="E63" s="1">
        <v>196</v>
      </c>
      <c r="F63" s="1">
        <v>33</v>
      </c>
      <c r="G63" s="1" t="s">
        <v>16</v>
      </c>
      <c r="H63" s="1">
        <v>39</v>
      </c>
      <c r="I63" s="1">
        <v>149</v>
      </c>
      <c r="J63" s="1">
        <v>14</v>
      </c>
      <c r="L63" s="10"/>
      <c r="Q63" t="s">
        <v>18</v>
      </c>
      <c r="R63" s="15">
        <f t="shared" ref="R63:R64" si="17">(D63*10^4)/0.1</f>
        <v>21400000</v>
      </c>
      <c r="S63" s="6">
        <f t="shared" si="15"/>
        <v>7.330413773349191</v>
      </c>
      <c r="T63" s="15">
        <f t="shared" ref="T63:T64" si="18">(E63*10^5)/0.1</f>
        <v>196000000</v>
      </c>
      <c r="U63" s="6">
        <f t="shared" si="16"/>
        <v>8.2922560713564764</v>
      </c>
      <c r="V63" s="15">
        <f>(H63*10^6)/0.1</f>
        <v>390000000</v>
      </c>
      <c r="W63" s="6">
        <f t="shared" si="16"/>
        <v>8.5910646070264995</v>
      </c>
      <c r="X63" s="15">
        <f t="shared" ref="X63:X64" si="19">(I63*10^5)/0.1</f>
        <v>149000000</v>
      </c>
      <c r="Y63" s="6">
        <f t="shared" si="16"/>
        <v>8.1731862684122749</v>
      </c>
    </row>
    <row r="64" spans="2:25" x14ac:dyDescent="0.35">
      <c r="B64" t="s">
        <v>17</v>
      </c>
      <c r="C64" s="1" t="s">
        <v>16</v>
      </c>
      <c r="D64" s="1">
        <v>269</v>
      </c>
      <c r="E64" s="1">
        <v>107</v>
      </c>
      <c r="F64" s="1">
        <v>17</v>
      </c>
      <c r="G64" s="1">
        <v>177</v>
      </c>
      <c r="H64" s="1">
        <v>7</v>
      </c>
      <c r="I64" s="1">
        <v>211</v>
      </c>
      <c r="J64" s="1">
        <v>30</v>
      </c>
      <c r="L64" s="10"/>
      <c r="Q64" t="s">
        <v>17</v>
      </c>
      <c r="R64" s="15">
        <f t="shared" si="17"/>
        <v>26900000</v>
      </c>
      <c r="S64" s="6">
        <f t="shared" si="15"/>
        <v>7.4297522800024076</v>
      </c>
      <c r="T64" s="15">
        <f t="shared" si="18"/>
        <v>107000000</v>
      </c>
      <c r="U64" s="6">
        <f t="shared" si="16"/>
        <v>8.0293837776852097</v>
      </c>
      <c r="V64" s="15">
        <f>(G64*10^5)/0.1</f>
        <v>177000000</v>
      </c>
      <c r="W64" s="6">
        <f t="shared" si="16"/>
        <v>8.2479732663618073</v>
      </c>
      <c r="X64" s="15">
        <f t="shared" si="19"/>
        <v>211000000</v>
      </c>
      <c r="Y64" s="6">
        <f t="shared" si="16"/>
        <v>8.3242824552976931</v>
      </c>
    </row>
    <row r="65" spans="2:25" x14ac:dyDescent="0.35">
      <c r="C65" s="1"/>
      <c r="D65" s="1"/>
      <c r="E65" s="1"/>
      <c r="F65" s="1"/>
      <c r="G65" s="1"/>
      <c r="H65" s="1"/>
      <c r="I65" s="1"/>
      <c r="J65" s="1"/>
      <c r="K65" s="1"/>
      <c r="L65" s="10"/>
      <c r="Q65" t="s">
        <v>8</v>
      </c>
      <c r="R65" s="15">
        <f t="shared" ref="R65:Y65" si="20">AVERAGE(R59:R64)</f>
        <v>23433333.333333332</v>
      </c>
      <c r="S65" s="6">
        <f t="shared" si="20"/>
        <v>7.367529578057936</v>
      </c>
      <c r="T65" s="15">
        <f t="shared" si="20"/>
        <v>171666666.66666666</v>
      </c>
      <c r="U65" s="6">
        <f t="shared" si="20"/>
        <v>8.215991903323479</v>
      </c>
      <c r="V65" s="15">
        <f t="shared" si="20"/>
        <v>264666666.66666666</v>
      </c>
      <c r="W65" s="3">
        <f t="shared" si="20"/>
        <v>8.3983545768604753</v>
      </c>
      <c r="X65" s="15">
        <f t="shared" si="20"/>
        <v>158000000</v>
      </c>
      <c r="Y65" s="3">
        <f t="shared" si="20"/>
        <v>8.1847911916821463</v>
      </c>
    </row>
    <row r="66" spans="2:25" x14ac:dyDescent="0.35">
      <c r="C66" s="1"/>
      <c r="D66" s="1"/>
      <c r="E66" s="1"/>
      <c r="F66" s="1"/>
      <c r="G66" s="1"/>
      <c r="H66" s="1"/>
      <c r="I66" s="1"/>
      <c r="J66" s="1"/>
      <c r="K66" s="1"/>
      <c r="L66" s="10"/>
      <c r="Q66" t="s">
        <v>49</v>
      </c>
      <c r="R66" s="15"/>
      <c r="S66" s="3">
        <f>_xlfn.STDEV.S(S62:S64)</f>
        <v>5.4219940452077807E-2</v>
      </c>
      <c r="T66" s="15"/>
      <c r="U66" s="3">
        <f>_xlfn.STDEV.S(U62:U64)</f>
        <v>0.16250323821386969</v>
      </c>
      <c r="V66" s="15"/>
      <c r="W66" s="3">
        <f>_xlfn.STDEV.S(W62:W64)</f>
        <v>0.17541866317835755</v>
      </c>
      <c r="X66" s="15"/>
      <c r="Y66" s="3">
        <f>_xlfn.STDEV.S(Y62:Y64)</f>
        <v>0.13406603394628153</v>
      </c>
    </row>
    <row r="67" spans="2:25" x14ac:dyDescent="0.35">
      <c r="C67" s="1"/>
      <c r="D67" s="1"/>
      <c r="E67" s="1"/>
      <c r="F67" s="1"/>
      <c r="G67" s="1"/>
      <c r="H67" s="1"/>
      <c r="I67" s="1"/>
      <c r="J67" s="1"/>
      <c r="K67" s="1"/>
      <c r="L67" s="1"/>
    </row>
    <row r="68" spans="2:25" x14ac:dyDescent="0.35">
      <c r="B68" s="10" t="s">
        <v>30</v>
      </c>
      <c r="C68" s="1"/>
      <c r="D68" s="1"/>
      <c r="E68" s="1"/>
      <c r="F68" s="1"/>
      <c r="G68" s="1"/>
      <c r="H68" s="1"/>
      <c r="I68" s="1"/>
      <c r="J68" s="1"/>
      <c r="K68" s="1"/>
      <c r="L68" s="1"/>
      <c r="Q68" s="10" t="s">
        <v>30</v>
      </c>
    </row>
    <row r="69" spans="2:25" x14ac:dyDescent="0.35">
      <c r="C69" s="50" t="s">
        <v>1</v>
      </c>
      <c r="D69" s="50"/>
      <c r="E69" s="50"/>
      <c r="F69" s="50" t="s">
        <v>2</v>
      </c>
      <c r="G69" s="50"/>
      <c r="H69" s="50" t="s">
        <v>3</v>
      </c>
      <c r="I69" s="50"/>
      <c r="J69" s="50" t="s">
        <v>4</v>
      </c>
      <c r="K69" s="50"/>
      <c r="R69" s="50" t="s">
        <v>1</v>
      </c>
      <c r="S69" s="50"/>
      <c r="T69" s="50" t="s">
        <v>2</v>
      </c>
      <c r="U69" s="50"/>
      <c r="V69" s="50" t="s">
        <v>3</v>
      </c>
      <c r="W69" s="50"/>
      <c r="X69" s="50" t="s">
        <v>4</v>
      </c>
      <c r="Y69" s="50"/>
    </row>
    <row r="70" spans="2:25" x14ac:dyDescent="0.35">
      <c r="C70" s="8" t="s">
        <v>28</v>
      </c>
      <c r="D70" s="8" t="s">
        <v>24</v>
      </c>
      <c r="E70" s="8" t="s">
        <v>23</v>
      </c>
      <c r="F70" s="8" t="s">
        <v>23</v>
      </c>
      <c r="G70" s="8" t="s">
        <v>22</v>
      </c>
      <c r="H70" s="8" t="s">
        <v>23</v>
      </c>
      <c r="I70" s="8" t="s">
        <v>22</v>
      </c>
      <c r="J70" s="8" t="s">
        <v>23</v>
      </c>
      <c r="K70" s="8" t="s">
        <v>22</v>
      </c>
      <c r="R70" s="8" t="s">
        <v>21</v>
      </c>
      <c r="S70" s="8" t="s">
        <v>20</v>
      </c>
      <c r="T70" s="8" t="s">
        <v>21</v>
      </c>
      <c r="U70" s="8" t="s">
        <v>20</v>
      </c>
      <c r="V70" s="8" t="s">
        <v>21</v>
      </c>
      <c r="W70" s="8" t="s">
        <v>20</v>
      </c>
      <c r="X70" s="8" t="s">
        <v>21</v>
      </c>
      <c r="Y70" s="8" t="s">
        <v>20</v>
      </c>
    </row>
    <row r="71" spans="2:25" x14ac:dyDescent="0.35">
      <c r="B71" t="s">
        <v>19</v>
      </c>
      <c r="D71" s="1">
        <v>282</v>
      </c>
      <c r="E71" s="1">
        <v>11</v>
      </c>
      <c r="F71" s="1">
        <v>225</v>
      </c>
      <c r="G71" s="1">
        <v>23</v>
      </c>
      <c r="H71" s="1" t="s">
        <v>16</v>
      </c>
      <c r="I71" s="1">
        <v>39</v>
      </c>
      <c r="J71" s="1">
        <v>94</v>
      </c>
      <c r="K71" s="1">
        <v>4</v>
      </c>
      <c r="Q71" t="s">
        <v>19</v>
      </c>
      <c r="R71" s="15">
        <f>(D71*10^4)/0.1</f>
        <v>28200000</v>
      </c>
      <c r="S71" s="6">
        <f t="shared" ref="S71:S73" si="21">LOG10(R71)</f>
        <v>7.4502491083193609</v>
      </c>
      <c r="T71" s="15">
        <f>(F71*10^5)/0.1</f>
        <v>225000000</v>
      </c>
      <c r="U71" s="6">
        <f t="shared" ref="U71:U73" si="22">LOG10(T71)</f>
        <v>8.3521825181113627</v>
      </c>
      <c r="V71" s="15">
        <f>(I71*10^6)/0.1</f>
        <v>390000000</v>
      </c>
      <c r="W71" s="6">
        <f t="shared" ref="W71:W73" si="23">LOG10(V71)</f>
        <v>8.5910646070264995</v>
      </c>
      <c r="X71" s="15">
        <f>(J71*10^5)/0.1</f>
        <v>94000000</v>
      </c>
      <c r="Y71" s="6">
        <f t="shared" ref="Y71:Y73" si="24">LOG10(X71)</f>
        <v>7.9731278535996983</v>
      </c>
    </row>
    <row r="72" spans="2:25" x14ac:dyDescent="0.35">
      <c r="B72" t="s">
        <v>18</v>
      </c>
      <c r="D72" s="1">
        <v>296</v>
      </c>
      <c r="E72" s="1">
        <v>50</v>
      </c>
      <c r="F72" s="1">
        <v>228</v>
      </c>
      <c r="G72" s="1">
        <v>13</v>
      </c>
      <c r="H72" s="1">
        <v>120</v>
      </c>
      <c r="I72" s="1">
        <v>36</v>
      </c>
      <c r="J72" s="1">
        <v>119</v>
      </c>
      <c r="K72" s="1">
        <v>6</v>
      </c>
      <c r="Q72" t="s">
        <v>18</v>
      </c>
      <c r="R72" s="15">
        <f t="shared" ref="R72:R73" si="25">(D72*10^4)/0.1</f>
        <v>29600000</v>
      </c>
      <c r="S72" s="6">
        <f t="shared" si="21"/>
        <v>7.4712917110589387</v>
      </c>
      <c r="T72" s="15">
        <f t="shared" ref="T72:T73" si="26">(F72*10^5)/0.1</f>
        <v>228000000</v>
      </c>
      <c r="U72" s="6">
        <f t="shared" si="22"/>
        <v>8.357934847000454</v>
      </c>
      <c r="V72" s="15">
        <f>(H72*10^5)/0.1</f>
        <v>120000000</v>
      </c>
      <c r="W72" s="6">
        <f t="shared" si="23"/>
        <v>8.0791812460476251</v>
      </c>
      <c r="X72" s="15">
        <f t="shared" ref="X72:X73" si="27">(J72*10^5)/0.1</f>
        <v>119000000</v>
      </c>
      <c r="Y72" s="6">
        <f t="shared" si="24"/>
        <v>8.075546961392531</v>
      </c>
    </row>
    <row r="73" spans="2:25" x14ac:dyDescent="0.35">
      <c r="B73" t="s">
        <v>17</v>
      </c>
      <c r="D73" s="1">
        <v>290</v>
      </c>
      <c r="E73" s="1">
        <v>27</v>
      </c>
      <c r="F73" s="1">
        <v>171</v>
      </c>
      <c r="G73" s="1">
        <v>13</v>
      </c>
      <c r="H73" s="1">
        <v>93</v>
      </c>
      <c r="I73" s="1">
        <v>27</v>
      </c>
      <c r="J73" s="1">
        <v>166</v>
      </c>
      <c r="K73" s="1">
        <v>12</v>
      </c>
      <c r="Q73" t="s">
        <v>17</v>
      </c>
      <c r="R73" s="15">
        <f t="shared" si="25"/>
        <v>29000000</v>
      </c>
      <c r="S73" s="6">
        <f t="shared" si="21"/>
        <v>7.4623979978989565</v>
      </c>
      <c r="T73" s="15">
        <f t="shared" si="26"/>
        <v>171000000</v>
      </c>
      <c r="U73" s="6">
        <f t="shared" si="22"/>
        <v>8.2329961103921541</v>
      </c>
      <c r="V73" s="15">
        <f>(H73*10^5)/0.1</f>
        <v>93000000</v>
      </c>
      <c r="W73" s="6">
        <f t="shared" si="23"/>
        <v>7.9684829485539348</v>
      </c>
      <c r="X73" s="15">
        <f t="shared" si="27"/>
        <v>166000000</v>
      </c>
      <c r="Y73" s="6">
        <f t="shared" si="24"/>
        <v>8.220108088040055</v>
      </c>
    </row>
    <row r="74" spans="2:25" x14ac:dyDescent="0.35">
      <c r="C74" s="1"/>
      <c r="D74" s="1"/>
      <c r="E74" s="1"/>
      <c r="F74" s="1"/>
      <c r="G74" s="1"/>
      <c r="H74" s="1"/>
      <c r="I74" s="1"/>
      <c r="J74" s="1"/>
      <c r="K74" s="1"/>
      <c r="L74" s="1"/>
      <c r="Q74" t="s">
        <v>8</v>
      </c>
      <c r="R74" s="15">
        <f t="shared" ref="R74:Y74" si="28">AVERAGE(R68:R73)</f>
        <v>28933333.333333332</v>
      </c>
      <c r="S74" s="6">
        <f t="shared" si="28"/>
        <v>7.4613129390924193</v>
      </c>
      <c r="T74" s="15">
        <f t="shared" si="28"/>
        <v>208000000</v>
      </c>
      <c r="U74" s="6">
        <f t="shared" si="28"/>
        <v>8.3143711585013236</v>
      </c>
      <c r="V74" s="15">
        <f t="shared" si="28"/>
        <v>201000000</v>
      </c>
      <c r="W74" s="3">
        <f t="shared" si="28"/>
        <v>8.2129096005426856</v>
      </c>
      <c r="X74" s="15">
        <f t="shared" si="28"/>
        <v>126333333.33333333</v>
      </c>
      <c r="Y74" s="3">
        <f t="shared" si="28"/>
        <v>8.0895943010107612</v>
      </c>
    </row>
    <row r="75" spans="2:25" x14ac:dyDescent="0.35">
      <c r="C75" s="1"/>
      <c r="D75" s="1"/>
      <c r="E75" s="1"/>
      <c r="F75" s="1"/>
      <c r="G75" s="1"/>
      <c r="H75" s="1"/>
      <c r="I75" s="1"/>
      <c r="J75" s="1"/>
      <c r="K75" s="1"/>
      <c r="L75" s="1"/>
      <c r="Q75" t="s">
        <v>49</v>
      </c>
      <c r="R75" s="15"/>
      <c r="S75" s="3">
        <f>_xlfn.STDEV.S(S71:S73)</f>
        <v>1.0563181195745711E-2</v>
      </c>
      <c r="T75" s="15"/>
      <c r="U75" s="3">
        <f>_xlfn.STDEV.S(U71:U73)</f>
        <v>7.053152602198047E-2</v>
      </c>
      <c r="V75" s="15"/>
      <c r="W75" s="3">
        <f>_xlfn.STDEV.S(W71:W73)</f>
        <v>0.33213616930948653</v>
      </c>
      <c r="X75" s="15"/>
      <c r="Y75" s="3">
        <f>_xlfn.STDEV.S(Y71:Y73)</f>
        <v>0.12408789168897913</v>
      </c>
    </row>
    <row r="76" spans="2:25" x14ac:dyDescent="0.35">
      <c r="C76" s="1"/>
      <c r="D76" s="1"/>
      <c r="E76" s="1"/>
      <c r="F76" s="1"/>
      <c r="G76" s="1"/>
      <c r="H76" s="1"/>
      <c r="I76" s="1"/>
      <c r="J76" s="1"/>
      <c r="K76" s="1"/>
      <c r="L76" s="1"/>
    </row>
    <row r="77" spans="2:25" x14ac:dyDescent="0.35">
      <c r="B77" s="10" t="s">
        <v>27</v>
      </c>
      <c r="C77" s="1"/>
      <c r="D77" s="1"/>
      <c r="E77" s="1"/>
      <c r="F77" s="1"/>
      <c r="G77" s="1"/>
      <c r="H77" s="1"/>
      <c r="I77" s="1"/>
      <c r="J77" s="1"/>
      <c r="K77" s="1"/>
      <c r="L77" s="1"/>
      <c r="Q77" s="10" t="s">
        <v>27</v>
      </c>
    </row>
    <row r="78" spans="2:25" x14ac:dyDescent="0.35">
      <c r="C78" s="50" t="s">
        <v>1</v>
      </c>
      <c r="D78" s="50"/>
      <c r="E78" s="50" t="s">
        <v>2</v>
      </c>
      <c r="F78" s="50"/>
      <c r="G78" s="50" t="s">
        <v>3</v>
      </c>
      <c r="H78" s="50"/>
      <c r="I78" s="50" t="s">
        <v>4</v>
      </c>
      <c r="J78" s="50"/>
      <c r="L78" s="10"/>
      <c r="R78" s="50" t="s">
        <v>1</v>
      </c>
      <c r="S78" s="50"/>
      <c r="T78" s="50" t="s">
        <v>2</v>
      </c>
      <c r="U78" s="50"/>
      <c r="V78" s="50" t="s">
        <v>3</v>
      </c>
      <c r="W78" s="50"/>
      <c r="X78" s="50" t="s">
        <v>4</v>
      </c>
      <c r="Y78" s="50"/>
    </row>
    <row r="79" spans="2:25" x14ac:dyDescent="0.35">
      <c r="C79" s="8" t="s">
        <v>28</v>
      </c>
      <c r="D79" s="8" t="s">
        <v>24</v>
      </c>
      <c r="E79" s="8" t="s">
        <v>23</v>
      </c>
      <c r="F79" s="8" t="s">
        <v>22</v>
      </c>
      <c r="G79" s="8" t="s">
        <v>23</v>
      </c>
      <c r="H79" s="8" t="s">
        <v>22</v>
      </c>
      <c r="I79" s="8" t="s">
        <v>23</v>
      </c>
      <c r="J79" s="8" t="s">
        <v>22</v>
      </c>
      <c r="L79" s="10"/>
      <c r="R79" s="8" t="s">
        <v>21</v>
      </c>
      <c r="S79" s="8" t="s">
        <v>20</v>
      </c>
      <c r="T79" s="8" t="s">
        <v>21</v>
      </c>
      <c r="U79" s="8" t="s">
        <v>20</v>
      </c>
      <c r="V79" s="8" t="s">
        <v>21</v>
      </c>
      <c r="W79" s="8" t="s">
        <v>20</v>
      </c>
      <c r="X79" s="8" t="s">
        <v>21</v>
      </c>
      <c r="Y79" s="8" t="s">
        <v>20</v>
      </c>
    </row>
    <row r="80" spans="2:25" x14ac:dyDescent="0.35">
      <c r="B80" t="s">
        <v>19</v>
      </c>
      <c r="C80" s="1" t="s">
        <v>16</v>
      </c>
      <c r="D80" s="1">
        <v>228</v>
      </c>
      <c r="E80" s="1">
        <v>213</v>
      </c>
      <c r="F80" s="1">
        <v>27</v>
      </c>
      <c r="G80" s="1">
        <v>225</v>
      </c>
      <c r="H80" s="1">
        <v>43</v>
      </c>
      <c r="I80" s="1">
        <v>194</v>
      </c>
      <c r="J80" s="1">
        <v>11</v>
      </c>
      <c r="L80" s="10"/>
      <c r="Q80" t="s">
        <v>19</v>
      </c>
      <c r="R80" s="15">
        <f>(D80*10^4)/0.1</f>
        <v>22800000</v>
      </c>
      <c r="S80" s="6">
        <f t="shared" ref="S80:S82" si="29">LOG10(R80)</f>
        <v>7.357934847000454</v>
      </c>
      <c r="T80" s="15">
        <f>(E80*10^5)/0.1</f>
        <v>213000000</v>
      </c>
      <c r="U80" s="6">
        <f t="shared" ref="U80:U82" si="30">LOG10(T80)</f>
        <v>8.3283796034387372</v>
      </c>
      <c r="V80" s="15">
        <f>(G80*10^5)/0.1</f>
        <v>225000000</v>
      </c>
      <c r="W80" s="6">
        <f t="shared" ref="W80:W82" si="31">LOG10(V80)</f>
        <v>8.3521825181113627</v>
      </c>
      <c r="X80" s="15">
        <f>(I80*10^5)/0.1</f>
        <v>194000000</v>
      </c>
      <c r="Y80" s="6">
        <f t="shared" ref="Y80:Y82" si="32">LOG10(X80)</f>
        <v>8.2878017299302265</v>
      </c>
    </row>
    <row r="81" spans="2:25" x14ac:dyDescent="0.35">
      <c r="B81" t="s">
        <v>18</v>
      </c>
      <c r="C81" s="1" t="s">
        <v>16</v>
      </c>
      <c r="D81" s="1">
        <v>187</v>
      </c>
      <c r="E81" s="1">
        <v>208</v>
      </c>
      <c r="F81" s="1">
        <v>38</v>
      </c>
      <c r="G81" s="1">
        <v>273</v>
      </c>
      <c r="H81" s="1">
        <v>31</v>
      </c>
      <c r="I81" s="1">
        <v>141</v>
      </c>
      <c r="J81" s="1">
        <v>25</v>
      </c>
      <c r="L81" s="10"/>
      <c r="Q81" t="s">
        <v>18</v>
      </c>
      <c r="R81" s="15">
        <f t="shared" ref="R81:R82" si="33">(D81*10^4)/0.1</f>
        <v>18700000</v>
      </c>
      <c r="S81" s="6">
        <f t="shared" si="29"/>
        <v>7.2718416065364986</v>
      </c>
      <c r="T81" s="15">
        <f t="shared" ref="T81:T82" si="34">(E81*10^5)/0.1</f>
        <v>208000000</v>
      </c>
      <c r="U81" s="6">
        <f t="shared" si="30"/>
        <v>8.318063334962762</v>
      </c>
      <c r="V81" s="15">
        <f t="shared" ref="V81:V82" si="35">(G81*10^5)/0.1</f>
        <v>273000000</v>
      </c>
      <c r="W81" s="6">
        <f t="shared" si="31"/>
        <v>8.4361626470407565</v>
      </c>
      <c r="X81" s="15">
        <f>(I81*10^5)/0.1</f>
        <v>141000000</v>
      </c>
      <c r="Y81" s="6">
        <f t="shared" si="32"/>
        <v>8.1492191126553806</v>
      </c>
    </row>
    <row r="82" spans="2:25" x14ac:dyDescent="0.35">
      <c r="B82" t="s">
        <v>17</v>
      </c>
      <c r="C82" s="1" t="s">
        <v>16</v>
      </c>
      <c r="D82" s="1">
        <v>91</v>
      </c>
      <c r="E82" s="1">
        <v>151</v>
      </c>
      <c r="F82" s="1">
        <v>20</v>
      </c>
      <c r="G82" s="1">
        <v>168</v>
      </c>
      <c r="H82" s="1">
        <v>15</v>
      </c>
      <c r="I82" s="1">
        <v>226</v>
      </c>
      <c r="J82" s="1">
        <v>20</v>
      </c>
      <c r="L82" s="10"/>
      <c r="Q82" t="s">
        <v>17</v>
      </c>
      <c r="R82" s="15">
        <f t="shared" si="33"/>
        <v>9100000</v>
      </c>
      <c r="S82" s="6">
        <f t="shared" si="29"/>
        <v>6.9590413923210939</v>
      </c>
      <c r="T82" s="15">
        <f t="shared" si="34"/>
        <v>151000000</v>
      </c>
      <c r="U82" s="6">
        <f t="shared" si="30"/>
        <v>8.1789769472931688</v>
      </c>
      <c r="V82" s="15">
        <f t="shared" si="35"/>
        <v>168000000</v>
      </c>
      <c r="W82" s="6">
        <f t="shared" si="31"/>
        <v>8.2253092817258633</v>
      </c>
      <c r="X82" s="15">
        <f>(I82*10^5)/0.1</f>
        <v>226000000</v>
      </c>
      <c r="Y82" s="6">
        <f t="shared" si="32"/>
        <v>8.3541084391474012</v>
      </c>
    </row>
    <row r="83" spans="2:25" x14ac:dyDescent="0.35">
      <c r="Q83" t="s">
        <v>8</v>
      </c>
      <c r="R83" s="15">
        <f t="shared" ref="R83:Y83" si="36">AVERAGE(R77:R82)</f>
        <v>16866666.666666668</v>
      </c>
      <c r="S83" s="6">
        <f t="shared" si="36"/>
        <v>7.1962726152860155</v>
      </c>
      <c r="T83" s="15">
        <f t="shared" si="36"/>
        <v>190666666.66666666</v>
      </c>
      <c r="U83" s="6">
        <f t="shared" si="36"/>
        <v>8.2751399618982227</v>
      </c>
      <c r="V83" s="15">
        <f t="shared" si="36"/>
        <v>222000000</v>
      </c>
      <c r="W83" s="3">
        <f t="shared" si="36"/>
        <v>8.3378848156259942</v>
      </c>
      <c r="X83" s="15">
        <f t="shared" si="36"/>
        <v>187000000</v>
      </c>
      <c r="Y83" s="3">
        <f t="shared" si="36"/>
        <v>8.2637097605776688</v>
      </c>
    </row>
    <row r="84" spans="2:25" x14ac:dyDescent="0.35">
      <c r="Q84" t="s">
        <v>49</v>
      </c>
      <c r="S84" s="3">
        <f>_xlfn.STDEV.S(S80:S82)</f>
        <v>0.20990950758712759</v>
      </c>
      <c r="U84" s="3">
        <f>_xlfn.STDEV.S(U80:U82)</f>
        <v>8.3439201711581271E-2</v>
      </c>
      <c r="W84" s="3">
        <f>_xlfn.STDEV.S(W80:W82)</f>
        <v>0.10615132424244191</v>
      </c>
      <c r="Y84" s="3">
        <f>_xlfn.STDEV.S(Y80:Y82)</f>
        <v>0.10454772244315926</v>
      </c>
    </row>
    <row r="85" spans="2:25" x14ac:dyDescent="0.35">
      <c r="B85" s="51" t="s">
        <v>9</v>
      </c>
      <c r="C85" s="51"/>
    </row>
    <row r="87" spans="2:25" x14ac:dyDescent="0.35">
      <c r="B87" s="10" t="s">
        <v>32</v>
      </c>
    </row>
    <row r="88" spans="2:25" x14ac:dyDescent="0.35">
      <c r="C88" s="10" t="s">
        <v>10</v>
      </c>
      <c r="D88" s="10" t="s">
        <v>11</v>
      </c>
      <c r="E88" s="10" t="s">
        <v>12</v>
      </c>
      <c r="F88" s="10" t="s">
        <v>13</v>
      </c>
      <c r="G88" s="10" t="s">
        <v>14</v>
      </c>
      <c r="H88" s="10" t="s">
        <v>15</v>
      </c>
      <c r="N88" s="10"/>
    </row>
    <row r="89" spans="2:25" x14ac:dyDescent="0.35">
      <c r="C89" s="12" t="s">
        <v>33</v>
      </c>
      <c r="D89" s="12" t="s">
        <v>33</v>
      </c>
      <c r="E89" s="12" t="s">
        <v>33</v>
      </c>
      <c r="F89" s="12" t="s">
        <v>33</v>
      </c>
      <c r="G89" s="12" t="s">
        <v>33</v>
      </c>
      <c r="H89" s="12" t="s">
        <v>33</v>
      </c>
    </row>
    <row r="90" spans="2:25" x14ac:dyDescent="0.35">
      <c r="B90" t="s">
        <v>19</v>
      </c>
      <c r="C90" s="1">
        <v>0</v>
      </c>
      <c r="D90" s="1">
        <v>0</v>
      </c>
      <c r="E90" s="1">
        <v>0</v>
      </c>
      <c r="F90" s="1">
        <v>0</v>
      </c>
      <c r="G90" s="1">
        <v>0</v>
      </c>
      <c r="H90" s="1">
        <v>0</v>
      </c>
    </row>
    <row r="91" spans="2:25" x14ac:dyDescent="0.35">
      <c r="B91" t="s">
        <v>18</v>
      </c>
      <c r="C91" s="1">
        <v>0</v>
      </c>
      <c r="D91" s="1">
        <v>0</v>
      </c>
      <c r="E91" s="1">
        <v>0</v>
      </c>
      <c r="F91" s="1">
        <v>0</v>
      </c>
      <c r="G91" s="1">
        <v>0</v>
      </c>
      <c r="H91" s="1">
        <v>0</v>
      </c>
    </row>
    <row r="92" spans="2:25" x14ac:dyDescent="0.35">
      <c r="B92" t="s">
        <v>17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</row>
    <row r="94" spans="2:25" x14ac:dyDescent="0.35">
      <c r="B94" s="10" t="s">
        <v>31</v>
      </c>
    </row>
    <row r="95" spans="2:25" x14ac:dyDescent="0.35">
      <c r="C95" s="10" t="s">
        <v>10</v>
      </c>
      <c r="D95" s="10" t="s">
        <v>11</v>
      </c>
      <c r="E95" s="10" t="s">
        <v>12</v>
      </c>
      <c r="F95" s="10" t="s">
        <v>13</v>
      </c>
      <c r="G95" s="10" t="s">
        <v>14</v>
      </c>
      <c r="H95" s="10" t="s">
        <v>15</v>
      </c>
    </row>
    <row r="96" spans="2:25" x14ac:dyDescent="0.35">
      <c r="B96" s="10"/>
      <c r="C96" s="12" t="s">
        <v>33</v>
      </c>
      <c r="D96" s="12" t="s">
        <v>33</v>
      </c>
      <c r="E96" s="12" t="s">
        <v>33</v>
      </c>
      <c r="F96" s="12" t="s">
        <v>33</v>
      </c>
      <c r="G96" s="12" t="s">
        <v>33</v>
      </c>
      <c r="H96" s="12" t="s">
        <v>33</v>
      </c>
    </row>
    <row r="97" spans="2:8" x14ac:dyDescent="0.35">
      <c r="B97" t="s">
        <v>19</v>
      </c>
      <c r="C97" s="1">
        <v>1</v>
      </c>
      <c r="D97" s="1">
        <v>1</v>
      </c>
      <c r="E97" s="1">
        <v>0</v>
      </c>
      <c r="F97" s="1">
        <v>0</v>
      </c>
      <c r="G97" s="1">
        <v>0</v>
      </c>
      <c r="H97" s="1">
        <v>0</v>
      </c>
    </row>
    <row r="98" spans="2:8" x14ac:dyDescent="0.35">
      <c r="B98" t="s">
        <v>18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</row>
    <row r="99" spans="2:8" x14ac:dyDescent="0.35">
      <c r="B99" t="s">
        <v>17</v>
      </c>
      <c r="C99" s="1">
        <v>0</v>
      </c>
      <c r="D99" s="1">
        <v>0</v>
      </c>
      <c r="E99" s="1">
        <v>0</v>
      </c>
      <c r="F99" s="1">
        <v>0</v>
      </c>
      <c r="G99" s="1">
        <v>0</v>
      </c>
      <c r="H99" s="1">
        <v>0</v>
      </c>
    </row>
    <row r="101" spans="2:8" x14ac:dyDescent="0.35">
      <c r="B101" s="10" t="s">
        <v>30</v>
      </c>
    </row>
    <row r="102" spans="2:8" x14ac:dyDescent="0.35">
      <c r="C102" s="10" t="s">
        <v>10</v>
      </c>
      <c r="D102" s="10" t="s">
        <v>11</v>
      </c>
      <c r="E102" s="10" t="s">
        <v>12</v>
      </c>
      <c r="F102" s="10" t="s">
        <v>13</v>
      </c>
      <c r="G102" s="10" t="s">
        <v>14</v>
      </c>
      <c r="H102" s="10" t="s">
        <v>15</v>
      </c>
    </row>
    <row r="103" spans="2:8" x14ac:dyDescent="0.35">
      <c r="B103" s="10"/>
      <c r="C103" s="12" t="s">
        <v>33</v>
      </c>
      <c r="D103" s="12" t="s">
        <v>33</v>
      </c>
      <c r="E103" s="12" t="s">
        <v>33</v>
      </c>
      <c r="F103" s="12" t="s">
        <v>33</v>
      </c>
      <c r="G103" s="12" t="s">
        <v>33</v>
      </c>
      <c r="H103" s="12" t="s">
        <v>33</v>
      </c>
    </row>
    <row r="104" spans="2:8" x14ac:dyDescent="0.35">
      <c r="B104" t="s">
        <v>19</v>
      </c>
      <c r="C104" s="1">
        <v>0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</row>
    <row r="105" spans="2:8" x14ac:dyDescent="0.35">
      <c r="B105" t="s">
        <v>18</v>
      </c>
      <c r="C105" s="1">
        <v>0</v>
      </c>
      <c r="D105" s="1">
        <v>0</v>
      </c>
      <c r="E105" s="1">
        <v>0</v>
      </c>
      <c r="F105" s="1">
        <v>0</v>
      </c>
      <c r="G105" s="1">
        <v>1</v>
      </c>
      <c r="H105" s="1">
        <v>0</v>
      </c>
    </row>
    <row r="106" spans="2:8" x14ac:dyDescent="0.35">
      <c r="B106" t="s">
        <v>17</v>
      </c>
      <c r="C106" s="1">
        <v>0</v>
      </c>
      <c r="D106" s="1">
        <v>0</v>
      </c>
      <c r="E106" s="1">
        <v>0</v>
      </c>
      <c r="F106" s="1">
        <v>0</v>
      </c>
      <c r="G106" s="1">
        <v>1</v>
      </c>
      <c r="H106" s="1">
        <v>0</v>
      </c>
    </row>
    <row r="108" spans="2:8" x14ac:dyDescent="0.35">
      <c r="B108" s="10" t="s">
        <v>27</v>
      </c>
    </row>
    <row r="109" spans="2:8" x14ac:dyDescent="0.35">
      <c r="C109" s="10" t="s">
        <v>10</v>
      </c>
      <c r="D109" s="10" t="s">
        <v>11</v>
      </c>
      <c r="E109" s="10" t="s">
        <v>12</v>
      </c>
      <c r="F109" s="10" t="s">
        <v>13</v>
      </c>
      <c r="G109" s="10" t="s">
        <v>14</v>
      </c>
      <c r="H109" s="10" t="s">
        <v>15</v>
      </c>
    </row>
    <row r="110" spans="2:8" x14ac:dyDescent="0.35">
      <c r="B110" s="10"/>
      <c r="C110" s="12" t="s">
        <v>33</v>
      </c>
      <c r="D110" s="12" t="s">
        <v>33</v>
      </c>
      <c r="E110" s="12" t="s">
        <v>33</v>
      </c>
      <c r="F110" s="12" t="s">
        <v>33</v>
      </c>
      <c r="G110" s="12" t="s">
        <v>33</v>
      </c>
      <c r="H110" s="12" t="s">
        <v>33</v>
      </c>
    </row>
    <row r="111" spans="2:8" x14ac:dyDescent="0.35">
      <c r="B111" t="s">
        <v>19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</row>
    <row r="112" spans="2:8" x14ac:dyDescent="0.35">
      <c r="B112" t="s">
        <v>18</v>
      </c>
      <c r="C112" s="1">
        <v>0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</row>
    <row r="113" spans="2:8" x14ac:dyDescent="0.35">
      <c r="B113" t="s">
        <v>17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</row>
  </sheetData>
  <mergeCells count="34">
    <mergeCell ref="R78:S78"/>
    <mergeCell ref="T78:U78"/>
    <mergeCell ref="B85:C85"/>
    <mergeCell ref="C78:D78"/>
    <mergeCell ref="E78:F78"/>
    <mergeCell ref="G78:H78"/>
    <mergeCell ref="I78:J78"/>
    <mergeCell ref="T69:U69"/>
    <mergeCell ref="V69:W69"/>
    <mergeCell ref="X69:Y69"/>
    <mergeCell ref="V78:W78"/>
    <mergeCell ref="X78:Y78"/>
    <mergeCell ref="C69:E69"/>
    <mergeCell ref="F69:G69"/>
    <mergeCell ref="H69:I69"/>
    <mergeCell ref="J69:K69"/>
    <mergeCell ref="R69:S69"/>
    <mergeCell ref="R51:S51"/>
    <mergeCell ref="T51:U51"/>
    <mergeCell ref="V51:W51"/>
    <mergeCell ref="X51:Y51"/>
    <mergeCell ref="C60:D60"/>
    <mergeCell ref="E60:F60"/>
    <mergeCell ref="G60:H60"/>
    <mergeCell ref="I60:J60"/>
    <mergeCell ref="R60:S60"/>
    <mergeCell ref="T60:U60"/>
    <mergeCell ref="V60:W60"/>
    <mergeCell ref="X60:Y60"/>
    <mergeCell ref="B8:C8"/>
    <mergeCell ref="B28:C28"/>
    <mergeCell ref="B48:C48"/>
    <mergeCell ref="C51:D51"/>
    <mergeCell ref="E51:G51"/>
  </mergeCells>
  <phoneticPr fontId="7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51BB72-29CA-40BA-A137-2BA63B0CE44B}">
  <dimension ref="B1:N124"/>
  <sheetViews>
    <sheetView zoomScale="70" zoomScaleNormal="70" workbookViewId="0">
      <selection activeCell="W40" sqref="W40"/>
    </sheetView>
  </sheetViews>
  <sheetFormatPr defaultRowHeight="14" x14ac:dyDescent="0.3"/>
  <cols>
    <col min="1" max="1" width="1.7265625" style="16" customWidth="1"/>
    <col min="2" max="2" width="30.26953125" style="16" customWidth="1"/>
    <col min="3" max="3" width="16.26953125" style="16" customWidth="1"/>
    <col min="4" max="4" width="15.08984375" style="16" customWidth="1"/>
    <col min="5" max="5" width="14" style="16" customWidth="1"/>
    <col min="6" max="6" width="14.1796875" style="16" customWidth="1"/>
    <col min="7" max="7" width="13.90625" style="16" customWidth="1"/>
    <col min="8" max="8" width="13.54296875" style="16" customWidth="1"/>
    <col min="9" max="9" width="13" style="16" customWidth="1"/>
    <col min="10" max="10" width="13.26953125" style="16" customWidth="1"/>
    <col min="11" max="16384" width="8.7265625" style="16"/>
  </cols>
  <sheetData>
    <row r="1" spans="2:10" ht="10" customHeight="1" x14ac:dyDescent="0.3"/>
    <row r="2" spans="2:10" ht="15" customHeight="1" x14ac:dyDescent="0.3">
      <c r="B2" s="55" t="s">
        <v>44</v>
      </c>
      <c r="C2" s="55"/>
      <c r="D2" s="17"/>
    </row>
    <row r="3" spans="2:10" ht="10" customHeight="1" x14ac:dyDescent="0.3"/>
    <row r="4" spans="2:10" ht="15" x14ac:dyDescent="0.3">
      <c r="B4" s="18" t="s">
        <v>34</v>
      </c>
      <c r="C4" s="19"/>
      <c r="D4" s="19"/>
      <c r="E4" s="19"/>
      <c r="F4" s="19"/>
      <c r="G4" s="19"/>
      <c r="H4" s="19"/>
    </row>
    <row r="6" spans="2:10" x14ac:dyDescent="0.3">
      <c r="B6" s="31"/>
      <c r="C6" s="54">
        <v>0</v>
      </c>
      <c r="D6" s="54"/>
      <c r="E6" s="54">
        <v>24</v>
      </c>
      <c r="F6" s="54"/>
      <c r="G6" s="54">
        <v>48</v>
      </c>
      <c r="H6" s="54"/>
      <c r="I6" s="54">
        <v>72</v>
      </c>
      <c r="J6" s="54"/>
    </row>
    <row r="7" spans="2:10" x14ac:dyDescent="0.3">
      <c r="B7" s="29"/>
      <c r="C7" s="30" t="s">
        <v>8</v>
      </c>
      <c r="D7" s="30" t="s">
        <v>50</v>
      </c>
      <c r="E7" s="30" t="s">
        <v>8</v>
      </c>
      <c r="F7" s="30" t="s">
        <v>50</v>
      </c>
      <c r="G7" s="30" t="s">
        <v>8</v>
      </c>
      <c r="H7" s="30" t="s">
        <v>50</v>
      </c>
      <c r="I7" s="30" t="s">
        <v>8</v>
      </c>
      <c r="J7" s="30" t="s">
        <v>50</v>
      </c>
    </row>
    <row r="8" spans="2:10" x14ac:dyDescent="0.3">
      <c r="B8" s="16" t="s">
        <v>37</v>
      </c>
      <c r="C8" s="21">
        <v>6.37</v>
      </c>
      <c r="D8" s="21">
        <v>0.01</v>
      </c>
      <c r="E8" s="21">
        <v>3.88</v>
      </c>
      <c r="F8" s="21">
        <v>0.03</v>
      </c>
      <c r="G8" s="21">
        <v>3.69</v>
      </c>
      <c r="H8" s="21">
        <v>0.04</v>
      </c>
      <c r="I8" s="21">
        <v>3.66</v>
      </c>
      <c r="J8" s="22">
        <v>0.05</v>
      </c>
    </row>
    <row r="9" spans="2:10" x14ac:dyDescent="0.3">
      <c r="B9" s="16" t="s">
        <v>38</v>
      </c>
      <c r="C9" s="21">
        <v>5.91</v>
      </c>
      <c r="D9" s="21">
        <v>0.06</v>
      </c>
      <c r="E9" s="21">
        <v>5</v>
      </c>
      <c r="F9" s="21">
        <v>0.04</v>
      </c>
      <c r="G9" s="21">
        <v>3.93</v>
      </c>
      <c r="H9" s="21">
        <v>7.0000000000000007E-2</v>
      </c>
      <c r="I9" s="21">
        <v>3.71</v>
      </c>
      <c r="J9" s="22">
        <v>0.06</v>
      </c>
    </row>
    <row r="10" spans="2:10" x14ac:dyDescent="0.3">
      <c r="B10" s="16" t="s">
        <v>39</v>
      </c>
      <c r="C10" s="21">
        <v>5.81</v>
      </c>
      <c r="D10" s="21">
        <v>0.02</v>
      </c>
      <c r="E10" s="21">
        <v>5.07</v>
      </c>
      <c r="F10" s="21">
        <v>0.04</v>
      </c>
      <c r="G10" s="21">
        <v>4.0999999999999996</v>
      </c>
      <c r="H10" s="21">
        <v>7.0000000000000007E-2</v>
      </c>
      <c r="I10" s="21">
        <v>4.0199999999999996</v>
      </c>
      <c r="J10" s="22">
        <v>0.1</v>
      </c>
    </row>
    <row r="11" spans="2:10" x14ac:dyDescent="0.3">
      <c r="B11" s="16" t="s">
        <v>40</v>
      </c>
      <c r="C11" s="21">
        <v>6.42</v>
      </c>
      <c r="D11" s="21">
        <v>0.01</v>
      </c>
      <c r="E11" s="21">
        <v>3.94</v>
      </c>
      <c r="F11" s="21">
        <v>0.04</v>
      </c>
      <c r="G11" s="21">
        <v>3.71</v>
      </c>
      <c r="H11" s="21">
        <v>0.02</v>
      </c>
      <c r="I11" s="21">
        <v>3.6</v>
      </c>
      <c r="J11" s="22">
        <v>0.15</v>
      </c>
    </row>
    <row r="12" spans="2:10" x14ac:dyDescent="0.3">
      <c r="B12" s="29" t="s">
        <v>41</v>
      </c>
      <c r="C12" s="32">
        <v>5.86</v>
      </c>
      <c r="D12" s="32">
        <v>0.02</v>
      </c>
      <c r="E12" s="32">
        <v>5.1100000000000003</v>
      </c>
      <c r="F12" s="32">
        <v>0.11</v>
      </c>
      <c r="G12" s="32">
        <v>4.1800000000000006</v>
      </c>
      <c r="H12" s="32">
        <v>0.4</v>
      </c>
      <c r="I12" s="32">
        <v>4.01</v>
      </c>
      <c r="J12" s="35">
        <v>0.46</v>
      </c>
    </row>
    <row r="13" spans="2:10" x14ac:dyDescent="0.3">
      <c r="J13" s="22"/>
    </row>
    <row r="14" spans="2:10" x14ac:dyDescent="0.3">
      <c r="B14" s="23" t="s">
        <v>35</v>
      </c>
    </row>
    <row r="16" spans="2:10" x14ac:dyDescent="0.3">
      <c r="B16" s="31"/>
      <c r="C16" s="54">
        <v>0</v>
      </c>
      <c r="D16" s="54"/>
      <c r="E16" s="54">
        <v>24</v>
      </c>
      <c r="F16" s="54"/>
      <c r="G16" s="54">
        <v>48</v>
      </c>
      <c r="H16" s="54"/>
      <c r="I16" s="54">
        <v>72</v>
      </c>
      <c r="J16" s="54"/>
    </row>
    <row r="17" spans="2:10" x14ac:dyDescent="0.3">
      <c r="B17" s="29"/>
      <c r="C17" s="30" t="s">
        <v>8</v>
      </c>
      <c r="D17" s="30" t="s">
        <v>50</v>
      </c>
      <c r="E17" s="30" t="s">
        <v>8</v>
      </c>
      <c r="F17" s="30" t="s">
        <v>50</v>
      </c>
      <c r="G17" s="30" t="s">
        <v>8</v>
      </c>
      <c r="H17" s="30" t="s">
        <v>50</v>
      </c>
      <c r="I17" s="30" t="s">
        <v>8</v>
      </c>
      <c r="J17" s="30" t="s">
        <v>50</v>
      </c>
    </row>
    <row r="18" spans="2:10" x14ac:dyDescent="0.3">
      <c r="B18" s="16" t="s">
        <v>37</v>
      </c>
      <c r="C18" s="21">
        <v>0.11</v>
      </c>
      <c r="D18" s="21">
        <v>0.03</v>
      </c>
      <c r="E18" s="21">
        <v>0.5</v>
      </c>
      <c r="F18" s="21">
        <v>0.05</v>
      </c>
      <c r="G18" s="21">
        <v>0.69</v>
      </c>
      <c r="H18" s="21">
        <v>0.09</v>
      </c>
      <c r="I18" s="21">
        <v>0.71</v>
      </c>
      <c r="J18" s="22">
        <v>0.03</v>
      </c>
    </row>
    <row r="19" spans="2:10" x14ac:dyDescent="0.3">
      <c r="B19" s="16" t="s">
        <v>38</v>
      </c>
      <c r="C19" s="21">
        <v>0.1</v>
      </c>
      <c r="D19" s="21">
        <v>0.01</v>
      </c>
      <c r="E19" s="21">
        <v>0.24</v>
      </c>
      <c r="F19" s="21">
        <v>0.03</v>
      </c>
      <c r="G19" s="21">
        <v>0.56999999999999995</v>
      </c>
      <c r="H19" s="21">
        <v>0.03</v>
      </c>
      <c r="I19" s="21">
        <v>0.75</v>
      </c>
      <c r="J19" s="22">
        <v>7.0000000000000007E-2</v>
      </c>
    </row>
    <row r="20" spans="2:10" x14ac:dyDescent="0.3">
      <c r="B20" s="16" t="s">
        <v>39</v>
      </c>
      <c r="C20" s="21">
        <v>0.09</v>
      </c>
      <c r="D20" s="21">
        <v>0</v>
      </c>
      <c r="E20" s="21">
        <v>0.18</v>
      </c>
      <c r="F20" s="21">
        <v>0</v>
      </c>
      <c r="G20" s="21">
        <v>0.45</v>
      </c>
      <c r="H20" s="21">
        <v>0.05</v>
      </c>
      <c r="I20" s="21">
        <v>0.54</v>
      </c>
      <c r="J20" s="22">
        <v>0.05</v>
      </c>
    </row>
    <row r="21" spans="2:10" x14ac:dyDescent="0.3">
      <c r="B21" s="16" t="s">
        <v>40</v>
      </c>
      <c r="C21" s="21">
        <v>5.2546666666666665E-2</v>
      </c>
      <c r="D21" s="21">
        <v>0.01</v>
      </c>
      <c r="E21" s="21">
        <v>0.47</v>
      </c>
      <c r="F21" s="21">
        <v>0.03</v>
      </c>
      <c r="G21" s="21">
        <v>0.69</v>
      </c>
      <c r="H21" s="21">
        <v>0.03</v>
      </c>
      <c r="I21" s="21">
        <v>0.99</v>
      </c>
      <c r="J21" s="22">
        <v>0.47</v>
      </c>
    </row>
    <row r="22" spans="2:10" x14ac:dyDescent="0.3">
      <c r="B22" s="29" t="s">
        <v>41</v>
      </c>
      <c r="C22" s="32">
        <v>0.12010666666666665</v>
      </c>
      <c r="D22" s="32">
        <v>0.03</v>
      </c>
      <c r="E22" s="32">
        <v>0.23</v>
      </c>
      <c r="F22" s="32">
        <v>0</v>
      </c>
      <c r="G22" s="32">
        <v>0.59</v>
      </c>
      <c r="H22" s="32">
        <v>0.08</v>
      </c>
      <c r="I22" s="32">
        <v>0.77</v>
      </c>
      <c r="J22" s="35">
        <v>0.14000000000000001</v>
      </c>
    </row>
    <row r="24" spans="2:10" ht="15" x14ac:dyDescent="0.3">
      <c r="B24" s="24" t="s">
        <v>43</v>
      </c>
    </row>
    <row r="26" spans="2:10" x14ac:dyDescent="0.3">
      <c r="B26" s="23" t="s">
        <v>45</v>
      </c>
    </row>
    <row r="28" spans="2:10" x14ac:dyDescent="0.3">
      <c r="B28" s="31"/>
      <c r="C28" s="54">
        <v>0</v>
      </c>
      <c r="D28" s="54"/>
      <c r="E28" s="54">
        <v>24</v>
      </c>
      <c r="F28" s="54"/>
      <c r="G28" s="54">
        <v>48</v>
      </c>
      <c r="H28" s="54"/>
      <c r="I28" s="54">
        <v>72</v>
      </c>
      <c r="J28" s="54"/>
    </row>
    <row r="29" spans="2:10" x14ac:dyDescent="0.3">
      <c r="B29" s="29"/>
      <c r="C29" s="30" t="s">
        <v>8</v>
      </c>
      <c r="D29" s="30" t="s">
        <v>50</v>
      </c>
      <c r="E29" s="30" t="s">
        <v>8</v>
      </c>
      <c r="F29" s="30" t="s">
        <v>50</v>
      </c>
      <c r="G29" s="30" t="s">
        <v>8</v>
      </c>
      <c r="H29" s="30" t="s">
        <v>50</v>
      </c>
      <c r="I29" s="30" t="s">
        <v>8</v>
      </c>
      <c r="J29" s="30" t="s">
        <v>50</v>
      </c>
    </row>
    <row r="30" spans="2:10" x14ac:dyDescent="0.3">
      <c r="B30" s="16" t="s">
        <v>37</v>
      </c>
      <c r="C30" s="25">
        <v>3.6183237492774327</v>
      </c>
      <c r="D30" s="21">
        <v>0.5352696335640672</v>
      </c>
      <c r="E30" s="25">
        <v>4.8186347199711363</v>
      </c>
      <c r="F30" s="21">
        <v>0.5352696335640672</v>
      </c>
      <c r="G30" s="25">
        <v>0</v>
      </c>
      <c r="H30" s="25">
        <v>0</v>
      </c>
      <c r="I30" s="25">
        <v>0</v>
      </c>
      <c r="J30" s="25">
        <v>0</v>
      </c>
    </row>
    <row r="31" spans="2:10" x14ac:dyDescent="0.3">
      <c r="B31" s="16" t="s">
        <v>38</v>
      </c>
      <c r="C31" s="25">
        <v>3.5971015312856802</v>
      </c>
      <c r="D31" s="21">
        <v>0.14000000000000001</v>
      </c>
      <c r="E31" s="25">
        <v>5.130398770465546</v>
      </c>
      <c r="F31" s="21">
        <v>0.51</v>
      </c>
      <c r="G31" s="25">
        <v>0</v>
      </c>
      <c r="H31" s="25">
        <v>0</v>
      </c>
      <c r="I31" s="25">
        <v>0</v>
      </c>
      <c r="J31" s="25">
        <v>0</v>
      </c>
    </row>
    <row r="32" spans="2:10" x14ac:dyDescent="0.3">
      <c r="B32" s="16" t="s">
        <v>39</v>
      </c>
      <c r="C32" s="25">
        <v>3.3781593373714958</v>
      </c>
      <c r="D32" s="21">
        <v>0.03</v>
      </c>
      <c r="E32" s="25">
        <v>4.0264363274069259</v>
      </c>
      <c r="F32" s="21">
        <v>0.12</v>
      </c>
      <c r="G32" s="25">
        <v>0</v>
      </c>
      <c r="H32" s="25">
        <v>0</v>
      </c>
      <c r="I32" s="25">
        <v>0</v>
      </c>
      <c r="J32" s="25">
        <v>0</v>
      </c>
    </row>
    <row r="33" spans="2:10" x14ac:dyDescent="0.3">
      <c r="B33" s="16" t="s">
        <v>40</v>
      </c>
      <c r="C33" s="25">
        <v>3.6165075334087931</v>
      </c>
      <c r="D33" s="21">
        <v>0.39</v>
      </c>
      <c r="E33" s="25">
        <v>4.2849912245754718</v>
      </c>
      <c r="F33" s="21">
        <v>1.49</v>
      </c>
      <c r="G33" s="25">
        <v>0</v>
      </c>
      <c r="H33" s="25">
        <v>0</v>
      </c>
      <c r="I33" s="25">
        <v>0</v>
      </c>
      <c r="J33" s="25">
        <v>0</v>
      </c>
    </row>
    <row r="34" spans="2:10" x14ac:dyDescent="0.3">
      <c r="B34" s="29" t="s">
        <v>41</v>
      </c>
      <c r="C34" s="36">
        <v>3.7593710386599448</v>
      </c>
      <c r="D34" s="32">
        <v>0.33</v>
      </c>
      <c r="E34" s="36">
        <v>4.7480428728898225</v>
      </c>
      <c r="F34" s="32">
        <v>0.34</v>
      </c>
      <c r="G34" s="36">
        <v>0</v>
      </c>
      <c r="H34" s="36">
        <v>0</v>
      </c>
      <c r="I34" s="36">
        <v>0</v>
      </c>
      <c r="J34" s="36">
        <v>0</v>
      </c>
    </row>
    <row r="36" spans="2:10" x14ac:dyDescent="0.3">
      <c r="B36" s="23" t="s">
        <v>46</v>
      </c>
    </row>
    <row r="38" spans="2:10" x14ac:dyDescent="0.3">
      <c r="B38" s="31"/>
      <c r="C38" s="54">
        <v>0</v>
      </c>
      <c r="D38" s="54"/>
      <c r="E38" s="54">
        <v>24</v>
      </c>
      <c r="F38" s="54"/>
      <c r="G38" s="54">
        <v>48</v>
      </c>
      <c r="H38" s="54"/>
      <c r="I38" s="54">
        <v>72</v>
      </c>
      <c r="J38" s="54"/>
    </row>
    <row r="39" spans="2:10" x14ac:dyDescent="0.3">
      <c r="B39" s="29"/>
      <c r="C39" s="30" t="s">
        <v>8</v>
      </c>
      <c r="D39" s="30" t="s">
        <v>50</v>
      </c>
      <c r="E39" s="30" t="s">
        <v>8</v>
      </c>
      <c r="F39" s="30" t="s">
        <v>50</v>
      </c>
      <c r="G39" s="30" t="s">
        <v>8</v>
      </c>
      <c r="H39" s="30" t="s">
        <v>50</v>
      </c>
      <c r="I39" s="30" t="s">
        <v>8</v>
      </c>
      <c r="J39" s="30" t="s">
        <v>50</v>
      </c>
    </row>
    <row r="40" spans="2:10" x14ac:dyDescent="0.3">
      <c r="B40" s="16" t="s">
        <v>37</v>
      </c>
      <c r="C40" s="25">
        <v>3.8531825185268116</v>
      </c>
      <c r="D40" s="21">
        <v>0.31</v>
      </c>
      <c r="E40" s="25">
        <v>8.3302872748901624</v>
      </c>
      <c r="F40" s="21">
        <v>0.06</v>
      </c>
      <c r="G40" s="25">
        <v>7.9459149860127205</v>
      </c>
      <c r="H40" s="21">
        <v>0.12</v>
      </c>
      <c r="I40" s="25">
        <v>7.9580438192108884</v>
      </c>
      <c r="J40" s="21">
        <v>0.37</v>
      </c>
    </row>
    <row r="41" spans="2:10" x14ac:dyDescent="0.3">
      <c r="B41" s="16" t="s">
        <v>38</v>
      </c>
      <c r="C41" s="25">
        <v>6.8211124844169015</v>
      </c>
      <c r="D41" s="21">
        <v>9.7458910464832099E-2</v>
      </c>
      <c r="E41" s="25">
        <v>8.3833643273508969</v>
      </c>
      <c r="F41" s="21">
        <v>0.22667448533687101</v>
      </c>
      <c r="G41" s="25">
        <v>8.3278407895743918</v>
      </c>
      <c r="H41" s="21">
        <v>0.14150341329449223</v>
      </c>
      <c r="I41" s="25">
        <v>8.139292245020803</v>
      </c>
      <c r="J41" s="21">
        <v>0.25512944948919003</v>
      </c>
    </row>
    <row r="42" spans="2:10" x14ac:dyDescent="0.3">
      <c r="B42" s="16" t="s">
        <v>39</v>
      </c>
      <c r="C42" s="25">
        <v>7.317797495884439</v>
      </c>
      <c r="D42" s="21">
        <v>7.6101042332504101E-2</v>
      </c>
      <c r="E42" s="25">
        <v>8.4554369555889117</v>
      </c>
      <c r="F42" s="21">
        <v>3.5072601824826882E-2</v>
      </c>
      <c r="G42" s="25">
        <v>8.2930989530423176</v>
      </c>
      <c r="H42" s="21">
        <v>9.9715041642871857E-2</v>
      </c>
      <c r="I42" s="25">
        <v>8.2203292928986844</v>
      </c>
      <c r="J42" s="21">
        <v>5.6494607638259385E-2</v>
      </c>
    </row>
    <row r="43" spans="2:10" x14ac:dyDescent="0.3">
      <c r="B43" s="16" t="s">
        <v>40</v>
      </c>
      <c r="C43" s="25">
        <v>6.6201525984744904</v>
      </c>
      <c r="D43" s="21">
        <v>6.2977476502598842E-2</v>
      </c>
      <c r="E43" s="25">
        <v>8.3130732119516058</v>
      </c>
      <c r="F43" s="21">
        <v>7.6155491331778388E-2</v>
      </c>
      <c r="G43" s="25">
        <v>8.0543871249923402</v>
      </c>
      <c r="H43" s="21">
        <v>4.0188436954268568E-2</v>
      </c>
      <c r="I43" s="25">
        <v>8.0593933686801851</v>
      </c>
      <c r="J43" s="21">
        <v>0.20214277099599318</v>
      </c>
    </row>
    <row r="44" spans="2:10" x14ac:dyDescent="0.3">
      <c r="B44" s="29" t="s">
        <v>41</v>
      </c>
      <c r="C44" s="36">
        <v>7.367529578057936</v>
      </c>
      <c r="D44" s="32">
        <v>5.4219940452077807E-2</v>
      </c>
      <c r="E44" s="36">
        <v>8.215991903323479</v>
      </c>
      <c r="F44" s="32">
        <v>0.16250323821386969</v>
      </c>
      <c r="G44" s="36">
        <v>8.3983545768604753</v>
      </c>
      <c r="H44" s="32">
        <v>0.17541866317835755</v>
      </c>
      <c r="I44" s="36">
        <v>8.1847911916821463</v>
      </c>
      <c r="J44" s="32">
        <v>0.13406603394628153</v>
      </c>
    </row>
    <row r="46" spans="2:10" x14ac:dyDescent="0.3">
      <c r="B46" s="23" t="s">
        <v>47</v>
      </c>
    </row>
    <row r="48" spans="2:10" x14ac:dyDescent="0.3">
      <c r="B48" s="31"/>
      <c r="C48" s="54">
        <v>0</v>
      </c>
      <c r="D48" s="54"/>
      <c r="E48" s="54">
        <v>24</v>
      </c>
      <c r="F48" s="54"/>
      <c r="G48" s="54">
        <v>48</v>
      </c>
      <c r="H48" s="54"/>
      <c r="I48" s="54">
        <v>72</v>
      </c>
      <c r="J48" s="54"/>
    </row>
    <row r="49" spans="2:10" x14ac:dyDescent="0.3">
      <c r="B49" s="29"/>
      <c r="C49" s="30" t="s">
        <v>8</v>
      </c>
      <c r="D49" s="30" t="s">
        <v>50</v>
      </c>
      <c r="E49" s="30" t="s">
        <v>8</v>
      </c>
      <c r="F49" s="30" t="s">
        <v>50</v>
      </c>
      <c r="G49" s="30" t="s">
        <v>8</v>
      </c>
      <c r="H49" s="30" t="s">
        <v>50</v>
      </c>
      <c r="I49" s="30" t="s">
        <v>8</v>
      </c>
      <c r="J49" s="30" t="s">
        <v>50</v>
      </c>
    </row>
    <row r="50" spans="2:10" x14ac:dyDescent="0.3">
      <c r="B50" s="16" t="s">
        <v>37</v>
      </c>
      <c r="C50" s="25">
        <v>3.8792566097186079</v>
      </c>
      <c r="D50" s="21">
        <v>0.25</v>
      </c>
      <c r="E50" s="25">
        <v>3.5439498207199396</v>
      </c>
      <c r="F50" s="21">
        <v>0.17</v>
      </c>
      <c r="G50" s="25">
        <v>7.9623957645014238</v>
      </c>
      <c r="H50" s="21">
        <v>7.0000000000000007E-2</v>
      </c>
      <c r="I50" s="25">
        <v>8.0312401116759862</v>
      </c>
      <c r="J50" s="21">
        <v>0.11</v>
      </c>
    </row>
    <row r="51" spans="2:10" x14ac:dyDescent="0.3">
      <c r="B51" s="16" t="s">
        <v>38</v>
      </c>
      <c r="C51" s="25">
        <v>6.8312957512029016</v>
      </c>
      <c r="D51" s="21">
        <v>8.3314982287891554E-2</v>
      </c>
      <c r="E51" s="25">
        <v>8.731782019449474</v>
      </c>
      <c r="F51" s="21">
        <v>0.15476371454739296</v>
      </c>
      <c r="G51" s="25">
        <v>8.3169414078140669</v>
      </c>
      <c r="H51" s="21">
        <v>0.11939709729638352</v>
      </c>
      <c r="I51" s="25">
        <v>8.2740603867767035</v>
      </c>
      <c r="J51" s="21">
        <v>9.4533393505834742E-2</v>
      </c>
    </row>
    <row r="52" spans="2:10" x14ac:dyDescent="0.3">
      <c r="B52" s="16" t="s">
        <v>39</v>
      </c>
      <c r="C52" s="25">
        <v>7.3014925034928622</v>
      </c>
      <c r="D52" s="21">
        <v>3.5519428369534665E-2</v>
      </c>
      <c r="E52" s="25">
        <v>8.380763109682082</v>
      </c>
      <c r="F52" s="21">
        <v>9.2682327940272591E-2</v>
      </c>
      <c r="G52" s="25">
        <v>8.3779238589277227</v>
      </c>
      <c r="H52" s="21">
        <v>2.4786908047634181E-2</v>
      </c>
      <c r="I52" s="25">
        <v>8.2399189178011714</v>
      </c>
      <c r="J52" s="21">
        <v>7.1121016140774054E-2</v>
      </c>
    </row>
    <row r="53" spans="2:10" x14ac:dyDescent="0.3">
      <c r="B53" s="16" t="s">
        <v>40</v>
      </c>
      <c r="C53" s="25">
        <v>6.7945572579403715</v>
      </c>
      <c r="D53" s="21">
        <v>0.15011079838989458</v>
      </c>
      <c r="E53" s="25">
        <v>8.406138235062711</v>
      </c>
      <c r="F53" s="21">
        <v>7.0339833591789691E-2</v>
      </c>
      <c r="G53" s="25">
        <v>8.0765317776974399</v>
      </c>
      <c r="H53" s="21">
        <v>0.15968299540754041</v>
      </c>
      <c r="I53" s="25">
        <v>8.0643303162401896</v>
      </c>
      <c r="J53" s="21">
        <v>0.2108086572719923</v>
      </c>
    </row>
    <row r="54" spans="2:10" x14ac:dyDescent="0.3">
      <c r="B54" s="29" t="s">
        <v>41</v>
      </c>
      <c r="C54" s="36">
        <v>7.4613129390924193</v>
      </c>
      <c r="D54" s="32">
        <v>1.0563181195745711E-2</v>
      </c>
      <c r="E54" s="36">
        <v>8.3143711585013236</v>
      </c>
      <c r="F54" s="32">
        <v>7.053152602198047E-2</v>
      </c>
      <c r="G54" s="36">
        <v>8.2129096005426856</v>
      </c>
      <c r="H54" s="32">
        <v>0.33213616930948653</v>
      </c>
      <c r="I54" s="36">
        <v>8.0895943010107612</v>
      </c>
      <c r="J54" s="32">
        <v>0.12408789168897913</v>
      </c>
    </row>
    <row r="56" spans="2:10" x14ac:dyDescent="0.3">
      <c r="B56" s="23" t="s">
        <v>48</v>
      </c>
    </row>
    <row r="58" spans="2:10" x14ac:dyDescent="0.3">
      <c r="B58" s="31"/>
      <c r="C58" s="54">
        <v>0</v>
      </c>
      <c r="D58" s="54"/>
      <c r="E58" s="54">
        <v>24</v>
      </c>
      <c r="F58" s="54"/>
      <c r="G58" s="54">
        <v>48</v>
      </c>
      <c r="H58" s="54"/>
      <c r="I58" s="54">
        <v>72</v>
      </c>
      <c r="J58" s="54"/>
    </row>
    <row r="59" spans="2:10" x14ac:dyDescent="0.3">
      <c r="B59" s="29"/>
      <c r="C59" s="30" t="s">
        <v>8</v>
      </c>
      <c r="D59" s="30" t="s">
        <v>50</v>
      </c>
      <c r="E59" s="30" t="s">
        <v>8</v>
      </c>
      <c r="F59" s="30" t="s">
        <v>50</v>
      </c>
      <c r="G59" s="30" t="s">
        <v>8</v>
      </c>
      <c r="H59" s="30" t="s">
        <v>50</v>
      </c>
      <c r="I59" s="30" t="s">
        <v>8</v>
      </c>
      <c r="J59" s="30" t="s">
        <v>50</v>
      </c>
    </row>
    <row r="60" spans="2:10" x14ac:dyDescent="0.3">
      <c r="B60" s="16" t="s">
        <v>37</v>
      </c>
      <c r="C60" s="25">
        <v>2.5627769393707553</v>
      </c>
      <c r="D60" s="21">
        <v>2.23</v>
      </c>
      <c r="E60" s="25">
        <v>8.3810089970032404</v>
      </c>
      <c r="F60" s="21">
        <v>0.17</v>
      </c>
      <c r="G60" s="25">
        <v>7.9887246136911703</v>
      </c>
      <c r="H60" s="21">
        <v>7.0000000000000007E-2</v>
      </c>
      <c r="I60" s="25">
        <v>8.0821764278922181</v>
      </c>
      <c r="J60" s="21">
        <v>0.11</v>
      </c>
    </row>
    <row r="61" spans="2:10" x14ac:dyDescent="0.3">
      <c r="B61" s="16" t="s">
        <v>38</v>
      </c>
      <c r="C61" s="25">
        <v>6.8463353495781849</v>
      </c>
      <c r="D61" s="21">
        <v>5.3413591825154712E-2</v>
      </c>
      <c r="E61" s="25">
        <v>8.6869155725369147</v>
      </c>
      <c r="F61" s="21">
        <v>9.2429355817022094E-2</v>
      </c>
      <c r="G61" s="25">
        <v>8.3224358415675557</v>
      </c>
      <c r="H61" s="21">
        <v>0.10608319551853809</v>
      </c>
      <c r="I61" s="25">
        <v>8.3514564089926324</v>
      </c>
      <c r="J61" s="21">
        <v>8.5713641978197155E-2</v>
      </c>
    </row>
    <row r="62" spans="2:10" x14ac:dyDescent="0.3">
      <c r="B62" s="16" t="s">
        <v>39</v>
      </c>
      <c r="C62" s="25">
        <v>7.3553606354470142</v>
      </c>
      <c r="D62" s="21">
        <v>0.16244452025202014</v>
      </c>
      <c r="E62" s="25">
        <v>8.4472424177201848</v>
      </c>
      <c r="F62" s="21">
        <v>3.5335368629989893E-2</v>
      </c>
      <c r="G62" s="25">
        <v>8.3509863768763655</v>
      </c>
      <c r="H62" s="21">
        <v>0.1020009811533933</v>
      </c>
      <c r="I62" s="25">
        <v>8.4323374956489658</v>
      </c>
      <c r="J62" s="21">
        <v>0.13021397356412603</v>
      </c>
    </row>
    <row r="63" spans="2:10" x14ac:dyDescent="0.3">
      <c r="B63" s="16" t="s">
        <v>40</v>
      </c>
      <c r="C63" s="25">
        <v>4.0891612795816199</v>
      </c>
      <c r="D63" s="21">
        <v>7.5560916015003921E-2</v>
      </c>
      <c r="E63" s="25">
        <v>8.4340135749213818</v>
      </c>
      <c r="F63" s="21">
        <v>3.734179551137453E-2</v>
      </c>
      <c r="G63" s="25">
        <v>8.1470871366649202</v>
      </c>
      <c r="H63" s="21">
        <v>6.3327554155401963E-2</v>
      </c>
      <c r="I63" s="25">
        <v>7.9086372107650158</v>
      </c>
      <c r="J63" s="21">
        <v>6.648656939407073E-2</v>
      </c>
    </row>
    <row r="64" spans="2:10" x14ac:dyDescent="0.3">
      <c r="B64" s="29" t="s">
        <v>41</v>
      </c>
      <c r="C64" s="36">
        <v>7.1962726152860155</v>
      </c>
      <c r="D64" s="32">
        <v>0.20990950758712759</v>
      </c>
      <c r="E64" s="36">
        <v>8.2751399618982227</v>
      </c>
      <c r="F64" s="32">
        <v>8.3439201711581271E-2</v>
      </c>
      <c r="G64" s="36">
        <v>8.3378848156259942</v>
      </c>
      <c r="H64" s="32">
        <v>0.10615132424244191</v>
      </c>
      <c r="I64" s="36">
        <v>8.2637097605776688</v>
      </c>
      <c r="J64" s="32">
        <v>0.10454772244315926</v>
      </c>
    </row>
    <row r="67" spans="2:7" x14ac:dyDescent="0.3">
      <c r="B67" s="23" t="s">
        <v>260</v>
      </c>
    </row>
    <row r="69" spans="2:7" x14ac:dyDescent="0.3">
      <c r="B69" s="37"/>
      <c r="C69" s="37"/>
      <c r="D69" s="56" t="s">
        <v>52</v>
      </c>
      <c r="E69" s="56"/>
      <c r="F69" s="56"/>
      <c r="G69" s="56"/>
    </row>
    <row r="70" spans="2:7" x14ac:dyDescent="0.3">
      <c r="B70" s="38"/>
      <c r="C70" s="38"/>
      <c r="D70" s="39">
        <v>0</v>
      </c>
      <c r="E70" s="39">
        <v>24</v>
      </c>
      <c r="F70" s="39">
        <v>48</v>
      </c>
      <c r="G70" s="39">
        <v>72</v>
      </c>
    </row>
    <row r="71" spans="2:7" ht="14.5" x14ac:dyDescent="0.3">
      <c r="B71" s="27" t="s">
        <v>53</v>
      </c>
      <c r="C71" s="26" t="s">
        <v>37</v>
      </c>
      <c r="D71" s="28" t="s">
        <v>211</v>
      </c>
      <c r="E71" s="28" t="s">
        <v>221</v>
      </c>
      <c r="F71" s="28" t="s">
        <v>231</v>
      </c>
      <c r="G71" s="28" t="s">
        <v>241</v>
      </c>
    </row>
    <row r="72" spans="2:7" ht="14.5" x14ac:dyDescent="0.3">
      <c r="B72" s="26"/>
      <c r="C72" s="26" t="s">
        <v>38</v>
      </c>
      <c r="D72" s="28" t="s">
        <v>212</v>
      </c>
      <c r="E72" s="28" t="s">
        <v>222</v>
      </c>
      <c r="F72" s="28" t="s">
        <v>232</v>
      </c>
      <c r="G72" s="28" t="s">
        <v>242</v>
      </c>
    </row>
    <row r="73" spans="2:7" ht="14.5" x14ac:dyDescent="0.3">
      <c r="B73" s="26"/>
      <c r="C73" s="26" t="s">
        <v>39</v>
      </c>
      <c r="D73" s="28" t="s">
        <v>213</v>
      </c>
      <c r="E73" s="28" t="s">
        <v>223</v>
      </c>
      <c r="F73" s="28" t="s">
        <v>233</v>
      </c>
      <c r="G73" s="28" t="s">
        <v>243</v>
      </c>
    </row>
    <row r="74" spans="2:7" ht="14.5" x14ac:dyDescent="0.3">
      <c r="B74" s="26"/>
      <c r="C74" s="26" t="s">
        <v>40</v>
      </c>
      <c r="D74" s="28" t="s">
        <v>214</v>
      </c>
      <c r="E74" s="28" t="s">
        <v>224</v>
      </c>
      <c r="F74" s="28" t="s">
        <v>234</v>
      </c>
      <c r="G74" s="28" t="s">
        <v>244</v>
      </c>
    </row>
    <row r="75" spans="2:7" ht="14.5" x14ac:dyDescent="0.3">
      <c r="B75" s="38"/>
      <c r="C75" s="38" t="s">
        <v>41</v>
      </c>
      <c r="D75" s="40" t="s">
        <v>215</v>
      </c>
      <c r="E75" s="40" t="s">
        <v>225</v>
      </c>
      <c r="F75" s="40" t="s">
        <v>235</v>
      </c>
      <c r="G75" s="40" t="s">
        <v>245</v>
      </c>
    </row>
    <row r="76" spans="2:7" ht="14.5" x14ac:dyDescent="0.3">
      <c r="B76" s="27" t="s">
        <v>54</v>
      </c>
      <c r="C76" s="26" t="s">
        <v>37</v>
      </c>
      <c r="D76" s="28" t="s">
        <v>216</v>
      </c>
      <c r="E76" s="28" t="s">
        <v>226</v>
      </c>
      <c r="F76" s="28" t="s">
        <v>236</v>
      </c>
      <c r="G76" s="28" t="s">
        <v>246</v>
      </c>
    </row>
    <row r="77" spans="2:7" ht="14.5" x14ac:dyDescent="0.3">
      <c r="B77" s="26"/>
      <c r="C77" s="26" t="s">
        <v>38</v>
      </c>
      <c r="D77" s="28" t="s">
        <v>217</v>
      </c>
      <c r="E77" s="28" t="s">
        <v>227</v>
      </c>
      <c r="F77" s="28" t="s">
        <v>237</v>
      </c>
      <c r="G77" s="28" t="s">
        <v>247</v>
      </c>
    </row>
    <row r="78" spans="2:7" ht="14.5" x14ac:dyDescent="0.3">
      <c r="B78" s="26"/>
      <c r="C78" s="26" t="s">
        <v>39</v>
      </c>
      <c r="D78" s="28" t="s">
        <v>218</v>
      </c>
      <c r="E78" s="28" t="s">
        <v>228</v>
      </c>
      <c r="F78" s="28" t="s">
        <v>238</v>
      </c>
      <c r="G78" s="28" t="s">
        <v>248</v>
      </c>
    </row>
    <row r="79" spans="2:7" ht="14.5" x14ac:dyDescent="0.3">
      <c r="B79" s="26"/>
      <c r="C79" s="26" t="s">
        <v>40</v>
      </c>
      <c r="D79" s="28" t="s">
        <v>219</v>
      </c>
      <c r="E79" s="28" t="s">
        <v>229</v>
      </c>
      <c r="F79" s="28" t="s">
        <v>239</v>
      </c>
      <c r="G79" s="28" t="s">
        <v>249</v>
      </c>
    </row>
    <row r="80" spans="2:7" ht="14.5" x14ac:dyDescent="0.3">
      <c r="B80" s="38"/>
      <c r="C80" s="38" t="s">
        <v>41</v>
      </c>
      <c r="D80" s="40" t="s">
        <v>220</v>
      </c>
      <c r="E80" s="40" t="s">
        <v>230</v>
      </c>
      <c r="F80" s="40" t="s">
        <v>240</v>
      </c>
      <c r="G80" s="40" t="s">
        <v>250</v>
      </c>
    </row>
    <row r="81" spans="2:7" x14ac:dyDescent="0.3">
      <c r="B81" s="16" t="s">
        <v>185</v>
      </c>
    </row>
    <row r="82" spans="2:7" x14ac:dyDescent="0.3">
      <c r="B82" s="16" t="s">
        <v>186</v>
      </c>
    </row>
    <row r="84" spans="2:7" x14ac:dyDescent="0.3">
      <c r="B84" s="31"/>
      <c r="C84" s="31"/>
      <c r="D84" s="54" t="s">
        <v>52</v>
      </c>
      <c r="E84" s="54"/>
      <c r="F84" s="54"/>
      <c r="G84" s="54"/>
    </row>
    <row r="85" spans="2:7" x14ac:dyDescent="0.3">
      <c r="B85" s="29"/>
      <c r="C85" s="29"/>
      <c r="D85" s="30">
        <v>0</v>
      </c>
      <c r="E85" s="30">
        <v>24</v>
      </c>
      <c r="F85" s="30">
        <v>48</v>
      </c>
      <c r="G85" s="30">
        <v>72</v>
      </c>
    </row>
    <row r="86" spans="2:7" ht="14.5" x14ac:dyDescent="0.35">
      <c r="B86" s="41" t="s">
        <v>45</v>
      </c>
      <c r="C86" s="31" t="s">
        <v>37</v>
      </c>
      <c r="D86" s="42" t="s">
        <v>99</v>
      </c>
      <c r="E86" s="42" t="s">
        <v>106</v>
      </c>
      <c r="F86" s="42" t="s">
        <v>166</v>
      </c>
      <c r="G86" s="42" t="s">
        <v>166</v>
      </c>
    </row>
    <row r="87" spans="2:7" ht="14.5" x14ac:dyDescent="0.35">
      <c r="C87" s="16" t="s">
        <v>38</v>
      </c>
      <c r="D87" s="25" t="s">
        <v>100</v>
      </c>
      <c r="E87" s="25" t="s">
        <v>104</v>
      </c>
      <c r="F87" s="25" t="s">
        <v>166</v>
      </c>
      <c r="G87" s="25" t="s">
        <v>166</v>
      </c>
    </row>
    <row r="88" spans="2:7" ht="14.5" x14ac:dyDescent="0.35">
      <c r="C88" s="16" t="s">
        <v>39</v>
      </c>
      <c r="D88" s="21" t="s">
        <v>101</v>
      </c>
      <c r="E88" s="21" t="s">
        <v>107</v>
      </c>
      <c r="F88" s="25" t="s">
        <v>166</v>
      </c>
      <c r="G88" s="25" t="s">
        <v>166</v>
      </c>
    </row>
    <row r="89" spans="2:7" ht="14.5" x14ac:dyDescent="0.35">
      <c r="C89" s="16" t="s">
        <v>40</v>
      </c>
      <c r="D89" s="25" t="s">
        <v>102</v>
      </c>
      <c r="E89" s="25" t="s">
        <v>105</v>
      </c>
      <c r="F89" s="25" t="s">
        <v>166</v>
      </c>
      <c r="G89" s="25" t="s">
        <v>166</v>
      </c>
    </row>
    <row r="90" spans="2:7" ht="14.5" x14ac:dyDescent="0.35">
      <c r="B90" s="29"/>
      <c r="C90" s="29" t="s">
        <v>41</v>
      </c>
      <c r="D90" s="36" t="s">
        <v>103</v>
      </c>
      <c r="E90" s="36" t="s">
        <v>108</v>
      </c>
      <c r="F90" s="36" t="s">
        <v>166</v>
      </c>
      <c r="G90" s="36" t="s">
        <v>166</v>
      </c>
    </row>
    <row r="91" spans="2:7" ht="14.5" x14ac:dyDescent="0.35">
      <c r="B91" s="23" t="s">
        <v>46</v>
      </c>
      <c r="C91" s="16" t="s">
        <v>37</v>
      </c>
      <c r="D91" s="25" t="s">
        <v>109</v>
      </c>
      <c r="E91" s="25" t="s">
        <v>114</v>
      </c>
      <c r="F91" s="25" t="s">
        <v>119</v>
      </c>
      <c r="G91" s="25" t="s">
        <v>124</v>
      </c>
    </row>
    <row r="92" spans="2:7" ht="14.5" x14ac:dyDescent="0.35">
      <c r="C92" s="16" t="s">
        <v>38</v>
      </c>
      <c r="D92" s="25" t="s">
        <v>110</v>
      </c>
      <c r="E92" s="25" t="s">
        <v>115</v>
      </c>
      <c r="F92" s="25" t="s">
        <v>120</v>
      </c>
      <c r="G92" s="25" t="s">
        <v>125</v>
      </c>
    </row>
    <row r="93" spans="2:7" ht="14.5" x14ac:dyDescent="0.35">
      <c r="C93" s="16" t="s">
        <v>39</v>
      </c>
      <c r="D93" s="25" t="s">
        <v>111</v>
      </c>
      <c r="E93" s="25" t="s">
        <v>116</v>
      </c>
      <c r="F93" s="25" t="s">
        <v>123</v>
      </c>
      <c r="G93" s="25" t="s">
        <v>126</v>
      </c>
    </row>
    <row r="94" spans="2:7" ht="14.5" x14ac:dyDescent="0.35">
      <c r="C94" s="16" t="s">
        <v>40</v>
      </c>
      <c r="D94" s="25" t="s">
        <v>112</v>
      </c>
      <c r="E94" s="25" t="s">
        <v>117</v>
      </c>
      <c r="F94" s="25" t="s">
        <v>122</v>
      </c>
      <c r="G94" s="25" t="s">
        <v>127</v>
      </c>
    </row>
    <row r="95" spans="2:7" ht="14.5" x14ac:dyDescent="0.35">
      <c r="B95" s="29"/>
      <c r="C95" s="29" t="s">
        <v>41</v>
      </c>
      <c r="D95" s="36" t="s">
        <v>113</v>
      </c>
      <c r="E95" s="36" t="s">
        <v>118</v>
      </c>
      <c r="F95" s="36" t="s">
        <v>121</v>
      </c>
      <c r="G95" s="36" t="s">
        <v>128</v>
      </c>
    </row>
    <row r="96" spans="2:7" ht="14.5" x14ac:dyDescent="0.35">
      <c r="B96" s="23" t="s">
        <v>47</v>
      </c>
      <c r="C96" s="16" t="s">
        <v>37</v>
      </c>
      <c r="D96" s="25" t="s">
        <v>129</v>
      </c>
      <c r="E96" s="25" t="s">
        <v>134</v>
      </c>
      <c r="F96" s="25" t="s">
        <v>143</v>
      </c>
      <c r="G96" s="25" t="s">
        <v>145</v>
      </c>
    </row>
    <row r="97" spans="2:14" ht="14.5" x14ac:dyDescent="0.35">
      <c r="C97" s="16" t="s">
        <v>38</v>
      </c>
      <c r="D97" s="25" t="s">
        <v>130</v>
      </c>
      <c r="E97" s="25" t="s">
        <v>135</v>
      </c>
      <c r="F97" s="25" t="s">
        <v>140</v>
      </c>
      <c r="G97" s="25" t="s">
        <v>146</v>
      </c>
    </row>
    <row r="98" spans="2:14" ht="14.5" x14ac:dyDescent="0.35">
      <c r="C98" s="16" t="s">
        <v>39</v>
      </c>
      <c r="D98" s="25" t="s">
        <v>131</v>
      </c>
      <c r="E98" s="25" t="s">
        <v>136</v>
      </c>
      <c r="F98" s="25" t="s">
        <v>141</v>
      </c>
      <c r="G98" s="25" t="s">
        <v>147</v>
      </c>
    </row>
    <row r="99" spans="2:14" ht="14.5" x14ac:dyDescent="0.35">
      <c r="C99" s="16" t="s">
        <v>40</v>
      </c>
      <c r="D99" s="25" t="s">
        <v>132</v>
      </c>
      <c r="E99" s="25" t="s">
        <v>137</v>
      </c>
      <c r="F99" s="25" t="s">
        <v>142</v>
      </c>
      <c r="G99" s="25" t="s">
        <v>148</v>
      </c>
    </row>
    <row r="100" spans="2:14" ht="14.5" x14ac:dyDescent="0.35">
      <c r="B100" s="29"/>
      <c r="C100" s="29" t="s">
        <v>41</v>
      </c>
      <c r="D100" s="36" t="s">
        <v>133</v>
      </c>
      <c r="E100" s="36" t="s">
        <v>138</v>
      </c>
      <c r="F100" s="36" t="s">
        <v>144</v>
      </c>
      <c r="G100" s="36" t="s">
        <v>149</v>
      </c>
    </row>
    <row r="101" spans="2:14" ht="14.5" x14ac:dyDescent="0.35">
      <c r="B101" s="23" t="s">
        <v>48</v>
      </c>
      <c r="C101" s="16" t="s">
        <v>37</v>
      </c>
      <c r="D101" s="25" t="s">
        <v>150</v>
      </c>
      <c r="E101" s="25" t="s">
        <v>155</v>
      </c>
      <c r="F101" s="25" t="s">
        <v>139</v>
      </c>
      <c r="G101" s="25" t="s">
        <v>161</v>
      </c>
    </row>
    <row r="102" spans="2:14" ht="14.5" x14ac:dyDescent="0.35">
      <c r="C102" s="16" t="s">
        <v>38</v>
      </c>
      <c r="D102" s="25" t="s">
        <v>151</v>
      </c>
      <c r="E102" s="25" t="s">
        <v>156</v>
      </c>
      <c r="F102" s="25" t="s">
        <v>158</v>
      </c>
      <c r="G102" s="25" t="s">
        <v>162</v>
      </c>
    </row>
    <row r="103" spans="2:14" ht="14.5" x14ac:dyDescent="0.35">
      <c r="C103" s="16" t="s">
        <v>39</v>
      </c>
      <c r="D103" s="25" t="s">
        <v>152</v>
      </c>
      <c r="E103" s="25" t="s">
        <v>157</v>
      </c>
      <c r="F103" s="25" t="s">
        <v>159</v>
      </c>
      <c r="G103" s="25" t="s">
        <v>163</v>
      </c>
    </row>
    <row r="104" spans="2:14" ht="14.5" x14ac:dyDescent="0.35">
      <c r="C104" s="16" t="s">
        <v>40</v>
      </c>
      <c r="D104" s="25" t="s">
        <v>153</v>
      </c>
      <c r="E104" s="25" t="s">
        <v>157</v>
      </c>
      <c r="F104" s="25" t="s">
        <v>160</v>
      </c>
      <c r="G104" s="25" t="s">
        <v>164</v>
      </c>
    </row>
    <row r="105" spans="2:14" ht="14.5" x14ac:dyDescent="0.35">
      <c r="B105" s="29"/>
      <c r="C105" s="29" t="s">
        <v>41</v>
      </c>
      <c r="D105" s="36" t="s">
        <v>154</v>
      </c>
      <c r="E105" s="36" t="s">
        <v>117</v>
      </c>
      <c r="F105" s="36" t="s">
        <v>158</v>
      </c>
      <c r="G105" s="36" t="s">
        <v>165</v>
      </c>
    </row>
    <row r="106" spans="2:14" x14ac:dyDescent="0.3">
      <c r="B106" s="16" t="s">
        <v>185</v>
      </c>
    </row>
    <row r="109" spans="2:14" x14ac:dyDescent="0.3">
      <c r="B109" s="37"/>
      <c r="C109" s="53" t="s">
        <v>53</v>
      </c>
      <c r="D109" s="53"/>
      <c r="E109" s="53" t="s">
        <v>54</v>
      </c>
      <c r="F109" s="53"/>
      <c r="G109" s="52" t="s">
        <v>32</v>
      </c>
      <c r="H109" s="52"/>
      <c r="I109" s="52" t="s">
        <v>261</v>
      </c>
      <c r="J109" s="52"/>
      <c r="K109" s="52" t="s">
        <v>30</v>
      </c>
      <c r="L109" s="52"/>
      <c r="M109" s="52" t="s">
        <v>27</v>
      </c>
      <c r="N109" s="52"/>
    </row>
    <row r="110" spans="2:14" x14ac:dyDescent="0.3">
      <c r="B110" s="38"/>
      <c r="C110" s="43" t="s">
        <v>257</v>
      </c>
      <c r="D110" s="43" t="s">
        <v>258</v>
      </c>
      <c r="E110" s="43" t="s">
        <v>257</v>
      </c>
      <c r="F110" s="43" t="s">
        <v>258</v>
      </c>
      <c r="G110" s="35" t="s">
        <v>257</v>
      </c>
      <c r="H110" s="35" t="s">
        <v>258</v>
      </c>
      <c r="I110" s="35" t="s">
        <v>257</v>
      </c>
      <c r="J110" s="35" t="s">
        <v>258</v>
      </c>
      <c r="K110" s="35" t="s">
        <v>257</v>
      </c>
      <c r="L110" s="35" t="s">
        <v>258</v>
      </c>
      <c r="M110" s="35" t="s">
        <v>257</v>
      </c>
      <c r="N110" s="35" t="s">
        <v>258</v>
      </c>
    </row>
    <row r="111" spans="2:14" x14ac:dyDescent="0.3">
      <c r="B111" s="26" t="s">
        <v>256</v>
      </c>
    </row>
    <row r="112" spans="2:14" x14ac:dyDescent="0.3">
      <c r="B112" s="26" t="s">
        <v>254</v>
      </c>
      <c r="C112" s="44">
        <v>4</v>
      </c>
      <c r="D112" s="44" t="s">
        <v>263</v>
      </c>
      <c r="E112" s="44">
        <v>4</v>
      </c>
      <c r="F112" s="44" t="s">
        <v>263</v>
      </c>
      <c r="G112" s="44">
        <v>4</v>
      </c>
      <c r="H112" s="44" t="s">
        <v>264</v>
      </c>
      <c r="I112" s="44">
        <v>4</v>
      </c>
      <c r="J112" s="44" t="s">
        <v>263</v>
      </c>
      <c r="K112" s="44">
        <v>4</v>
      </c>
      <c r="L112" s="44" t="s">
        <v>263</v>
      </c>
      <c r="M112" s="44">
        <v>4</v>
      </c>
      <c r="N112" s="44" t="s">
        <v>263</v>
      </c>
    </row>
    <row r="113" spans="2:14" x14ac:dyDescent="0.3">
      <c r="B113" s="26" t="s">
        <v>265</v>
      </c>
      <c r="C113" s="44">
        <v>3</v>
      </c>
      <c r="D113" s="44" t="s">
        <v>263</v>
      </c>
      <c r="E113" s="44">
        <v>3</v>
      </c>
      <c r="F113" s="44" t="s">
        <v>263</v>
      </c>
      <c r="G113" s="44">
        <v>3</v>
      </c>
      <c r="H113" s="44" t="s">
        <v>263</v>
      </c>
      <c r="I113" s="44">
        <v>3</v>
      </c>
      <c r="J113" s="44" t="s">
        <v>263</v>
      </c>
      <c r="K113" s="44">
        <v>3</v>
      </c>
      <c r="L113" s="44" t="s">
        <v>263</v>
      </c>
      <c r="M113" s="44">
        <v>3</v>
      </c>
      <c r="N113" s="44" t="s">
        <v>263</v>
      </c>
    </row>
    <row r="114" spans="2:14" x14ac:dyDescent="0.3">
      <c r="B114" s="26" t="s">
        <v>255</v>
      </c>
      <c r="C114" s="44"/>
      <c r="D114" s="44"/>
      <c r="E114" s="44"/>
      <c r="F114" s="44"/>
      <c r="G114" s="44"/>
      <c r="H114" s="44"/>
      <c r="I114" s="44"/>
      <c r="J114" s="44"/>
      <c r="K114" s="44"/>
      <c r="L114" s="44"/>
      <c r="M114" s="44"/>
      <c r="N114" s="44"/>
    </row>
    <row r="115" spans="2:14" x14ac:dyDescent="0.3">
      <c r="B115" s="38" t="s">
        <v>268</v>
      </c>
      <c r="C115" s="43">
        <v>12</v>
      </c>
      <c r="D115" s="43" t="s">
        <v>263</v>
      </c>
      <c r="E115" s="43">
        <v>12</v>
      </c>
      <c r="F115" s="43" t="s">
        <v>266</v>
      </c>
      <c r="G115" s="43">
        <v>12</v>
      </c>
      <c r="H115" s="43" t="s">
        <v>267</v>
      </c>
      <c r="I115" s="43">
        <v>12</v>
      </c>
      <c r="J115" s="43" t="s">
        <v>263</v>
      </c>
      <c r="K115" s="43">
        <v>12</v>
      </c>
      <c r="L115" s="43" t="s">
        <v>263</v>
      </c>
      <c r="M115" s="43">
        <v>12</v>
      </c>
      <c r="N115" s="43" t="s">
        <v>263</v>
      </c>
    </row>
    <row r="118" spans="2:14" x14ac:dyDescent="0.3">
      <c r="B118" s="37"/>
      <c r="C118" s="48" t="s">
        <v>53</v>
      </c>
      <c r="D118" s="48" t="s">
        <v>54</v>
      </c>
      <c r="E118" s="47" t="s">
        <v>32</v>
      </c>
      <c r="F118" s="47" t="s">
        <v>261</v>
      </c>
      <c r="G118" s="47" t="s">
        <v>30</v>
      </c>
      <c r="H118" s="47" t="s">
        <v>27</v>
      </c>
    </row>
    <row r="119" spans="2:14" x14ac:dyDescent="0.3">
      <c r="B119" s="38"/>
      <c r="C119" s="43" t="s">
        <v>258</v>
      </c>
      <c r="D119" s="43" t="s">
        <v>258</v>
      </c>
      <c r="E119" s="35" t="s">
        <v>258</v>
      </c>
      <c r="F119" s="35" t="s">
        <v>258</v>
      </c>
      <c r="G119" s="35" t="s">
        <v>258</v>
      </c>
      <c r="H119" s="35" t="s">
        <v>258</v>
      </c>
    </row>
    <row r="120" spans="2:14" x14ac:dyDescent="0.3">
      <c r="B120" s="26" t="s">
        <v>256</v>
      </c>
      <c r="C120" s="22"/>
      <c r="D120" s="22"/>
      <c r="E120" s="22"/>
      <c r="F120" s="22"/>
      <c r="G120" s="22"/>
      <c r="H120" s="22"/>
    </row>
    <row r="121" spans="2:14" x14ac:dyDescent="0.3">
      <c r="B121" s="26" t="s">
        <v>254</v>
      </c>
      <c r="C121" s="44" t="s">
        <v>263</v>
      </c>
      <c r="D121" s="44" t="s">
        <v>263</v>
      </c>
      <c r="E121" s="44" t="s">
        <v>264</v>
      </c>
      <c r="F121" s="44" t="s">
        <v>263</v>
      </c>
      <c r="G121" s="44" t="s">
        <v>263</v>
      </c>
      <c r="H121" s="44" t="s">
        <v>263</v>
      </c>
    </row>
    <row r="122" spans="2:14" x14ac:dyDescent="0.3">
      <c r="B122" s="26" t="s">
        <v>265</v>
      </c>
      <c r="C122" s="44" t="s">
        <v>263</v>
      </c>
      <c r="D122" s="44" t="s">
        <v>263</v>
      </c>
      <c r="E122" s="44" t="s">
        <v>263</v>
      </c>
      <c r="F122" s="44" t="s">
        <v>263</v>
      </c>
      <c r="G122" s="44" t="s">
        <v>263</v>
      </c>
      <c r="H122" s="44" t="s">
        <v>263</v>
      </c>
    </row>
    <row r="123" spans="2:14" x14ac:dyDescent="0.3">
      <c r="B123" s="26" t="s">
        <v>255</v>
      </c>
      <c r="C123" s="44"/>
      <c r="D123" s="44"/>
      <c r="E123" s="44"/>
      <c r="F123" s="44"/>
      <c r="G123" s="44"/>
      <c r="H123" s="44"/>
    </row>
    <row r="124" spans="2:14" x14ac:dyDescent="0.3">
      <c r="B124" s="38" t="s">
        <v>268</v>
      </c>
      <c r="C124" s="43" t="s">
        <v>263</v>
      </c>
      <c r="D124" s="43" t="s">
        <v>266</v>
      </c>
      <c r="E124" s="43" t="s">
        <v>267</v>
      </c>
      <c r="F124" s="43" t="s">
        <v>263</v>
      </c>
      <c r="G124" s="43" t="s">
        <v>263</v>
      </c>
      <c r="H124" s="43" t="s">
        <v>263</v>
      </c>
    </row>
  </sheetData>
  <mergeCells count="33">
    <mergeCell ref="B2:C2"/>
    <mergeCell ref="D69:G69"/>
    <mergeCell ref="D84:G84"/>
    <mergeCell ref="C6:D6"/>
    <mergeCell ref="E6:F6"/>
    <mergeCell ref="G6:H6"/>
    <mergeCell ref="C28:D28"/>
    <mergeCell ref="E28:F28"/>
    <mergeCell ref="G28:H28"/>
    <mergeCell ref="C58:D58"/>
    <mergeCell ref="E58:F58"/>
    <mergeCell ref="G58:H58"/>
    <mergeCell ref="I6:J6"/>
    <mergeCell ref="C16:D16"/>
    <mergeCell ref="E16:F16"/>
    <mergeCell ref="G16:H16"/>
    <mergeCell ref="I16:J16"/>
    <mergeCell ref="I58:J58"/>
    <mergeCell ref="I28:J28"/>
    <mergeCell ref="C48:D48"/>
    <mergeCell ref="E48:F48"/>
    <mergeCell ref="C38:D38"/>
    <mergeCell ref="E38:F38"/>
    <mergeCell ref="G38:H38"/>
    <mergeCell ref="I38:J38"/>
    <mergeCell ref="G48:H48"/>
    <mergeCell ref="I48:J48"/>
    <mergeCell ref="M109:N109"/>
    <mergeCell ref="C109:D109"/>
    <mergeCell ref="E109:F109"/>
    <mergeCell ref="G109:H109"/>
    <mergeCell ref="I109:J109"/>
    <mergeCell ref="K109:L10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D7D50-1E44-4ABF-958D-2380DFB8902A}">
  <dimension ref="B1:N109"/>
  <sheetViews>
    <sheetView zoomScale="70" zoomScaleNormal="70" workbookViewId="0">
      <selection activeCell="G104" sqref="G104"/>
    </sheetView>
  </sheetViews>
  <sheetFormatPr defaultRowHeight="14" x14ac:dyDescent="0.3"/>
  <cols>
    <col min="1" max="1" width="2.7265625" style="16" customWidth="1"/>
    <col min="2" max="2" width="25" style="16" bestFit="1" customWidth="1"/>
    <col min="3" max="3" width="16.36328125" style="16" customWidth="1"/>
    <col min="4" max="4" width="10.81640625" style="16" customWidth="1"/>
    <col min="5" max="5" width="11.36328125" style="16" customWidth="1"/>
    <col min="6" max="6" width="11.453125" style="16" customWidth="1"/>
    <col min="7" max="8" width="12.36328125" style="16" bestFit="1" customWidth="1"/>
    <col min="9" max="9" width="10.81640625" style="16" customWidth="1"/>
    <col min="10" max="10" width="9.36328125" style="16" customWidth="1"/>
    <col min="11" max="11" width="9.36328125" style="16" bestFit="1" customWidth="1"/>
    <col min="12" max="12" width="9.36328125" style="16" customWidth="1"/>
    <col min="13" max="13" width="9.36328125" style="16" bestFit="1" customWidth="1"/>
    <col min="14" max="15" width="8.7265625" style="16"/>
    <col min="16" max="21" width="9.36328125" style="16" bestFit="1" customWidth="1"/>
    <col min="22" max="16384" width="8.7265625" style="16"/>
  </cols>
  <sheetData>
    <row r="1" spans="2:14" ht="12.5" customHeight="1" x14ac:dyDescent="0.3"/>
    <row r="2" spans="2:14" ht="15" x14ac:dyDescent="0.3">
      <c r="B2" s="55" t="s">
        <v>44</v>
      </c>
      <c r="C2" s="55"/>
      <c r="D2" s="17"/>
    </row>
    <row r="4" spans="2:14" ht="15" x14ac:dyDescent="0.3">
      <c r="B4" s="18" t="s">
        <v>34</v>
      </c>
      <c r="C4" s="19"/>
      <c r="D4" s="19"/>
      <c r="E4" s="19"/>
      <c r="F4" s="19"/>
      <c r="G4" s="19"/>
      <c r="H4" s="19"/>
    </row>
    <row r="6" spans="2:14" x14ac:dyDescent="0.3">
      <c r="B6" s="31"/>
      <c r="C6" s="54">
        <v>0</v>
      </c>
      <c r="D6" s="54"/>
      <c r="E6" s="54">
        <v>1</v>
      </c>
      <c r="F6" s="54"/>
      <c r="G6" s="54">
        <v>2</v>
      </c>
      <c r="H6" s="54"/>
      <c r="I6" s="54">
        <v>3</v>
      </c>
      <c r="J6" s="54"/>
      <c r="K6" s="54">
        <v>4</v>
      </c>
      <c r="L6" s="54"/>
      <c r="M6" s="54">
        <v>5</v>
      </c>
      <c r="N6" s="54"/>
    </row>
    <row r="7" spans="2:14" x14ac:dyDescent="0.3">
      <c r="B7" s="29"/>
      <c r="C7" s="30" t="s">
        <v>8</v>
      </c>
      <c r="D7" s="30" t="s">
        <v>50</v>
      </c>
      <c r="E7" s="30" t="s">
        <v>8</v>
      </c>
      <c r="F7" s="30" t="s">
        <v>50</v>
      </c>
      <c r="G7" s="30" t="s">
        <v>8</v>
      </c>
      <c r="H7" s="30" t="s">
        <v>50</v>
      </c>
      <c r="I7" s="30" t="s">
        <v>8</v>
      </c>
      <c r="J7" s="30" t="s">
        <v>50</v>
      </c>
      <c r="K7" s="30" t="s">
        <v>8</v>
      </c>
      <c r="L7" s="30" t="s">
        <v>50</v>
      </c>
      <c r="M7" s="30" t="s">
        <v>8</v>
      </c>
      <c r="N7" s="30" t="s">
        <v>50</v>
      </c>
    </row>
    <row r="8" spans="2:14" x14ac:dyDescent="0.3">
      <c r="B8" s="16" t="s">
        <v>37</v>
      </c>
      <c r="C8" s="21">
        <v>3.83</v>
      </c>
      <c r="D8" s="21">
        <v>0.03</v>
      </c>
      <c r="E8" s="21">
        <v>3.8333333333333335</v>
      </c>
      <c r="F8" s="21">
        <v>0.04</v>
      </c>
      <c r="G8" s="21">
        <v>3.8233333333333337</v>
      </c>
      <c r="H8" s="21">
        <v>0.04</v>
      </c>
      <c r="I8" s="21">
        <v>3.8533333333333335</v>
      </c>
      <c r="J8" s="21">
        <v>0.04</v>
      </c>
      <c r="K8" s="21">
        <v>3.85</v>
      </c>
      <c r="L8" s="21">
        <v>0.04</v>
      </c>
      <c r="M8" s="21">
        <v>3.8433333333333337</v>
      </c>
      <c r="N8" s="21">
        <v>0.05</v>
      </c>
    </row>
    <row r="9" spans="2:14" x14ac:dyDescent="0.3">
      <c r="B9" s="16" t="s">
        <v>38</v>
      </c>
      <c r="C9" s="21">
        <v>3.8933333333333331</v>
      </c>
      <c r="D9" s="21">
        <v>6.6583281184794035E-2</v>
      </c>
      <c r="E9" s="21">
        <v>3.9033333333333338</v>
      </c>
      <c r="F9" s="21">
        <v>5.8594652770823333E-2</v>
      </c>
      <c r="G9" s="21">
        <v>3.8733333333333335</v>
      </c>
      <c r="H9" s="21">
        <v>6.6583281184794035E-2</v>
      </c>
      <c r="I9" s="21">
        <v>3.8733333333333335</v>
      </c>
      <c r="J9" s="21">
        <v>6.6583281184794035E-2</v>
      </c>
      <c r="K9" s="21">
        <v>3.8733333333333335</v>
      </c>
      <c r="L9" s="21">
        <v>6.6583281184794035E-2</v>
      </c>
      <c r="M9" s="21">
        <v>3.8633333333333333</v>
      </c>
      <c r="N9" s="21">
        <v>6.6583281184793924E-2</v>
      </c>
    </row>
    <row r="10" spans="2:14" x14ac:dyDescent="0.3">
      <c r="B10" s="16" t="s">
        <v>39</v>
      </c>
      <c r="C10" s="21">
        <v>4.5</v>
      </c>
      <c r="D10" s="21">
        <v>0.13999999999999968</v>
      </c>
      <c r="E10" s="21">
        <v>4.5066666666666668</v>
      </c>
      <c r="F10" s="21">
        <v>0.14011899704655814</v>
      </c>
      <c r="G10" s="21">
        <v>4.5066666666666668</v>
      </c>
      <c r="H10" s="21">
        <v>0.14011899704655814</v>
      </c>
      <c r="I10" s="21">
        <v>4.51</v>
      </c>
      <c r="J10" s="21">
        <v>0.13527749258468705</v>
      </c>
      <c r="K10" s="21">
        <v>4.5600000000000005</v>
      </c>
      <c r="L10" s="21">
        <v>0.10148891565092226</v>
      </c>
      <c r="M10" s="21">
        <v>4.5733333333333333</v>
      </c>
      <c r="N10" s="21">
        <v>9.2915732431775921E-2</v>
      </c>
    </row>
    <row r="11" spans="2:14" x14ac:dyDescent="0.3">
      <c r="B11" s="16" t="s">
        <v>40</v>
      </c>
      <c r="C11" s="21">
        <v>3.9350000000000001</v>
      </c>
      <c r="D11" s="21">
        <v>0.26162950903902266</v>
      </c>
      <c r="E11" s="21">
        <v>3.9666666666666668</v>
      </c>
      <c r="F11" s="21">
        <v>0.19295940851208412</v>
      </c>
      <c r="G11" s="21">
        <v>3.97</v>
      </c>
      <c r="H11" s="21">
        <v>0.18734993995195215</v>
      </c>
      <c r="I11" s="21">
        <v>3.9866666666666664</v>
      </c>
      <c r="J11" s="21">
        <v>0.19295940851208387</v>
      </c>
      <c r="K11" s="21">
        <v>3.98</v>
      </c>
      <c r="L11" s="21">
        <v>0.19467922333931789</v>
      </c>
      <c r="M11" s="21">
        <v>3.98</v>
      </c>
      <c r="N11" s="21">
        <v>0.19467922333931789</v>
      </c>
    </row>
    <row r="12" spans="2:14" x14ac:dyDescent="0.3">
      <c r="B12" s="29" t="s">
        <v>41</v>
      </c>
      <c r="C12" s="32">
        <v>4.246666666666667</v>
      </c>
      <c r="D12" s="32">
        <v>0.52728866224614201</v>
      </c>
      <c r="E12" s="32">
        <v>4.2833333333333341</v>
      </c>
      <c r="F12" s="32">
        <v>0.50796981537620267</v>
      </c>
      <c r="G12" s="32">
        <v>4.2833333333333341</v>
      </c>
      <c r="H12" s="32">
        <v>0.50796981537620267</v>
      </c>
      <c r="I12" s="32">
        <v>4.3</v>
      </c>
      <c r="J12" s="32">
        <v>0.5126402247190518</v>
      </c>
      <c r="K12" s="32">
        <v>4.3066666666666666</v>
      </c>
      <c r="L12" s="32">
        <v>0.50737888538382558</v>
      </c>
      <c r="M12" s="32">
        <v>4.3066666666666666</v>
      </c>
      <c r="N12" s="32">
        <v>0.50737888538382558</v>
      </c>
    </row>
    <row r="14" spans="2:14" x14ac:dyDescent="0.3">
      <c r="B14" s="23" t="s">
        <v>35</v>
      </c>
    </row>
    <row r="16" spans="2:14" x14ac:dyDescent="0.3">
      <c r="B16" s="31"/>
      <c r="C16" s="54">
        <v>0</v>
      </c>
      <c r="D16" s="54"/>
      <c r="E16" s="54">
        <v>1</v>
      </c>
      <c r="F16" s="54"/>
      <c r="G16" s="54">
        <v>2</v>
      </c>
      <c r="H16" s="54"/>
      <c r="I16" s="54">
        <v>3</v>
      </c>
      <c r="J16" s="54"/>
      <c r="K16" s="54">
        <v>4</v>
      </c>
      <c r="L16" s="54"/>
      <c r="M16" s="54">
        <v>5</v>
      </c>
      <c r="N16" s="54"/>
    </row>
    <row r="17" spans="2:14" x14ac:dyDescent="0.3">
      <c r="B17" s="29"/>
      <c r="C17" s="30" t="s">
        <v>8</v>
      </c>
      <c r="D17" s="30" t="s">
        <v>50</v>
      </c>
      <c r="E17" s="30" t="s">
        <v>8</v>
      </c>
      <c r="F17" s="30" t="s">
        <v>50</v>
      </c>
      <c r="G17" s="30" t="s">
        <v>8</v>
      </c>
      <c r="H17" s="30" t="s">
        <v>50</v>
      </c>
      <c r="I17" s="30" t="s">
        <v>8</v>
      </c>
      <c r="J17" s="30" t="s">
        <v>50</v>
      </c>
      <c r="K17" s="30" t="s">
        <v>8</v>
      </c>
      <c r="L17" s="30" t="s">
        <v>50</v>
      </c>
      <c r="M17" s="30" t="s">
        <v>8</v>
      </c>
      <c r="N17" s="30" t="s">
        <v>50</v>
      </c>
    </row>
    <row r="18" spans="2:14" x14ac:dyDescent="0.3">
      <c r="B18" s="16" t="s">
        <v>37</v>
      </c>
      <c r="C18" s="21">
        <v>0.16514666666666669</v>
      </c>
      <c r="D18" s="21">
        <v>0.03</v>
      </c>
      <c r="E18" s="21">
        <v>0.21018666666666666</v>
      </c>
      <c r="F18" s="21">
        <v>0.03</v>
      </c>
      <c r="G18" s="21">
        <v>0.24021333333333331</v>
      </c>
      <c r="H18" s="21">
        <v>0.03</v>
      </c>
      <c r="I18" s="21">
        <v>0.189168</v>
      </c>
      <c r="J18" s="21">
        <v>0.05</v>
      </c>
      <c r="K18" s="21">
        <v>0.22519999999999998</v>
      </c>
      <c r="L18" s="21">
        <v>0.05</v>
      </c>
      <c r="M18" s="21">
        <v>0.21018666666666666</v>
      </c>
      <c r="N18" s="21">
        <v>0.03</v>
      </c>
    </row>
    <row r="19" spans="2:14" x14ac:dyDescent="0.3">
      <c r="B19" s="16" t="s">
        <v>38</v>
      </c>
      <c r="C19" s="21">
        <v>0.19517333333333334</v>
      </c>
      <c r="D19" s="21">
        <v>2.6003856124300825E-2</v>
      </c>
      <c r="E19" s="21">
        <v>0.21018666666666666</v>
      </c>
      <c r="F19" s="21">
        <v>2.6003856124300825E-2</v>
      </c>
      <c r="G19" s="21">
        <v>0.19517333333333334</v>
      </c>
      <c r="H19" s="21">
        <v>2.6003856124300825E-2</v>
      </c>
      <c r="I19" s="21">
        <v>0.18016000000000001</v>
      </c>
      <c r="J19" s="21">
        <v>3.3993498887762956E-17</v>
      </c>
      <c r="K19" s="21">
        <v>0.18016000000000001</v>
      </c>
      <c r="L19" s="21">
        <v>3.3993498887762956E-17</v>
      </c>
      <c r="M19" s="21">
        <v>0.21018666666666666</v>
      </c>
      <c r="N19" s="21">
        <v>2.6003856124300825E-2</v>
      </c>
    </row>
    <row r="20" spans="2:14" x14ac:dyDescent="0.3">
      <c r="B20" s="16" t="s">
        <v>39</v>
      </c>
      <c r="C20" s="21">
        <v>0.12010666666666665</v>
      </c>
      <c r="D20" s="21">
        <v>2.6003856124300759E-2</v>
      </c>
      <c r="E20" s="21">
        <v>0.12010666666666669</v>
      </c>
      <c r="F20" s="21">
        <v>5.2007712248601484E-2</v>
      </c>
      <c r="G20" s="21">
        <v>0.12010666666666669</v>
      </c>
      <c r="H20" s="21">
        <v>5.2007712248601484E-2</v>
      </c>
      <c r="I20" s="21">
        <v>0.13512000000000002</v>
      </c>
      <c r="J20" s="21">
        <v>7.8011568372902212E-2</v>
      </c>
      <c r="K20" s="21">
        <v>0.13512000000000002</v>
      </c>
      <c r="L20" s="21">
        <v>7.8011568372902212E-2</v>
      </c>
      <c r="M20" s="21">
        <v>0.13512000000000002</v>
      </c>
      <c r="N20" s="21">
        <v>7.8011568372902212E-2</v>
      </c>
    </row>
    <row r="21" spans="2:14" x14ac:dyDescent="0.3">
      <c r="B21" s="16" t="s">
        <v>40</v>
      </c>
      <c r="C21" s="21">
        <v>0.16514666666666669</v>
      </c>
      <c r="D21" s="21">
        <v>2.6003856124300825E-2</v>
      </c>
      <c r="E21" s="21">
        <v>0.15013333333333334</v>
      </c>
      <c r="F21" s="21">
        <v>6.8799736433603695E-2</v>
      </c>
      <c r="G21" s="21">
        <v>0.15013333333333334</v>
      </c>
      <c r="H21" s="21">
        <v>6.8799736433603695E-2</v>
      </c>
      <c r="I21" s="21">
        <v>0.15013333333333334</v>
      </c>
      <c r="J21" s="21">
        <v>2.6003856124300825E-2</v>
      </c>
      <c r="K21" s="21">
        <v>0.16514666666666666</v>
      </c>
      <c r="L21" s="21">
        <v>5.2007712248601456E-2</v>
      </c>
      <c r="M21" s="21">
        <v>0.16514666666666666</v>
      </c>
      <c r="N21" s="21">
        <v>5.2007712248601456E-2</v>
      </c>
    </row>
    <row r="22" spans="2:14" x14ac:dyDescent="0.3">
      <c r="B22" s="29" t="s">
        <v>41</v>
      </c>
      <c r="C22" s="32">
        <v>0.16514666666666666</v>
      </c>
      <c r="D22" s="32">
        <v>5.2007712248601456E-2</v>
      </c>
      <c r="E22" s="32">
        <v>0.13511999999999999</v>
      </c>
      <c r="F22" s="32">
        <v>0</v>
      </c>
      <c r="G22" s="32">
        <v>0.13511999999999999</v>
      </c>
      <c r="H22" s="32">
        <v>0</v>
      </c>
      <c r="I22" s="32">
        <v>0.15013333333333334</v>
      </c>
      <c r="J22" s="32">
        <v>2.6003856124300825E-2</v>
      </c>
      <c r="K22" s="32">
        <v>0.15013333333333334</v>
      </c>
      <c r="L22" s="32">
        <v>2.6003856124300825E-2</v>
      </c>
      <c r="M22" s="32">
        <v>0.15013333333333334</v>
      </c>
      <c r="N22" s="32">
        <v>2.6003856124300825E-2</v>
      </c>
    </row>
    <row r="24" spans="2:14" ht="15" x14ac:dyDescent="0.3">
      <c r="B24" s="24" t="s">
        <v>43</v>
      </c>
    </row>
    <row r="26" spans="2:14" x14ac:dyDescent="0.3">
      <c r="B26" s="23" t="s">
        <v>45</v>
      </c>
    </row>
    <row r="28" spans="2:14" x14ac:dyDescent="0.3">
      <c r="B28" s="33"/>
      <c r="C28" s="34" t="s">
        <v>10</v>
      </c>
      <c r="D28" s="34" t="s">
        <v>11</v>
      </c>
      <c r="E28" s="34" t="s">
        <v>12</v>
      </c>
      <c r="F28" s="34" t="s">
        <v>13</v>
      </c>
      <c r="G28" s="34" t="s">
        <v>14</v>
      </c>
      <c r="H28" s="34" t="s">
        <v>15</v>
      </c>
      <c r="J28" s="20"/>
      <c r="L28" s="20"/>
    </row>
    <row r="29" spans="2:14" x14ac:dyDescent="0.3">
      <c r="B29" s="16" t="s">
        <v>37</v>
      </c>
      <c r="C29" s="22">
        <v>0</v>
      </c>
      <c r="D29" s="22">
        <v>0</v>
      </c>
      <c r="E29" s="22">
        <v>0</v>
      </c>
      <c r="F29" s="22">
        <v>0</v>
      </c>
      <c r="G29" s="22">
        <v>0</v>
      </c>
      <c r="H29" s="22">
        <v>0</v>
      </c>
      <c r="J29" s="22"/>
      <c r="L29" s="22"/>
    </row>
    <row r="30" spans="2:14" x14ac:dyDescent="0.3">
      <c r="B30" s="16" t="s">
        <v>38</v>
      </c>
      <c r="C30" s="22">
        <v>0</v>
      </c>
      <c r="D30" s="22">
        <v>0</v>
      </c>
      <c r="E30" s="22">
        <v>0</v>
      </c>
      <c r="F30" s="22">
        <v>0</v>
      </c>
      <c r="G30" s="22">
        <v>0</v>
      </c>
      <c r="H30" s="22">
        <v>0</v>
      </c>
      <c r="J30" s="22"/>
      <c r="L30" s="22"/>
    </row>
    <row r="31" spans="2:14" x14ac:dyDescent="0.3">
      <c r="B31" s="16" t="s">
        <v>39</v>
      </c>
      <c r="C31" s="22">
        <v>0</v>
      </c>
      <c r="D31" s="22">
        <v>0</v>
      </c>
      <c r="E31" s="22">
        <v>0</v>
      </c>
      <c r="F31" s="22">
        <v>0</v>
      </c>
      <c r="G31" s="16" t="s">
        <v>51</v>
      </c>
      <c r="H31" s="16" t="s">
        <v>51</v>
      </c>
      <c r="J31" s="22"/>
    </row>
    <row r="32" spans="2:14" x14ac:dyDescent="0.3">
      <c r="B32" s="16" t="s">
        <v>40</v>
      </c>
      <c r="C32" s="22">
        <v>0</v>
      </c>
      <c r="D32" s="22">
        <v>0</v>
      </c>
      <c r="E32" s="22">
        <v>0</v>
      </c>
      <c r="F32" s="22">
        <v>0</v>
      </c>
      <c r="G32" s="22">
        <v>0</v>
      </c>
      <c r="H32" s="22">
        <v>0</v>
      </c>
      <c r="J32" s="22"/>
      <c r="L32" s="22"/>
    </row>
    <row r="33" spans="2:12" x14ac:dyDescent="0.3">
      <c r="B33" s="29" t="s">
        <v>41</v>
      </c>
      <c r="C33" s="35">
        <v>0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J33" s="22"/>
      <c r="L33" s="22"/>
    </row>
    <row r="35" spans="2:12" x14ac:dyDescent="0.3">
      <c r="B35" s="23" t="s">
        <v>46</v>
      </c>
    </row>
    <row r="37" spans="2:12" x14ac:dyDescent="0.3">
      <c r="B37" s="33"/>
      <c r="C37" s="34" t="s">
        <v>10</v>
      </c>
      <c r="D37" s="34" t="s">
        <v>11</v>
      </c>
      <c r="E37" s="34" t="s">
        <v>12</v>
      </c>
      <c r="F37" s="34" t="s">
        <v>13</v>
      </c>
      <c r="G37" s="34" t="s">
        <v>14</v>
      </c>
      <c r="H37" s="34" t="s">
        <v>15</v>
      </c>
      <c r="J37" s="20"/>
      <c r="L37" s="20"/>
    </row>
    <row r="38" spans="2:12" x14ac:dyDescent="0.3">
      <c r="B38" s="16" t="s">
        <v>37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J38" s="22"/>
      <c r="L38" s="22"/>
    </row>
    <row r="39" spans="2:12" x14ac:dyDescent="0.3">
      <c r="B39" s="16" t="s">
        <v>38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J39" s="22"/>
      <c r="L39" s="22"/>
    </row>
    <row r="40" spans="2:12" x14ac:dyDescent="0.3">
      <c r="B40" s="16" t="s">
        <v>39</v>
      </c>
      <c r="C40" s="22">
        <v>0</v>
      </c>
      <c r="D40" s="22">
        <v>0</v>
      </c>
      <c r="E40" s="22">
        <v>0</v>
      </c>
      <c r="F40" s="22">
        <v>0</v>
      </c>
      <c r="G40" s="16" t="s">
        <v>51</v>
      </c>
      <c r="H40" s="16" t="s">
        <v>51</v>
      </c>
      <c r="J40" s="22"/>
    </row>
    <row r="41" spans="2:12" x14ac:dyDescent="0.3">
      <c r="B41" s="16" t="s">
        <v>40</v>
      </c>
      <c r="C41" s="22">
        <v>0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J41" s="22"/>
      <c r="L41" s="22"/>
    </row>
    <row r="42" spans="2:12" x14ac:dyDescent="0.3">
      <c r="B42" s="29" t="s">
        <v>41</v>
      </c>
      <c r="C42" s="35">
        <v>0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J42" s="22"/>
      <c r="L42" s="22"/>
    </row>
    <row r="44" spans="2:12" x14ac:dyDescent="0.3">
      <c r="B44" s="23" t="s">
        <v>47</v>
      </c>
    </row>
    <row r="46" spans="2:12" x14ac:dyDescent="0.3">
      <c r="B46" s="33"/>
      <c r="C46" s="34" t="s">
        <v>10</v>
      </c>
      <c r="D46" s="34" t="s">
        <v>11</v>
      </c>
      <c r="E46" s="34" t="s">
        <v>12</v>
      </c>
      <c r="F46" s="34" t="s">
        <v>13</v>
      </c>
      <c r="G46" s="34" t="s">
        <v>14</v>
      </c>
      <c r="H46" s="34" t="s">
        <v>15</v>
      </c>
      <c r="J46" s="20"/>
      <c r="L46" s="20"/>
    </row>
    <row r="47" spans="2:12" x14ac:dyDescent="0.3">
      <c r="B47" s="16" t="s">
        <v>37</v>
      </c>
      <c r="C47" s="22">
        <v>0</v>
      </c>
      <c r="D47" s="22">
        <v>0</v>
      </c>
      <c r="E47" s="22">
        <v>0</v>
      </c>
      <c r="F47" s="22">
        <v>0</v>
      </c>
      <c r="G47" s="22">
        <v>0</v>
      </c>
      <c r="H47" s="22">
        <v>0</v>
      </c>
      <c r="J47" s="22"/>
      <c r="L47" s="22"/>
    </row>
    <row r="48" spans="2:12" x14ac:dyDescent="0.3">
      <c r="B48" s="16" t="s">
        <v>38</v>
      </c>
      <c r="C48" s="22">
        <v>0</v>
      </c>
      <c r="D48" s="22">
        <v>0</v>
      </c>
      <c r="E48" s="22">
        <v>0</v>
      </c>
      <c r="F48" s="22">
        <v>0</v>
      </c>
      <c r="G48" s="22">
        <v>0</v>
      </c>
      <c r="H48" s="22">
        <v>0</v>
      </c>
      <c r="J48" s="22"/>
      <c r="L48" s="22"/>
    </row>
    <row r="49" spans="2:12" x14ac:dyDescent="0.3">
      <c r="B49" s="16" t="s">
        <v>39</v>
      </c>
      <c r="C49" s="22">
        <v>0</v>
      </c>
      <c r="D49" s="22">
        <v>0</v>
      </c>
      <c r="E49" s="22">
        <v>0</v>
      </c>
      <c r="F49" s="22">
        <v>0</v>
      </c>
      <c r="G49" s="16" t="s">
        <v>51</v>
      </c>
      <c r="H49" s="16" t="s">
        <v>51</v>
      </c>
      <c r="J49" s="22"/>
    </row>
    <row r="50" spans="2:12" x14ac:dyDescent="0.3">
      <c r="B50" s="16" t="s">
        <v>40</v>
      </c>
      <c r="C50" s="22">
        <v>0</v>
      </c>
      <c r="D50" s="22">
        <v>0</v>
      </c>
      <c r="E50" s="22">
        <v>0</v>
      </c>
      <c r="F50" s="22">
        <v>0</v>
      </c>
      <c r="G50" s="22">
        <v>0</v>
      </c>
      <c r="H50" s="22">
        <v>0</v>
      </c>
      <c r="J50" s="22"/>
      <c r="L50" s="22"/>
    </row>
    <row r="51" spans="2:12" x14ac:dyDescent="0.3">
      <c r="B51" s="29" t="s">
        <v>41</v>
      </c>
      <c r="C51" s="35">
        <v>0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J51" s="22"/>
      <c r="L51" s="22"/>
    </row>
    <row r="53" spans="2:12" x14ac:dyDescent="0.3">
      <c r="B53" s="23" t="s">
        <v>48</v>
      </c>
    </row>
    <row r="55" spans="2:12" x14ac:dyDescent="0.3">
      <c r="B55" s="33"/>
      <c r="C55" s="34" t="s">
        <v>10</v>
      </c>
      <c r="D55" s="34" t="s">
        <v>11</v>
      </c>
      <c r="E55" s="34" t="s">
        <v>12</v>
      </c>
      <c r="F55" s="34" t="s">
        <v>13</v>
      </c>
      <c r="G55" s="34" t="s">
        <v>14</v>
      </c>
      <c r="H55" s="34" t="s">
        <v>15</v>
      </c>
      <c r="J55" s="20"/>
      <c r="L55" s="20"/>
    </row>
    <row r="56" spans="2:12" x14ac:dyDescent="0.3">
      <c r="B56" s="16" t="s">
        <v>37</v>
      </c>
      <c r="C56" s="22">
        <v>0</v>
      </c>
      <c r="D56" s="22">
        <v>0</v>
      </c>
      <c r="E56" s="22">
        <v>0</v>
      </c>
      <c r="F56" s="22">
        <v>0</v>
      </c>
      <c r="G56" s="22">
        <v>0</v>
      </c>
      <c r="H56" s="22">
        <v>0</v>
      </c>
      <c r="J56" s="22"/>
      <c r="L56" s="22"/>
    </row>
    <row r="57" spans="2:12" x14ac:dyDescent="0.3">
      <c r="B57" s="16" t="s">
        <v>38</v>
      </c>
      <c r="C57" s="22">
        <v>0</v>
      </c>
      <c r="D57" s="22">
        <v>0</v>
      </c>
      <c r="E57" s="22">
        <v>0</v>
      </c>
      <c r="F57" s="22">
        <v>0</v>
      </c>
      <c r="G57" s="22">
        <v>0</v>
      </c>
      <c r="H57" s="22">
        <v>0</v>
      </c>
      <c r="J57" s="22"/>
      <c r="L57" s="22"/>
    </row>
    <row r="58" spans="2:12" x14ac:dyDescent="0.3">
      <c r="B58" s="16" t="s">
        <v>39</v>
      </c>
      <c r="C58" s="22">
        <v>0</v>
      </c>
      <c r="D58" s="22">
        <v>0</v>
      </c>
      <c r="E58" s="22">
        <v>0</v>
      </c>
      <c r="F58" s="22">
        <v>0</v>
      </c>
      <c r="G58" s="16" t="s">
        <v>51</v>
      </c>
      <c r="H58" s="16" t="s">
        <v>51</v>
      </c>
      <c r="J58" s="22"/>
    </row>
    <row r="59" spans="2:12" x14ac:dyDescent="0.3">
      <c r="B59" s="16" t="s">
        <v>40</v>
      </c>
      <c r="C59" s="22">
        <v>0</v>
      </c>
      <c r="D59" s="22">
        <v>0</v>
      </c>
      <c r="E59" s="22">
        <v>0</v>
      </c>
      <c r="F59" s="22">
        <v>0</v>
      </c>
      <c r="G59" s="22">
        <v>0</v>
      </c>
      <c r="H59" s="22">
        <v>0</v>
      </c>
      <c r="J59" s="22"/>
      <c r="L59" s="22"/>
    </row>
    <row r="60" spans="2:12" x14ac:dyDescent="0.3">
      <c r="B60" s="29" t="s">
        <v>41</v>
      </c>
      <c r="C60" s="35">
        <v>0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J60" s="22"/>
      <c r="L60" s="22"/>
    </row>
    <row r="63" spans="2:12" x14ac:dyDescent="0.3">
      <c r="B63" s="23" t="s">
        <v>253</v>
      </c>
    </row>
    <row r="65" spans="2:9" x14ac:dyDescent="0.3">
      <c r="B65" s="31"/>
      <c r="C65" s="31"/>
      <c r="D65" s="54" t="s">
        <v>167</v>
      </c>
      <c r="E65" s="54"/>
      <c r="F65" s="54"/>
      <c r="G65" s="54"/>
      <c r="H65" s="54"/>
      <c r="I65" s="54"/>
    </row>
    <row r="66" spans="2:9" x14ac:dyDescent="0.3">
      <c r="B66" s="29"/>
      <c r="C66" s="29"/>
      <c r="D66" s="30">
        <v>0</v>
      </c>
      <c r="E66" s="30">
        <v>1</v>
      </c>
      <c r="F66" s="30">
        <v>2</v>
      </c>
      <c r="G66" s="30">
        <v>3</v>
      </c>
      <c r="H66" s="30">
        <v>4</v>
      </c>
      <c r="I66" s="30">
        <v>5</v>
      </c>
    </row>
    <row r="67" spans="2:9" x14ac:dyDescent="0.3">
      <c r="B67" s="23" t="s">
        <v>53</v>
      </c>
      <c r="C67" s="16" t="s">
        <v>37</v>
      </c>
      <c r="D67" s="21" t="s">
        <v>57</v>
      </c>
      <c r="E67" s="21" t="s">
        <v>58</v>
      </c>
      <c r="F67" s="21" t="s">
        <v>59</v>
      </c>
      <c r="G67" s="21" t="s">
        <v>60</v>
      </c>
      <c r="H67" s="21" t="s">
        <v>60</v>
      </c>
      <c r="I67" s="21" t="s">
        <v>61</v>
      </c>
    </row>
    <row r="68" spans="2:9" x14ac:dyDescent="0.3">
      <c r="C68" s="16" t="s">
        <v>38</v>
      </c>
      <c r="D68" s="21" t="s">
        <v>62</v>
      </c>
      <c r="E68" s="21" t="s">
        <v>63</v>
      </c>
      <c r="F68" s="21" t="s">
        <v>64</v>
      </c>
      <c r="G68" s="21" t="s">
        <v>55</v>
      </c>
      <c r="H68" s="21" t="s">
        <v>55</v>
      </c>
      <c r="I68" s="21" t="s">
        <v>65</v>
      </c>
    </row>
    <row r="69" spans="2:9" x14ac:dyDescent="0.3">
      <c r="C69" s="16" t="s">
        <v>39</v>
      </c>
      <c r="D69" s="21" t="s">
        <v>66</v>
      </c>
      <c r="E69" s="21" t="s">
        <v>67</v>
      </c>
      <c r="F69" s="21" t="s">
        <v>67</v>
      </c>
      <c r="G69" s="21" t="s">
        <v>67</v>
      </c>
      <c r="H69" s="21" t="s">
        <v>68</v>
      </c>
      <c r="I69" s="21" t="s">
        <v>69</v>
      </c>
    </row>
    <row r="70" spans="2:9" x14ac:dyDescent="0.3">
      <c r="C70" s="16" t="s">
        <v>40</v>
      </c>
      <c r="D70" s="21" t="s">
        <v>70</v>
      </c>
      <c r="E70" s="21" t="s">
        <v>71</v>
      </c>
      <c r="F70" s="21" t="s">
        <v>71</v>
      </c>
      <c r="G70" s="21" t="s">
        <v>72</v>
      </c>
      <c r="H70" s="21" t="s">
        <v>73</v>
      </c>
      <c r="I70" s="21" t="s">
        <v>73</v>
      </c>
    </row>
    <row r="71" spans="2:9" x14ac:dyDescent="0.3">
      <c r="B71" s="29"/>
      <c r="C71" s="29" t="s">
        <v>41</v>
      </c>
      <c r="D71" s="32" t="s">
        <v>74</v>
      </c>
      <c r="E71" s="32" t="s">
        <v>75</v>
      </c>
      <c r="F71" s="32" t="s">
        <v>75</v>
      </c>
      <c r="G71" s="32" t="s">
        <v>76</v>
      </c>
      <c r="H71" s="32" t="s">
        <v>77</v>
      </c>
      <c r="I71" s="32" t="s">
        <v>77</v>
      </c>
    </row>
    <row r="72" spans="2:9" x14ac:dyDescent="0.3">
      <c r="B72" s="23" t="s">
        <v>56</v>
      </c>
      <c r="C72" s="16" t="s">
        <v>37</v>
      </c>
      <c r="D72" s="21" t="s">
        <v>78</v>
      </c>
      <c r="E72" s="21" t="s">
        <v>79</v>
      </c>
      <c r="F72" s="21" t="s">
        <v>80</v>
      </c>
      <c r="G72" s="21" t="s">
        <v>81</v>
      </c>
      <c r="H72" s="21" t="s">
        <v>82</v>
      </c>
      <c r="I72" s="21" t="s">
        <v>79</v>
      </c>
    </row>
    <row r="73" spans="2:9" x14ac:dyDescent="0.3">
      <c r="C73" s="16" t="s">
        <v>38</v>
      </c>
      <c r="D73" s="21" t="s">
        <v>83</v>
      </c>
      <c r="E73" s="21" t="s">
        <v>79</v>
      </c>
      <c r="F73" s="21" t="s">
        <v>84</v>
      </c>
      <c r="G73" s="21" t="s">
        <v>85</v>
      </c>
      <c r="H73" s="21" t="s">
        <v>86</v>
      </c>
      <c r="I73" s="21" t="s">
        <v>79</v>
      </c>
    </row>
    <row r="74" spans="2:9" x14ac:dyDescent="0.3">
      <c r="C74" s="16" t="s">
        <v>39</v>
      </c>
      <c r="D74" s="21" t="s">
        <v>87</v>
      </c>
      <c r="E74" s="21" t="s">
        <v>88</v>
      </c>
      <c r="F74" s="21" t="s">
        <v>88</v>
      </c>
      <c r="G74" s="21" t="s">
        <v>89</v>
      </c>
      <c r="H74" s="21" t="s">
        <v>90</v>
      </c>
      <c r="I74" s="21" t="s">
        <v>90</v>
      </c>
    </row>
    <row r="75" spans="2:9" x14ac:dyDescent="0.3">
      <c r="C75" s="16" t="s">
        <v>40</v>
      </c>
      <c r="D75" s="21" t="s">
        <v>78</v>
      </c>
      <c r="E75" s="21" t="s">
        <v>91</v>
      </c>
      <c r="F75" s="21" t="s">
        <v>92</v>
      </c>
      <c r="G75" s="21" t="s">
        <v>93</v>
      </c>
      <c r="H75" s="21" t="s">
        <v>94</v>
      </c>
      <c r="I75" s="21" t="s">
        <v>94</v>
      </c>
    </row>
    <row r="76" spans="2:9" x14ac:dyDescent="0.3">
      <c r="B76" s="29"/>
      <c r="C76" s="29" t="s">
        <v>41</v>
      </c>
      <c r="D76" s="32" t="s">
        <v>94</v>
      </c>
      <c r="E76" s="32" t="s">
        <v>95</v>
      </c>
      <c r="F76" s="32" t="s">
        <v>96</v>
      </c>
      <c r="G76" s="32" t="s">
        <v>93</v>
      </c>
      <c r="H76" s="32" t="s">
        <v>97</v>
      </c>
      <c r="I76" s="32" t="s">
        <v>98</v>
      </c>
    </row>
    <row r="77" spans="2:9" x14ac:dyDescent="0.3">
      <c r="B77" s="16" t="s">
        <v>185</v>
      </c>
    </row>
    <row r="79" spans="2:9" x14ac:dyDescent="0.3">
      <c r="B79" s="31"/>
      <c r="C79" s="31"/>
      <c r="D79" s="54" t="s">
        <v>167</v>
      </c>
      <c r="E79" s="54"/>
      <c r="F79" s="54"/>
      <c r="G79" s="54"/>
      <c r="H79" s="54"/>
      <c r="I79" s="54"/>
    </row>
    <row r="80" spans="2:9" x14ac:dyDescent="0.3">
      <c r="B80" s="29"/>
      <c r="C80" s="29"/>
      <c r="D80" s="30">
        <v>0</v>
      </c>
      <c r="E80" s="30">
        <v>1</v>
      </c>
      <c r="F80" s="30">
        <v>2</v>
      </c>
      <c r="G80" s="30">
        <v>3</v>
      </c>
      <c r="H80" s="30">
        <v>4</v>
      </c>
      <c r="I80" s="30">
        <v>5</v>
      </c>
    </row>
    <row r="81" spans="2:9" ht="14.5" x14ac:dyDescent="0.35">
      <c r="B81" s="23" t="s">
        <v>53</v>
      </c>
      <c r="C81" s="16" t="s">
        <v>37</v>
      </c>
      <c r="D81" s="21" t="s">
        <v>187</v>
      </c>
      <c r="E81" s="21" t="s">
        <v>188</v>
      </c>
      <c r="F81" s="21" t="s">
        <v>189</v>
      </c>
      <c r="G81" s="21" t="s">
        <v>190</v>
      </c>
      <c r="H81" s="21" t="s">
        <v>190</v>
      </c>
      <c r="I81" s="21" t="s">
        <v>191</v>
      </c>
    </row>
    <row r="82" spans="2:9" ht="14.5" x14ac:dyDescent="0.35">
      <c r="C82" s="16" t="s">
        <v>38</v>
      </c>
      <c r="D82" s="21" t="s">
        <v>192</v>
      </c>
      <c r="E82" s="21" t="s">
        <v>193</v>
      </c>
      <c r="F82" s="21" t="s">
        <v>194</v>
      </c>
      <c r="G82" s="21" t="s">
        <v>194</v>
      </c>
      <c r="H82" s="21" t="s">
        <v>194</v>
      </c>
      <c r="I82" s="21" t="s">
        <v>195</v>
      </c>
    </row>
    <row r="83" spans="2:9" ht="14.5" x14ac:dyDescent="0.35">
      <c r="C83" s="16" t="s">
        <v>39</v>
      </c>
      <c r="D83" s="21" t="s">
        <v>196</v>
      </c>
      <c r="E83" s="21" t="s">
        <v>197</v>
      </c>
      <c r="F83" s="21" t="s">
        <v>197</v>
      </c>
      <c r="G83" s="21" t="s">
        <v>197</v>
      </c>
      <c r="H83" s="21" t="s">
        <v>198</v>
      </c>
      <c r="I83" s="21" t="s">
        <v>199</v>
      </c>
    </row>
    <row r="84" spans="2:9" ht="14.5" x14ac:dyDescent="0.35">
      <c r="C84" s="16" t="s">
        <v>40</v>
      </c>
      <c r="D84" s="21" t="s">
        <v>200</v>
      </c>
      <c r="E84" s="21" t="s">
        <v>201</v>
      </c>
      <c r="F84" s="21" t="s">
        <v>201</v>
      </c>
      <c r="G84" s="21" t="s">
        <v>202</v>
      </c>
      <c r="H84" s="21" t="s">
        <v>203</v>
      </c>
      <c r="I84" s="21" t="s">
        <v>203</v>
      </c>
    </row>
    <row r="85" spans="2:9" ht="14.5" x14ac:dyDescent="0.35">
      <c r="B85" s="29"/>
      <c r="C85" s="29" t="s">
        <v>41</v>
      </c>
      <c r="D85" s="32" t="s">
        <v>204</v>
      </c>
      <c r="E85" s="32" t="s">
        <v>205</v>
      </c>
      <c r="F85" s="32" t="s">
        <v>205</v>
      </c>
      <c r="G85" s="32" t="s">
        <v>206</v>
      </c>
      <c r="H85" s="32" t="s">
        <v>207</v>
      </c>
      <c r="I85" s="32" t="s">
        <v>207</v>
      </c>
    </row>
    <row r="86" spans="2:9" ht="14.5" x14ac:dyDescent="0.35">
      <c r="B86" s="23" t="s">
        <v>56</v>
      </c>
      <c r="C86" s="16" t="s">
        <v>37</v>
      </c>
      <c r="D86" s="21" t="s">
        <v>168</v>
      </c>
      <c r="E86" s="21" t="s">
        <v>171</v>
      </c>
      <c r="F86" s="21" t="s">
        <v>170</v>
      </c>
      <c r="G86" s="21" t="s">
        <v>172</v>
      </c>
      <c r="H86" s="21" t="s">
        <v>173</v>
      </c>
      <c r="I86" s="21" t="s">
        <v>171</v>
      </c>
    </row>
    <row r="87" spans="2:9" ht="14.5" x14ac:dyDescent="0.35">
      <c r="C87" s="16" t="s">
        <v>38</v>
      </c>
      <c r="D87" s="21" t="s">
        <v>174</v>
      </c>
      <c r="E87" s="21" t="s">
        <v>169</v>
      </c>
      <c r="F87" s="21" t="s">
        <v>175</v>
      </c>
      <c r="G87" s="21" t="s">
        <v>176</v>
      </c>
      <c r="H87" s="21" t="s">
        <v>176</v>
      </c>
      <c r="I87" s="21" t="s">
        <v>169</v>
      </c>
    </row>
    <row r="88" spans="2:9" ht="14.5" x14ac:dyDescent="0.35">
      <c r="C88" s="16" t="s">
        <v>39</v>
      </c>
      <c r="D88" s="21" t="s">
        <v>177</v>
      </c>
      <c r="E88" s="21" t="s">
        <v>178</v>
      </c>
      <c r="F88" s="21" t="s">
        <v>178</v>
      </c>
      <c r="G88" s="21" t="s">
        <v>179</v>
      </c>
      <c r="H88" s="21" t="s">
        <v>179</v>
      </c>
      <c r="I88" s="21" t="s">
        <v>179</v>
      </c>
    </row>
    <row r="89" spans="2:9" ht="14.5" x14ac:dyDescent="0.35">
      <c r="C89" s="16" t="s">
        <v>40</v>
      </c>
      <c r="D89" s="21" t="s">
        <v>180</v>
      </c>
      <c r="E89" s="21" t="s">
        <v>181</v>
      </c>
      <c r="F89" s="21" t="s">
        <v>181</v>
      </c>
      <c r="G89" s="21" t="s">
        <v>182</v>
      </c>
      <c r="H89" s="21" t="s">
        <v>183</v>
      </c>
      <c r="I89" s="21" t="s">
        <v>183</v>
      </c>
    </row>
    <row r="90" spans="2:9" ht="14.5" x14ac:dyDescent="0.35">
      <c r="B90" s="29"/>
      <c r="C90" s="29" t="s">
        <v>41</v>
      </c>
      <c r="D90" s="32" t="s">
        <v>183</v>
      </c>
      <c r="E90" s="32" t="s">
        <v>184</v>
      </c>
      <c r="F90" s="32" t="s">
        <v>184</v>
      </c>
      <c r="G90" s="32" t="s">
        <v>182</v>
      </c>
      <c r="H90" s="32" t="s">
        <v>182</v>
      </c>
      <c r="I90" s="32" t="s">
        <v>182</v>
      </c>
    </row>
    <row r="91" spans="2:9" x14ac:dyDescent="0.3">
      <c r="B91" s="16" t="s">
        <v>186</v>
      </c>
    </row>
    <row r="94" spans="2:9" x14ac:dyDescent="0.3">
      <c r="B94" s="37"/>
      <c r="C94" s="53" t="s">
        <v>53</v>
      </c>
      <c r="D94" s="53"/>
      <c r="E94" s="53" t="s">
        <v>54</v>
      </c>
      <c r="F94" s="53"/>
    </row>
    <row r="95" spans="2:9" x14ac:dyDescent="0.3">
      <c r="B95" s="38"/>
      <c r="C95" s="43" t="s">
        <v>257</v>
      </c>
      <c r="D95" s="43" t="s">
        <v>258</v>
      </c>
      <c r="E95" s="43" t="s">
        <v>257</v>
      </c>
      <c r="F95" s="43" t="s">
        <v>258</v>
      </c>
    </row>
    <row r="96" spans="2:9" x14ac:dyDescent="0.3">
      <c r="B96" s="26" t="s">
        <v>256</v>
      </c>
      <c r="C96" s="26"/>
      <c r="D96" s="26"/>
      <c r="E96" s="26"/>
      <c r="F96" s="26"/>
    </row>
    <row r="97" spans="2:6" x14ac:dyDescent="0.3">
      <c r="B97" s="26" t="s">
        <v>254</v>
      </c>
      <c r="C97" s="44">
        <v>4</v>
      </c>
      <c r="D97" s="44" t="s">
        <v>259</v>
      </c>
      <c r="E97" s="44">
        <v>4</v>
      </c>
      <c r="F97" s="44" t="s">
        <v>259</v>
      </c>
    </row>
    <row r="98" spans="2:6" x14ac:dyDescent="0.3">
      <c r="B98" s="26" t="s">
        <v>167</v>
      </c>
      <c r="C98" s="44">
        <v>5</v>
      </c>
      <c r="D98" s="45">
        <v>1</v>
      </c>
      <c r="E98" s="44">
        <v>5</v>
      </c>
      <c r="F98" s="44">
        <v>0.95299999999999996</v>
      </c>
    </row>
    <row r="99" spans="2:6" x14ac:dyDescent="0.3">
      <c r="B99" s="26" t="s">
        <v>255</v>
      </c>
      <c r="C99" s="44"/>
      <c r="D99" s="44"/>
      <c r="E99" s="44"/>
      <c r="F99" s="44"/>
    </row>
    <row r="100" spans="2:6" x14ac:dyDescent="0.3">
      <c r="B100" s="38" t="s">
        <v>262</v>
      </c>
      <c r="C100" s="43">
        <v>20</v>
      </c>
      <c r="D100" s="46">
        <v>1</v>
      </c>
      <c r="E100" s="43">
        <v>20</v>
      </c>
      <c r="F100" s="43">
        <v>0.98399999999999999</v>
      </c>
    </row>
    <row r="101" spans="2:6" x14ac:dyDescent="0.3">
      <c r="B101" s="26"/>
      <c r="C101" s="26"/>
      <c r="D101" s="26"/>
      <c r="E101" s="26"/>
      <c r="F101" s="26"/>
    </row>
    <row r="103" spans="2:6" x14ac:dyDescent="0.3">
      <c r="B103" s="37"/>
      <c r="C103" s="48" t="s">
        <v>53</v>
      </c>
      <c r="D103" s="48" t="s">
        <v>54</v>
      </c>
    </row>
    <row r="104" spans="2:6" x14ac:dyDescent="0.3">
      <c r="B104" s="38"/>
      <c r="C104" s="43" t="s">
        <v>258</v>
      </c>
      <c r="D104" s="43" t="s">
        <v>258</v>
      </c>
    </row>
    <row r="105" spans="2:6" x14ac:dyDescent="0.3">
      <c r="B105" s="26" t="s">
        <v>256</v>
      </c>
      <c r="C105" s="44"/>
      <c r="D105" s="44"/>
    </row>
    <row r="106" spans="2:6" x14ac:dyDescent="0.3">
      <c r="B106" s="26" t="s">
        <v>254</v>
      </c>
      <c r="C106" s="44" t="s">
        <v>259</v>
      </c>
      <c r="D106" s="44" t="s">
        <v>259</v>
      </c>
    </row>
    <row r="107" spans="2:6" x14ac:dyDescent="0.3">
      <c r="B107" s="26" t="s">
        <v>167</v>
      </c>
      <c r="C107" s="45">
        <v>1</v>
      </c>
      <c r="D107" s="44">
        <v>0.95299999999999996</v>
      </c>
    </row>
    <row r="108" spans="2:6" x14ac:dyDescent="0.3">
      <c r="B108" s="26" t="s">
        <v>255</v>
      </c>
      <c r="C108" s="44"/>
      <c r="D108" s="44"/>
    </row>
    <row r="109" spans="2:6" x14ac:dyDescent="0.3">
      <c r="B109" s="38" t="s">
        <v>262</v>
      </c>
      <c r="C109" s="46">
        <v>1</v>
      </c>
      <c r="D109" s="43">
        <v>0.98399999999999999</v>
      </c>
    </row>
  </sheetData>
  <mergeCells count="17">
    <mergeCell ref="B2:C2"/>
    <mergeCell ref="D65:I65"/>
    <mergeCell ref="D79:I79"/>
    <mergeCell ref="C6:D6"/>
    <mergeCell ref="E6:F6"/>
    <mergeCell ref="G6:H6"/>
    <mergeCell ref="I6:J6"/>
    <mergeCell ref="C94:D94"/>
    <mergeCell ref="E94:F94"/>
    <mergeCell ref="K6:L6"/>
    <mergeCell ref="M6:N6"/>
    <mergeCell ref="C16:D16"/>
    <mergeCell ref="E16:F16"/>
    <mergeCell ref="G16:H16"/>
    <mergeCell ref="I16:J16"/>
    <mergeCell ref="K16:L16"/>
    <mergeCell ref="M16:N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Spontaneous</vt:lpstr>
      <vt:lpstr>S. cerevisiae</vt:lpstr>
      <vt:lpstr>P. fermentans</vt:lpstr>
      <vt:lpstr>R. mucilaginosa</vt:lpstr>
      <vt:lpstr>W. anomalus</vt:lpstr>
      <vt:lpstr>Summary-fermentation</vt:lpstr>
      <vt:lpstr>Summary-Shelf life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Ursula Kana</dc:creator>
  <cp:lastModifiedBy>Ursula Kana</cp:lastModifiedBy>
  <dcterms:created xsi:type="dcterms:W3CDTF">2024-05-12T14:44:58Z</dcterms:created>
  <dcterms:modified xsi:type="dcterms:W3CDTF">2025-03-20T09:11:12Z</dcterms:modified>
</cp:coreProperties>
</file>