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mpumelelosaule-mudau/Desktop/masters /chapter 3/"/>
    </mc:Choice>
  </mc:AlternateContent>
  <xr:revisionPtr revIDLastSave="0" documentId="13_ncr:1_{C8C3BF65-285A-7041-8FFC-C7738F8D2AD5}" xr6:coauthVersionLast="47" xr6:coauthVersionMax="47" xr10:uidLastSave="{00000000-0000-0000-0000-000000000000}"/>
  <bookViews>
    <workbookView xWindow="0" yWindow="500" windowWidth="28800" windowHeight="16180" activeTab="4" xr2:uid="{00000000-000D-0000-FFFF-FFFF00000000}"/>
  </bookViews>
  <sheets>
    <sheet name="EXP 1" sheetId="8" r:id="rId1"/>
    <sheet name="EXP 2" sheetId="9" r:id="rId2"/>
    <sheet name="EXP 3" sheetId="10" r:id="rId3"/>
    <sheet name="Analysis" sheetId="11" r:id="rId4"/>
    <sheet name="Ave. Analysis" sheetId="12" r:id="rId5"/>
    <sheet name="EXP1_comb" sheetId="1" r:id="rId6"/>
    <sheet name="EXP2_comb" sheetId="2" r:id="rId7"/>
    <sheet name="EXP3_comb" sheetId="3" r:id="rId8"/>
    <sheet name="EXP4_comb" sheetId="4" r:id="rId9"/>
    <sheet name="graphs_comb" sheetId="6" r:id="rId10"/>
    <sheet name="graphs_final 2" sheetId="7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2" l="1"/>
  <c r="D43" i="12"/>
  <c r="E43" i="12"/>
  <c r="F43" i="12"/>
  <c r="G43" i="12"/>
  <c r="B43" i="12"/>
  <c r="C36" i="12"/>
  <c r="D36" i="12"/>
  <c r="E36" i="12"/>
  <c r="F36" i="12"/>
  <c r="G36" i="12"/>
  <c r="B36" i="12"/>
  <c r="C29" i="12"/>
  <c r="D29" i="12"/>
  <c r="E29" i="12"/>
  <c r="F29" i="12"/>
  <c r="G29" i="12"/>
  <c r="B29" i="12"/>
  <c r="C42" i="12"/>
  <c r="D42" i="12"/>
  <c r="E42" i="12"/>
  <c r="F42" i="12"/>
  <c r="G42" i="12"/>
  <c r="B42" i="12"/>
  <c r="C35" i="12"/>
  <c r="D35" i="12"/>
  <c r="E35" i="12"/>
  <c r="F35" i="12"/>
  <c r="G35" i="12"/>
  <c r="B35" i="12"/>
  <c r="C28" i="12"/>
  <c r="D28" i="12"/>
  <c r="E28" i="12"/>
  <c r="F28" i="12"/>
  <c r="G28" i="12"/>
  <c r="B28" i="12"/>
  <c r="D9" i="7"/>
  <c r="D10" i="7" s="1"/>
  <c r="E9" i="7"/>
  <c r="E10" i="7" s="1"/>
  <c r="K9" i="7"/>
  <c r="K10" i="7" s="1"/>
  <c r="L9" i="7"/>
  <c r="L10" i="7" s="1"/>
  <c r="M9" i="7"/>
  <c r="M10" i="7" s="1"/>
  <c r="C9" i="7"/>
  <c r="C10" i="7" s="1"/>
  <c r="C41" i="12"/>
  <c r="D41" i="12"/>
  <c r="E41" i="12"/>
  <c r="F41" i="12"/>
  <c r="G41" i="12"/>
  <c r="B41" i="12"/>
  <c r="C34" i="12"/>
  <c r="D34" i="12"/>
  <c r="E34" i="12"/>
  <c r="F34" i="12"/>
  <c r="G34" i="12"/>
  <c r="B34" i="12"/>
  <c r="C27" i="12"/>
  <c r="D27" i="12"/>
  <c r="E27" i="12"/>
  <c r="F27" i="12"/>
  <c r="G27" i="12"/>
  <c r="B27" i="12"/>
  <c r="J6" i="12"/>
  <c r="K6" i="12"/>
  <c r="P7" i="12" s="1"/>
  <c r="N7" i="12"/>
  <c r="S7" i="12"/>
  <c r="Q8" i="12"/>
  <c r="S8" i="12"/>
  <c r="Q9" i="12"/>
  <c r="R9" i="12"/>
  <c r="P16" i="12"/>
  <c r="Q16" i="12"/>
  <c r="O17" i="12"/>
  <c r="Q17" i="12"/>
  <c r="O18" i="12"/>
  <c r="P18" i="12"/>
  <c r="N25" i="12"/>
  <c r="O25" i="12"/>
  <c r="S25" i="12"/>
  <c r="O26" i="12"/>
  <c r="S26" i="12"/>
  <c r="N27" i="12"/>
  <c r="R27" i="12"/>
  <c r="S27" i="12"/>
  <c r="J7" i="11"/>
  <c r="L9" i="11" s="1"/>
  <c r="K7" i="11"/>
  <c r="M9" i="11"/>
  <c r="N9" i="11"/>
  <c r="O9" i="11"/>
  <c r="L10" i="11"/>
  <c r="M10" i="11"/>
  <c r="O10" i="11"/>
  <c r="Q10" i="11"/>
  <c r="M11" i="11"/>
  <c r="N11" i="11"/>
  <c r="Q11" i="11"/>
  <c r="N18" i="11"/>
  <c r="O18" i="11"/>
  <c r="L19" i="11"/>
  <c r="M19" i="11"/>
  <c r="N19" i="11"/>
  <c r="P19" i="11"/>
  <c r="Q19" i="11"/>
  <c r="N20" i="11"/>
  <c r="P20" i="11"/>
  <c r="Q20" i="11"/>
  <c r="M27" i="11"/>
  <c r="O27" i="11"/>
  <c r="P27" i="11"/>
  <c r="Q27" i="11"/>
  <c r="M28" i="11"/>
  <c r="N28" i="11"/>
  <c r="O28" i="11"/>
  <c r="Q28" i="11"/>
  <c r="L29" i="11"/>
  <c r="M29" i="11"/>
  <c r="O29" i="11"/>
  <c r="P29" i="11"/>
  <c r="Q29" i="11"/>
  <c r="C4" i="10"/>
  <c r="D4" i="10"/>
  <c r="E4" i="10"/>
  <c r="F4" i="10"/>
  <c r="N5" i="10"/>
  <c r="O5" i="10"/>
  <c r="P5" i="10"/>
  <c r="Q5" i="10"/>
  <c r="R5" i="10"/>
  <c r="S5" i="10"/>
  <c r="C8" i="10"/>
  <c r="D8" i="10"/>
  <c r="E8" i="10"/>
  <c r="F8" i="10"/>
  <c r="I8" i="10"/>
  <c r="C9" i="10"/>
  <c r="C10" i="10" s="1"/>
  <c r="D9" i="10"/>
  <c r="E9" i="10"/>
  <c r="E10" i="10" s="1"/>
  <c r="F9" i="10"/>
  <c r="F10" i="10" s="1"/>
  <c r="N9" i="10"/>
  <c r="N12" i="10" s="1"/>
  <c r="N13" i="10" s="1"/>
  <c r="O9" i="10"/>
  <c r="P9" i="10"/>
  <c r="P11" i="10" s="1"/>
  <c r="Q9" i="10"/>
  <c r="Q11" i="10" s="1"/>
  <c r="R9" i="10"/>
  <c r="R12" i="10" s="1"/>
  <c r="R13" i="10" s="1"/>
  <c r="S9" i="10"/>
  <c r="T9" i="10"/>
  <c r="D10" i="10"/>
  <c r="N10" i="10"/>
  <c r="O10" i="10"/>
  <c r="O11" i="10" s="1"/>
  <c r="P10" i="10"/>
  <c r="Q10" i="10"/>
  <c r="R10" i="10"/>
  <c r="S10" i="10"/>
  <c r="S11" i="10" s="1"/>
  <c r="T10" i="10"/>
  <c r="C11" i="10"/>
  <c r="E11" i="10"/>
  <c r="F11" i="10"/>
  <c r="T11" i="10"/>
  <c r="O12" i="10"/>
  <c r="O13" i="10" s="1"/>
  <c r="S12" i="10"/>
  <c r="S13" i="10" s="1"/>
  <c r="T12" i="10"/>
  <c r="T13" i="10"/>
  <c r="N18" i="10"/>
  <c r="O18" i="10"/>
  <c r="P18" i="10"/>
  <c r="Q18" i="10"/>
  <c r="R18" i="10"/>
  <c r="S18" i="10"/>
  <c r="N22" i="10"/>
  <c r="O22" i="10"/>
  <c r="P22" i="10"/>
  <c r="Q22" i="10"/>
  <c r="Q25" i="10" s="1"/>
  <c r="Q26" i="10" s="1"/>
  <c r="R22" i="10"/>
  <c r="R24" i="10" s="1"/>
  <c r="S22" i="10"/>
  <c r="S25" i="10" s="1"/>
  <c r="S26" i="10" s="1"/>
  <c r="N23" i="10"/>
  <c r="O23" i="10"/>
  <c r="P23" i="10"/>
  <c r="Q23" i="10"/>
  <c r="Q24" i="10" s="1"/>
  <c r="R23" i="10"/>
  <c r="S23" i="10"/>
  <c r="N24" i="10"/>
  <c r="P24" i="10"/>
  <c r="N25" i="10"/>
  <c r="O25" i="10"/>
  <c r="O26" i="10" s="1"/>
  <c r="P25" i="10"/>
  <c r="N26" i="10"/>
  <c r="P26" i="10"/>
  <c r="N31" i="10"/>
  <c r="O31" i="10"/>
  <c r="P31" i="10"/>
  <c r="Q31" i="10"/>
  <c r="R31" i="10"/>
  <c r="S31" i="10"/>
  <c r="N35" i="10"/>
  <c r="O35" i="10"/>
  <c r="P35" i="10"/>
  <c r="P37" i="10" s="1"/>
  <c r="Q35" i="10"/>
  <c r="Q38" i="10" s="1"/>
  <c r="Q39" i="10" s="1"/>
  <c r="R35" i="10"/>
  <c r="S35" i="10"/>
  <c r="S38" i="10" s="1"/>
  <c r="S39" i="10" s="1"/>
  <c r="N36" i="10"/>
  <c r="N37" i="10" s="1"/>
  <c r="O36" i="10"/>
  <c r="O37" i="10" s="1"/>
  <c r="P36" i="10"/>
  <c r="Q36" i="10"/>
  <c r="R36" i="10"/>
  <c r="S36" i="10"/>
  <c r="S37" i="10" s="1"/>
  <c r="R37" i="10"/>
  <c r="N38" i="10"/>
  <c r="O38" i="10"/>
  <c r="O39" i="10" s="1"/>
  <c r="P38" i="10"/>
  <c r="P39" i="10" s="1"/>
  <c r="R38" i="10"/>
  <c r="N39" i="10"/>
  <c r="R39" i="10"/>
  <c r="C4" i="9"/>
  <c r="D4" i="9"/>
  <c r="E4" i="9"/>
  <c r="F4" i="9"/>
  <c r="N4" i="9"/>
  <c r="O4" i="9"/>
  <c r="P4" i="9"/>
  <c r="Q4" i="9"/>
  <c r="R4" i="9"/>
  <c r="S4" i="9"/>
  <c r="I7" i="9"/>
  <c r="C8" i="9"/>
  <c r="C11" i="9" s="1"/>
  <c r="D8" i="9"/>
  <c r="E8" i="9"/>
  <c r="F8" i="9"/>
  <c r="N8" i="9"/>
  <c r="N11" i="9" s="1"/>
  <c r="N12" i="9" s="1"/>
  <c r="O8" i="9"/>
  <c r="P8" i="9"/>
  <c r="Q8" i="9"/>
  <c r="Q10" i="9" s="1"/>
  <c r="R8" i="9"/>
  <c r="R11" i="9" s="1"/>
  <c r="R12" i="9" s="1"/>
  <c r="S8" i="9"/>
  <c r="T8" i="9"/>
  <c r="C9" i="9"/>
  <c r="D9" i="9"/>
  <c r="D10" i="9" s="1"/>
  <c r="E9" i="9"/>
  <c r="F9" i="9"/>
  <c r="N9" i="9"/>
  <c r="O9" i="9"/>
  <c r="O10" i="9" s="1"/>
  <c r="P9" i="9"/>
  <c r="Q9" i="9"/>
  <c r="R9" i="9"/>
  <c r="S9" i="9"/>
  <c r="S10" i="9" s="1"/>
  <c r="T9" i="9"/>
  <c r="E10" i="9"/>
  <c r="F10" i="9"/>
  <c r="P10" i="9"/>
  <c r="T10" i="9"/>
  <c r="Q11" i="9"/>
  <c r="Q12" i="9" s="1"/>
  <c r="N17" i="9"/>
  <c r="O17" i="9"/>
  <c r="P17" i="9"/>
  <c r="Q17" i="9"/>
  <c r="R17" i="9"/>
  <c r="S17" i="9"/>
  <c r="N21" i="9"/>
  <c r="O21" i="9"/>
  <c r="O24" i="9" s="1"/>
  <c r="O25" i="9" s="1"/>
  <c r="P21" i="9"/>
  <c r="Q21" i="9"/>
  <c r="R21" i="9"/>
  <c r="R23" i="9" s="1"/>
  <c r="S21" i="9"/>
  <c r="N22" i="9"/>
  <c r="O22" i="9"/>
  <c r="P22" i="9"/>
  <c r="Q22" i="9"/>
  <c r="Q23" i="9" s="1"/>
  <c r="R22" i="9"/>
  <c r="S22" i="9"/>
  <c r="N23" i="9"/>
  <c r="P23" i="9"/>
  <c r="S24" i="9"/>
  <c r="S25" i="9" s="1"/>
  <c r="N30" i="9"/>
  <c r="O30" i="9"/>
  <c r="P30" i="9"/>
  <c r="Q30" i="9"/>
  <c r="R30" i="9"/>
  <c r="S30" i="9"/>
  <c r="N34" i="9"/>
  <c r="O34" i="9"/>
  <c r="O37" i="9" s="1"/>
  <c r="O38" i="9" s="1"/>
  <c r="P34" i="9"/>
  <c r="Q34" i="9"/>
  <c r="R34" i="9"/>
  <c r="S34" i="9"/>
  <c r="S37" i="9" s="1"/>
  <c r="S38" i="9" s="1"/>
  <c r="N35" i="9"/>
  <c r="O35" i="9"/>
  <c r="P35" i="9"/>
  <c r="Q35" i="9"/>
  <c r="Q36" i="9" s="1"/>
  <c r="R35" i="9"/>
  <c r="S35" i="9"/>
  <c r="N36" i="9"/>
  <c r="P36" i="9"/>
  <c r="C5" i="8"/>
  <c r="D5" i="8"/>
  <c r="E5" i="8"/>
  <c r="F5" i="8"/>
  <c r="N5" i="8"/>
  <c r="O5" i="8"/>
  <c r="P5" i="8"/>
  <c r="Q5" i="8"/>
  <c r="R5" i="8"/>
  <c r="S5" i="8"/>
  <c r="C9" i="8"/>
  <c r="D9" i="8"/>
  <c r="D12" i="8" s="1"/>
  <c r="E9" i="8"/>
  <c r="F9" i="8"/>
  <c r="I9" i="8"/>
  <c r="N9" i="8"/>
  <c r="N12" i="8" s="1"/>
  <c r="N13" i="8" s="1"/>
  <c r="O9" i="8"/>
  <c r="O12" i="8" s="1"/>
  <c r="O13" i="8" s="1"/>
  <c r="P9" i="8"/>
  <c r="Q9" i="8"/>
  <c r="R9" i="8"/>
  <c r="R12" i="8" s="1"/>
  <c r="R13" i="8" s="1"/>
  <c r="S9" i="8"/>
  <c r="S12" i="8" s="1"/>
  <c r="S13" i="8" s="1"/>
  <c r="T9" i="8"/>
  <c r="C10" i="8"/>
  <c r="D10" i="8"/>
  <c r="D11" i="8" s="1"/>
  <c r="E10" i="8"/>
  <c r="E11" i="8" s="1"/>
  <c r="F10" i="8"/>
  <c r="N10" i="8"/>
  <c r="O10" i="8"/>
  <c r="P10" i="8"/>
  <c r="Q10" i="8"/>
  <c r="R10" i="8"/>
  <c r="S10" i="8"/>
  <c r="T10" i="8"/>
  <c r="T11" i="8" s="1"/>
  <c r="C11" i="8"/>
  <c r="F11" i="8"/>
  <c r="P11" i="8"/>
  <c r="Q11" i="8"/>
  <c r="C12" i="8"/>
  <c r="E12" i="8"/>
  <c r="F12" i="8"/>
  <c r="P12" i="8"/>
  <c r="P13" i="8" s="1"/>
  <c r="Q12" i="8"/>
  <c r="Q13" i="8" s="1"/>
  <c r="T12" i="8"/>
  <c r="C13" i="8"/>
  <c r="T13" i="8"/>
  <c r="N17" i="8"/>
  <c r="O17" i="8"/>
  <c r="P17" i="8"/>
  <c r="Q17" i="8"/>
  <c r="R17" i="8"/>
  <c r="S17" i="8"/>
  <c r="N21" i="8"/>
  <c r="N24" i="8" s="1"/>
  <c r="N25" i="8" s="1"/>
  <c r="O21" i="8"/>
  <c r="O24" i="8" s="1"/>
  <c r="O25" i="8" s="1"/>
  <c r="P21" i="8"/>
  <c r="P24" i="8" s="1"/>
  <c r="P25" i="8" s="1"/>
  <c r="Q21" i="8"/>
  <c r="R21" i="8"/>
  <c r="R24" i="8" s="1"/>
  <c r="R25" i="8" s="1"/>
  <c r="S21" i="8"/>
  <c r="S24" i="8" s="1"/>
  <c r="S25" i="8" s="1"/>
  <c r="N22" i="8"/>
  <c r="O22" i="8"/>
  <c r="P22" i="8"/>
  <c r="Q22" i="8"/>
  <c r="Q23" i="8" s="1"/>
  <c r="R22" i="8"/>
  <c r="S22" i="8"/>
  <c r="P23" i="8"/>
  <c r="Q24" i="8"/>
  <c r="Q25" i="8" s="1"/>
  <c r="N29" i="8"/>
  <c r="O29" i="8"/>
  <c r="P29" i="8"/>
  <c r="Q29" i="8"/>
  <c r="R29" i="8"/>
  <c r="S29" i="8"/>
  <c r="N33" i="8"/>
  <c r="N36" i="8" s="1"/>
  <c r="N37" i="8" s="1"/>
  <c r="O33" i="8"/>
  <c r="O35" i="8" s="1"/>
  <c r="P33" i="8"/>
  <c r="P36" i="8" s="1"/>
  <c r="P37" i="8" s="1"/>
  <c r="Q33" i="8"/>
  <c r="R33" i="8"/>
  <c r="R36" i="8" s="1"/>
  <c r="R37" i="8" s="1"/>
  <c r="S33" i="8"/>
  <c r="S36" i="8" s="1"/>
  <c r="S37" i="8" s="1"/>
  <c r="N34" i="8"/>
  <c r="O34" i="8"/>
  <c r="P34" i="8"/>
  <c r="Q34" i="8"/>
  <c r="Q35" i="8" s="1"/>
  <c r="R34" i="8"/>
  <c r="S34" i="8"/>
  <c r="P35" i="8"/>
  <c r="Q36" i="8"/>
  <c r="Q37" i="8" s="1"/>
  <c r="K27" i="7"/>
  <c r="K28" i="7" s="1"/>
  <c r="J27" i="7"/>
  <c r="J28" i="7" s="1"/>
  <c r="D27" i="7"/>
  <c r="D28" i="7" s="1"/>
  <c r="C27" i="7"/>
  <c r="C28" i="7" s="1"/>
  <c r="D18" i="7"/>
  <c r="D19" i="7" s="1"/>
  <c r="E18" i="7"/>
  <c r="E19" i="7" s="1"/>
  <c r="F18" i="7"/>
  <c r="F19" i="7" s="1"/>
  <c r="G18" i="7"/>
  <c r="G19" i="7" s="1"/>
  <c r="H18" i="7"/>
  <c r="H19" i="7" s="1"/>
  <c r="J18" i="7"/>
  <c r="J19" i="7" s="1"/>
  <c r="K18" i="7"/>
  <c r="K19" i="7" s="1"/>
  <c r="L18" i="7"/>
  <c r="L19" i="7" s="1"/>
  <c r="M18" i="7"/>
  <c r="M19" i="7" s="1"/>
  <c r="N18" i="7"/>
  <c r="N19" i="7" s="1"/>
  <c r="O18" i="7"/>
  <c r="O19" i="7" s="1"/>
  <c r="C18" i="7"/>
  <c r="C19" i="7" s="1"/>
  <c r="K26" i="7"/>
  <c r="J26" i="7"/>
  <c r="D26" i="7"/>
  <c r="C26" i="7"/>
  <c r="O17" i="7"/>
  <c r="N17" i="7"/>
  <c r="M17" i="7"/>
  <c r="L17" i="7"/>
  <c r="K17" i="7"/>
  <c r="J17" i="7"/>
  <c r="H17" i="7"/>
  <c r="G17" i="7"/>
  <c r="F17" i="7"/>
  <c r="E17" i="7"/>
  <c r="D17" i="7"/>
  <c r="C17" i="7"/>
  <c r="M8" i="7"/>
  <c r="L8" i="7"/>
  <c r="K8" i="7"/>
  <c r="E8" i="7"/>
  <c r="D8" i="7"/>
  <c r="C8" i="7"/>
  <c r="R7" i="12" l="1"/>
  <c r="Q27" i="12"/>
  <c r="Q26" i="12"/>
  <c r="R25" i="12"/>
  <c r="S18" i="12"/>
  <c r="S17" i="12"/>
  <c r="N17" i="12"/>
  <c r="O16" i="12"/>
  <c r="O9" i="12"/>
  <c r="P8" i="12"/>
  <c r="Q7" i="12"/>
  <c r="O27" i="12"/>
  <c r="P26" i="12"/>
  <c r="Q25" i="12"/>
  <c r="Q18" i="12"/>
  <c r="R17" i="12"/>
  <c r="S16" i="12"/>
  <c r="S9" i="12"/>
  <c r="N9" i="12"/>
  <c r="O8" i="12"/>
  <c r="O7" i="12"/>
  <c r="O36" i="8"/>
  <c r="O37" i="8" s="1"/>
  <c r="O23" i="8"/>
  <c r="O11" i="8"/>
  <c r="S35" i="8"/>
  <c r="R35" i="8"/>
  <c r="N35" i="8"/>
  <c r="S23" i="8"/>
  <c r="R23" i="8"/>
  <c r="N23" i="8"/>
  <c r="R36" i="9"/>
  <c r="P12" i="10"/>
  <c r="P13" i="10" s="1"/>
  <c r="D11" i="10"/>
  <c r="S11" i="8"/>
  <c r="F11" i="9"/>
  <c r="Q37" i="10"/>
  <c r="S36" i="9"/>
  <c r="O36" i="9"/>
  <c r="Q37" i="9"/>
  <c r="Q38" i="9" s="1"/>
  <c r="S23" i="9"/>
  <c r="O23" i="9"/>
  <c r="Q24" i="9"/>
  <c r="Q25" i="9" s="1"/>
  <c r="R25" i="10"/>
  <c r="R26" i="10" s="1"/>
  <c r="S24" i="10"/>
  <c r="O24" i="10"/>
  <c r="Q12" i="10"/>
  <c r="Q13" i="10" s="1"/>
  <c r="N29" i="11"/>
  <c r="P28" i="11"/>
  <c r="L28" i="11"/>
  <c r="N27" i="11"/>
  <c r="O20" i="11"/>
  <c r="O19" i="11"/>
  <c r="Q18" i="11"/>
  <c r="O11" i="11"/>
  <c r="P10" i="11"/>
  <c r="Q9" i="11"/>
  <c r="P27" i="12"/>
  <c r="R26" i="12"/>
  <c r="N26" i="12"/>
  <c r="P25" i="12"/>
  <c r="R18" i="12"/>
  <c r="N18" i="12"/>
  <c r="P17" i="12"/>
  <c r="R16" i="12"/>
  <c r="N16" i="12"/>
  <c r="P9" i="12"/>
  <c r="R8" i="12"/>
  <c r="N8" i="12"/>
  <c r="P18" i="11"/>
  <c r="P11" i="11"/>
  <c r="L11" i="11"/>
  <c r="N10" i="11"/>
  <c r="P9" i="11"/>
  <c r="R11" i="10"/>
  <c r="N11" i="10"/>
  <c r="R37" i="9"/>
  <c r="R38" i="9" s="1"/>
  <c r="N37" i="9"/>
  <c r="N38" i="9" s="1"/>
  <c r="R24" i="9"/>
  <c r="R25" i="9" s="1"/>
  <c r="N24" i="9"/>
  <c r="N25" i="9" s="1"/>
  <c r="T11" i="9"/>
  <c r="T12" i="9" s="1"/>
  <c r="P11" i="9"/>
  <c r="P12" i="9" s="1"/>
  <c r="E11" i="9"/>
  <c r="S11" i="9"/>
  <c r="S12" i="9" s="1"/>
  <c r="O11" i="9"/>
  <c r="O12" i="9" s="1"/>
  <c r="D11" i="9"/>
  <c r="R10" i="9"/>
  <c r="N10" i="9"/>
  <c r="C10" i="9"/>
  <c r="P37" i="9"/>
  <c r="P38" i="9" s="1"/>
  <c r="P24" i="9"/>
  <c r="P25" i="9" s="1"/>
  <c r="R11" i="8"/>
  <c r="N11" i="8"/>
  <c r="J22" i="6"/>
  <c r="D22" i="6"/>
  <c r="K22" i="6"/>
  <c r="C22" i="6"/>
  <c r="D15" i="6"/>
  <c r="E15" i="6"/>
  <c r="F15" i="6"/>
  <c r="G15" i="6"/>
  <c r="H15" i="6"/>
  <c r="J15" i="6"/>
  <c r="K15" i="6"/>
  <c r="L15" i="6"/>
  <c r="M15" i="6"/>
  <c r="N15" i="6"/>
  <c r="O15" i="6"/>
  <c r="C15" i="6"/>
  <c r="L8" i="6"/>
  <c r="M8" i="6"/>
  <c r="K8" i="6"/>
  <c r="D8" i="6"/>
  <c r="E8" i="6"/>
  <c r="C8" i="6"/>
  <c r="Y33" i="4"/>
  <c r="X33" i="4"/>
  <c r="X34" i="4" s="1"/>
  <c r="Y32" i="4"/>
  <c r="Y35" i="4" s="1"/>
  <c r="Y36" i="4" s="1"/>
  <c r="X32" i="4"/>
  <c r="X35" i="4" s="1"/>
  <c r="X36" i="4" s="1"/>
  <c r="S33" i="4"/>
  <c r="R33" i="4"/>
  <c r="S32" i="4"/>
  <c r="S35" i="4" s="1"/>
  <c r="S36" i="4" s="1"/>
  <c r="R32" i="4"/>
  <c r="R35" i="4" s="1"/>
  <c r="R36" i="4" s="1"/>
  <c r="T21" i="4"/>
  <c r="T22" i="4" s="1"/>
  <c r="S21" i="4"/>
  <c r="R21" i="4"/>
  <c r="R22" i="4" s="1"/>
  <c r="T20" i="4"/>
  <c r="S20" i="4"/>
  <c r="R20" i="4"/>
  <c r="T9" i="4"/>
  <c r="T10" i="4" s="1"/>
  <c r="S9" i="4"/>
  <c r="R9" i="4"/>
  <c r="T8" i="4"/>
  <c r="S8" i="4"/>
  <c r="S11" i="4" s="1"/>
  <c r="S12" i="4" s="1"/>
  <c r="R8" i="4"/>
  <c r="T4" i="4"/>
  <c r="S4" i="4"/>
  <c r="R4" i="4"/>
  <c r="M33" i="4"/>
  <c r="L33" i="4"/>
  <c r="M32" i="4"/>
  <c r="M35" i="4" s="1"/>
  <c r="M36" i="4" s="1"/>
  <c r="L32" i="4"/>
  <c r="N21" i="4"/>
  <c r="M21" i="4"/>
  <c r="M22" i="4" s="1"/>
  <c r="L21" i="4"/>
  <c r="L22" i="4" s="1"/>
  <c r="N20" i="4"/>
  <c r="M20" i="4"/>
  <c r="L20" i="4"/>
  <c r="N9" i="4"/>
  <c r="M9" i="4"/>
  <c r="L9" i="4"/>
  <c r="H9" i="4"/>
  <c r="G9" i="4"/>
  <c r="F9" i="4"/>
  <c r="E9" i="4"/>
  <c r="D9" i="4"/>
  <c r="C9" i="4"/>
  <c r="N8" i="4"/>
  <c r="M8" i="4"/>
  <c r="M11" i="4" s="1"/>
  <c r="M12" i="4" s="1"/>
  <c r="L8" i="4"/>
  <c r="H8" i="4"/>
  <c r="G8" i="4"/>
  <c r="F8" i="4"/>
  <c r="F11" i="4" s="1"/>
  <c r="E8" i="4"/>
  <c r="D8" i="4"/>
  <c r="C8" i="4"/>
  <c r="C11" i="4" s="1"/>
  <c r="N4" i="4"/>
  <c r="M4" i="4"/>
  <c r="L4" i="4"/>
  <c r="H4" i="4"/>
  <c r="G4" i="4"/>
  <c r="F4" i="4"/>
  <c r="E4" i="4"/>
  <c r="D4" i="4"/>
  <c r="C4" i="4"/>
  <c r="T11" i="4" l="1"/>
  <c r="T12" i="4" s="1"/>
  <c r="T25" i="4" s="1"/>
  <c r="R23" i="4"/>
  <c r="R24" i="4" s="1"/>
  <c r="E10" i="4"/>
  <c r="L10" i="4"/>
  <c r="S23" i="4"/>
  <c r="S24" i="4" s="1"/>
  <c r="Y34" i="4"/>
  <c r="F10" i="4"/>
  <c r="M10" i="4"/>
  <c r="N23" i="4"/>
  <c r="N24" i="4" s="1"/>
  <c r="R11" i="4"/>
  <c r="R12" i="4" s="1"/>
  <c r="Y37" i="4" s="1"/>
  <c r="S10" i="4"/>
  <c r="T23" i="4"/>
  <c r="T24" i="4" s="1"/>
  <c r="S34" i="4"/>
  <c r="S22" i="4"/>
  <c r="R10" i="4"/>
  <c r="S25" i="4"/>
  <c r="R25" i="4"/>
  <c r="R34" i="4"/>
  <c r="L34" i="4"/>
  <c r="N22" i="4"/>
  <c r="N10" i="4"/>
  <c r="D11" i="4"/>
  <c r="H11" i="4"/>
  <c r="C10" i="4"/>
  <c r="G10" i="4"/>
  <c r="L23" i="4"/>
  <c r="L24" i="4" s="1"/>
  <c r="M23" i="4"/>
  <c r="M24" i="4" s="1"/>
  <c r="G11" i="4"/>
  <c r="N11" i="4"/>
  <c r="E11" i="4"/>
  <c r="D10" i="4"/>
  <c r="H10" i="4"/>
  <c r="L11" i="4"/>
  <c r="L35" i="4"/>
  <c r="L36" i="4" s="1"/>
  <c r="M34" i="4"/>
  <c r="M33" i="3"/>
  <c r="L33" i="3"/>
  <c r="M32" i="3"/>
  <c r="M35" i="3" s="1"/>
  <c r="M36" i="3" s="1"/>
  <c r="L32" i="3"/>
  <c r="L35" i="3" s="1"/>
  <c r="L36" i="3" s="1"/>
  <c r="M37" i="4" l="1"/>
  <c r="S37" i="4"/>
  <c r="L12" i="4"/>
  <c r="N12" i="4"/>
  <c r="N25" i="4" s="1"/>
  <c r="M34" i="3"/>
  <c r="L34" i="3"/>
  <c r="T4" i="1"/>
  <c r="S4" i="1"/>
  <c r="R4" i="1"/>
  <c r="N4" i="1"/>
  <c r="M4" i="1"/>
  <c r="L4" i="1"/>
  <c r="T4" i="2"/>
  <c r="S4" i="2"/>
  <c r="R4" i="2"/>
  <c r="N4" i="2"/>
  <c r="M4" i="2"/>
  <c r="L4" i="2"/>
  <c r="T4" i="3"/>
  <c r="S4" i="3"/>
  <c r="R4" i="3"/>
  <c r="N4" i="3"/>
  <c r="M4" i="3"/>
  <c r="L4" i="3"/>
  <c r="L37" i="4" l="1"/>
  <c r="X37" i="4"/>
  <c r="R37" i="4"/>
  <c r="M25" i="4"/>
  <c r="L25" i="4"/>
  <c r="T21" i="3"/>
  <c r="T22" i="3" s="1"/>
  <c r="S21" i="3"/>
  <c r="R21" i="3"/>
  <c r="T20" i="3"/>
  <c r="S20" i="3"/>
  <c r="R20" i="3"/>
  <c r="T9" i="3"/>
  <c r="S9" i="3"/>
  <c r="R9" i="3"/>
  <c r="T8" i="3"/>
  <c r="T11" i="3" s="1"/>
  <c r="T12" i="3" s="1"/>
  <c r="S8" i="3"/>
  <c r="R8" i="3"/>
  <c r="D9" i="3"/>
  <c r="D10" i="3" s="1"/>
  <c r="E9" i="3"/>
  <c r="F9" i="3"/>
  <c r="F10" i="3" s="1"/>
  <c r="G9" i="3"/>
  <c r="H9" i="3"/>
  <c r="H10" i="3" s="1"/>
  <c r="D8" i="3"/>
  <c r="E8" i="3"/>
  <c r="E10" i="3" s="1"/>
  <c r="F8" i="3"/>
  <c r="G8" i="3"/>
  <c r="G10" i="3" s="1"/>
  <c r="H8" i="3"/>
  <c r="H11" i="3" s="1"/>
  <c r="C8" i="3"/>
  <c r="R10" i="3" l="1"/>
  <c r="R23" i="3"/>
  <c r="R24" i="3" s="1"/>
  <c r="S22" i="3"/>
  <c r="R11" i="3"/>
  <c r="R12" i="3" s="1"/>
  <c r="S23" i="3"/>
  <c r="S24" i="3" s="1"/>
  <c r="S10" i="3"/>
  <c r="T10" i="3"/>
  <c r="T23" i="3"/>
  <c r="T24" i="3" s="1"/>
  <c r="R22" i="3"/>
  <c r="S11" i="3"/>
  <c r="S12" i="3" s="1"/>
  <c r="T25" i="3" s="1"/>
  <c r="N21" i="3"/>
  <c r="M21" i="3"/>
  <c r="L21" i="3"/>
  <c r="N20" i="3"/>
  <c r="M20" i="3"/>
  <c r="L20" i="3"/>
  <c r="N9" i="3"/>
  <c r="M9" i="3"/>
  <c r="L9" i="3"/>
  <c r="C9" i="3"/>
  <c r="C10" i="3" s="1"/>
  <c r="N8" i="3"/>
  <c r="M8" i="3"/>
  <c r="M11" i="3" s="1"/>
  <c r="M12" i="3" s="1"/>
  <c r="L8" i="3"/>
  <c r="F11" i="3"/>
  <c r="D11" i="3"/>
  <c r="H4" i="3"/>
  <c r="G4" i="3"/>
  <c r="F4" i="3"/>
  <c r="E4" i="3"/>
  <c r="D4" i="3"/>
  <c r="C4" i="3"/>
  <c r="T22" i="2"/>
  <c r="T23" i="2" s="1"/>
  <c r="S22" i="2"/>
  <c r="R22" i="2"/>
  <c r="T21" i="2"/>
  <c r="S21" i="2"/>
  <c r="S24" i="2" s="1"/>
  <c r="S25" i="2" s="1"/>
  <c r="R21" i="2"/>
  <c r="T9" i="2"/>
  <c r="S9" i="2"/>
  <c r="R9" i="2"/>
  <c r="R10" i="2" s="1"/>
  <c r="T8" i="2"/>
  <c r="S8" i="2"/>
  <c r="S10" i="2" s="1"/>
  <c r="R8" i="2"/>
  <c r="N22" i="2"/>
  <c r="M22" i="2"/>
  <c r="M23" i="2" s="1"/>
  <c r="L22" i="2"/>
  <c r="N21" i="2"/>
  <c r="M21" i="2"/>
  <c r="L21" i="2"/>
  <c r="N9" i="2"/>
  <c r="M9" i="2"/>
  <c r="L9" i="2"/>
  <c r="H9" i="2"/>
  <c r="G9" i="2"/>
  <c r="F9" i="2"/>
  <c r="E9" i="2"/>
  <c r="D9" i="2"/>
  <c r="C9" i="2"/>
  <c r="N8" i="2"/>
  <c r="M8" i="2"/>
  <c r="M11" i="2" s="1"/>
  <c r="M12" i="2" s="1"/>
  <c r="L8" i="2"/>
  <c r="H8" i="2"/>
  <c r="G8" i="2"/>
  <c r="F8" i="2"/>
  <c r="F11" i="2" s="1"/>
  <c r="E8" i="2"/>
  <c r="E11" i="2" s="1"/>
  <c r="D8" i="2"/>
  <c r="C8" i="2"/>
  <c r="N24" i="2" s="1"/>
  <c r="N25" i="2" s="1"/>
  <c r="H4" i="2"/>
  <c r="G4" i="2"/>
  <c r="F4" i="2"/>
  <c r="E4" i="2"/>
  <c r="D4" i="2"/>
  <c r="C4" i="2"/>
  <c r="G11" i="2" l="1"/>
  <c r="F10" i="2"/>
  <c r="M10" i="2"/>
  <c r="M24" i="2"/>
  <c r="M25" i="2" s="1"/>
  <c r="N23" i="2"/>
  <c r="R11" i="2"/>
  <c r="R12" i="2" s="1"/>
  <c r="T24" i="2"/>
  <c r="T25" i="2" s="1"/>
  <c r="L10" i="3"/>
  <c r="R25" i="3"/>
  <c r="S25" i="3"/>
  <c r="M37" i="3"/>
  <c r="D11" i="2"/>
  <c r="H11" i="2"/>
  <c r="C10" i="2"/>
  <c r="G10" i="2"/>
  <c r="T11" i="2"/>
  <c r="T12" i="2" s="1"/>
  <c r="R24" i="2"/>
  <c r="R25" i="2" s="1"/>
  <c r="S23" i="2"/>
  <c r="N10" i="3"/>
  <c r="L22" i="3"/>
  <c r="G11" i="3"/>
  <c r="E11" i="3"/>
  <c r="N23" i="3"/>
  <c r="N24" i="3" s="1"/>
  <c r="N22" i="3"/>
  <c r="C11" i="3"/>
  <c r="N11" i="3"/>
  <c r="N12" i="3" s="1"/>
  <c r="N25" i="3" s="1"/>
  <c r="M23" i="3"/>
  <c r="M24" i="3" s="1"/>
  <c r="L23" i="3"/>
  <c r="L24" i="3" s="1"/>
  <c r="L11" i="3"/>
  <c r="L12" i="3" s="1"/>
  <c r="M10" i="3"/>
  <c r="M22" i="3"/>
  <c r="R23" i="2"/>
  <c r="L23" i="2"/>
  <c r="T10" i="2"/>
  <c r="S11" i="2"/>
  <c r="S12" i="2" s="1"/>
  <c r="T26" i="2" s="1"/>
  <c r="N10" i="2"/>
  <c r="L10" i="2"/>
  <c r="D10" i="2"/>
  <c r="H10" i="2"/>
  <c r="N11" i="2"/>
  <c r="N12" i="2" s="1"/>
  <c r="N26" i="2" s="1"/>
  <c r="E10" i="2"/>
  <c r="C11" i="2"/>
  <c r="L11" i="2"/>
  <c r="L12" i="2" s="1"/>
  <c r="L24" i="2"/>
  <c r="L25" i="2" s="1"/>
  <c r="T21" i="1"/>
  <c r="S21" i="1"/>
  <c r="S22" i="1" s="1"/>
  <c r="R21" i="1"/>
  <c r="T20" i="1"/>
  <c r="S20" i="1"/>
  <c r="R20" i="1"/>
  <c r="T9" i="1"/>
  <c r="S9" i="1"/>
  <c r="R9" i="1"/>
  <c r="T8" i="1"/>
  <c r="S8" i="1"/>
  <c r="R8" i="1"/>
  <c r="N21" i="1"/>
  <c r="M21" i="1"/>
  <c r="L21" i="1"/>
  <c r="N20" i="1"/>
  <c r="M20" i="1"/>
  <c r="M23" i="1" s="1"/>
  <c r="M24" i="1" s="1"/>
  <c r="L20" i="1"/>
  <c r="N9" i="1"/>
  <c r="M9" i="1"/>
  <c r="L9" i="1"/>
  <c r="H9" i="1"/>
  <c r="G9" i="1"/>
  <c r="F9" i="1"/>
  <c r="E9" i="1"/>
  <c r="D9" i="1"/>
  <c r="C9" i="1"/>
  <c r="N8" i="1"/>
  <c r="N11" i="1" s="1"/>
  <c r="N12" i="1" s="1"/>
  <c r="M8" i="1"/>
  <c r="L8" i="1"/>
  <c r="H8" i="1"/>
  <c r="G8" i="1"/>
  <c r="F8" i="1"/>
  <c r="E8" i="1"/>
  <c r="D8" i="1"/>
  <c r="C8" i="1"/>
  <c r="H4" i="1"/>
  <c r="G4" i="1"/>
  <c r="F4" i="1"/>
  <c r="E4" i="1"/>
  <c r="D4" i="1"/>
  <c r="C4" i="1"/>
  <c r="M25" i="3" l="1"/>
  <c r="L37" i="3"/>
  <c r="L25" i="3"/>
  <c r="R26" i="2"/>
  <c r="S26" i="2"/>
  <c r="N23" i="1"/>
  <c r="N24" i="1" s="1"/>
  <c r="L11" i="1"/>
  <c r="L12" i="1" s="1"/>
  <c r="M25" i="1" s="1"/>
  <c r="L23" i="1"/>
  <c r="L24" i="1" s="1"/>
  <c r="M22" i="1"/>
  <c r="R11" i="1"/>
  <c r="R12" i="1" s="1"/>
  <c r="T23" i="1"/>
  <c r="T24" i="1" s="1"/>
  <c r="F11" i="1"/>
  <c r="M11" i="1"/>
  <c r="M12" i="1" s="1"/>
  <c r="N25" i="1" s="1"/>
  <c r="N22" i="1"/>
  <c r="M26" i="2"/>
  <c r="L26" i="2"/>
  <c r="L25" i="1"/>
  <c r="S11" i="1"/>
  <c r="S12" i="1" s="1"/>
  <c r="R25" i="1"/>
  <c r="E10" i="1"/>
  <c r="L10" i="1"/>
  <c r="T11" i="1"/>
  <c r="T12" i="1" s="1"/>
  <c r="S25" i="1" s="1"/>
  <c r="R23" i="1"/>
  <c r="R24" i="1" s="1"/>
  <c r="C10" i="1"/>
  <c r="N10" i="1"/>
  <c r="L22" i="1"/>
  <c r="S23" i="1"/>
  <c r="S24" i="1" s="1"/>
  <c r="T22" i="1"/>
  <c r="R22" i="1"/>
  <c r="R10" i="1"/>
  <c r="S10" i="1"/>
  <c r="T10" i="1"/>
  <c r="M10" i="1"/>
  <c r="H11" i="1"/>
  <c r="G11" i="1"/>
  <c r="F10" i="1"/>
  <c r="G10" i="1"/>
  <c r="E11" i="1"/>
  <c r="D10" i="1"/>
  <c r="H10" i="1"/>
  <c r="C11" i="1"/>
  <c r="D11" i="1"/>
  <c r="T25" i="1" l="1"/>
</calcChain>
</file>

<file path=xl/sharedStrings.xml><?xml version="1.0" encoding="utf-8"?>
<sst xmlns="http://schemas.openxmlformats.org/spreadsheetml/2006/main" count="2863" uniqueCount="941">
  <si>
    <t xml:space="preserve">CONCENTRATION </t>
  </si>
  <si>
    <t>TROLOX STANDARD</t>
  </si>
  <si>
    <t>AVERAGE</t>
  </si>
  <si>
    <t xml:space="preserve">STD </t>
  </si>
  <si>
    <t xml:space="preserve">%STD </t>
  </si>
  <si>
    <t xml:space="preserve">MINUS BLACK </t>
  </si>
  <si>
    <t>Trolox equivalance</t>
  </si>
  <si>
    <t>CONCENTRATION µM</t>
  </si>
  <si>
    <t>EC50</t>
  </si>
  <si>
    <t>4HBA</t>
  </si>
  <si>
    <t>FA</t>
  </si>
  <si>
    <t>EC50 Combinations</t>
  </si>
  <si>
    <t>D+H</t>
  </si>
  <si>
    <t>D+F</t>
  </si>
  <si>
    <t>H+F</t>
  </si>
  <si>
    <t>EC25</t>
  </si>
  <si>
    <t>EC25 Combinations</t>
  </si>
  <si>
    <t>3,4 DHBA</t>
  </si>
  <si>
    <t>Initial Conc.</t>
  </si>
  <si>
    <r>
      <t xml:space="preserve">Final Concentration </t>
    </r>
    <r>
      <rPr>
        <sz val="11"/>
        <color theme="1"/>
        <rFont val="Calibri"/>
        <family val="2"/>
      </rPr>
      <t>µM</t>
    </r>
  </si>
  <si>
    <t>Triple Combinations</t>
  </si>
  <si>
    <t>Expected Interaction</t>
  </si>
  <si>
    <t>CONCENTRATION Mm</t>
  </si>
  <si>
    <t>CONCENTRATION mM</t>
  </si>
  <si>
    <r>
      <t>Final Concentration m</t>
    </r>
    <r>
      <rPr>
        <sz val="11"/>
        <color theme="1"/>
        <rFont val="Calibri"/>
        <family val="2"/>
      </rPr>
      <t>M</t>
    </r>
  </si>
  <si>
    <t>Exp D+F</t>
  </si>
  <si>
    <t>Exp D+H</t>
  </si>
  <si>
    <t>4 HBA</t>
  </si>
  <si>
    <t>Exp H+F</t>
  </si>
  <si>
    <t xml:space="preserve">    </t>
  </si>
  <si>
    <t>exp 1</t>
  </si>
  <si>
    <t>exp2</t>
  </si>
  <si>
    <t>exp3</t>
  </si>
  <si>
    <t>exp1</t>
  </si>
  <si>
    <t>exp4</t>
  </si>
  <si>
    <t>D+H+F</t>
  </si>
  <si>
    <t>EXP1</t>
  </si>
  <si>
    <t>EXP2</t>
  </si>
  <si>
    <t>EXP3</t>
  </si>
  <si>
    <t>EXP4</t>
  </si>
  <si>
    <t>AVE</t>
  </si>
  <si>
    <t>EXP D+H</t>
  </si>
  <si>
    <t>EXP D+F</t>
  </si>
  <si>
    <t>EXPH+F</t>
  </si>
  <si>
    <t xml:space="preserve"> D+H</t>
  </si>
  <si>
    <t>Expected D+H</t>
  </si>
  <si>
    <t>Expected  D+F</t>
  </si>
  <si>
    <t>EXP D+H+F</t>
  </si>
  <si>
    <t>Expected H+F</t>
  </si>
  <si>
    <t>Expected D+H+F</t>
  </si>
  <si>
    <t>Synergistic effect</t>
  </si>
  <si>
    <t>Antagonistic effect</t>
  </si>
  <si>
    <t xml:space="preserve">Summary of Average Trolox equivalence </t>
  </si>
  <si>
    <t>E50</t>
  </si>
  <si>
    <t>Additive effect</t>
  </si>
  <si>
    <t>Observed</t>
  </si>
  <si>
    <t>Expected</t>
  </si>
  <si>
    <t>D'Agostino &amp; Pearson normality test</t>
  </si>
  <si>
    <t>K2</t>
  </si>
  <si>
    <t>N too small</t>
  </si>
  <si>
    <t>P value</t>
  </si>
  <si>
    <t>Passed normality test (alpha=0.05)?</t>
  </si>
  <si>
    <t>P value summary</t>
  </si>
  <si>
    <t>Shapiro-Wilk normality test</t>
  </si>
  <si>
    <t>W</t>
  </si>
  <si>
    <t>Yes</t>
  </si>
  <si>
    <t>No</t>
  </si>
  <si>
    <t>ns</t>
  </si>
  <si>
    <t>*</t>
  </si>
  <si>
    <t>**</t>
  </si>
  <si>
    <t>D+F_EC50</t>
  </si>
  <si>
    <t>H+F_EC50</t>
  </si>
  <si>
    <t>D+H+F_EC50</t>
  </si>
  <si>
    <t>EXP D+H_EC50</t>
  </si>
  <si>
    <t>EXP D+F_EC50</t>
  </si>
  <si>
    <t>EXPH+F_EC50</t>
  </si>
  <si>
    <t>EXP D+H+F_EC50</t>
  </si>
  <si>
    <t>D+H_EC25</t>
  </si>
  <si>
    <t>D+F_EC25</t>
  </si>
  <si>
    <t>H+F_EC25</t>
  </si>
  <si>
    <t>D+H+F_EC25</t>
  </si>
  <si>
    <t>EXP D+H_EC25</t>
  </si>
  <si>
    <t>EXP D+F_EC25</t>
  </si>
  <si>
    <t>EXPH+F_EC25</t>
  </si>
  <si>
    <t>EXP D+H+F_EC25</t>
  </si>
  <si>
    <t>D+H_EC50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</si>
  <si>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</si>
  <si>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</si>
  <si>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</si>
  <si>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</si>
  <si>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</si>
  <si>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</si>
  <si>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D+H_EC50 vs. D+F_EC50</t>
  </si>
  <si>
    <t>-0,02895 to 0,02213</t>
  </si>
  <si>
    <t>&gt;0,9999</t>
  </si>
  <si>
    <t>A-B</t>
  </si>
  <si>
    <t>D+H_EC50 vs. H+F_EC50</t>
  </si>
  <si>
    <t>-0,02585 to 0,02524</t>
  </si>
  <si>
    <t>A-C</t>
  </si>
  <si>
    <t>D+H_EC50 vs. D+H+F_EC50</t>
  </si>
  <si>
    <t>-0,07865 to -0,02756</t>
  </si>
  <si>
    <t>****</t>
  </si>
  <si>
    <t>&lt;0,0001</t>
  </si>
  <si>
    <t>A-D</t>
  </si>
  <si>
    <t>D+H_EC50 vs. EXP D+H_EC50</t>
  </si>
  <si>
    <t>-0,03776 to 0,01333</t>
  </si>
  <si>
    <t>A-E</t>
  </si>
  <si>
    <t>D+H_EC50 vs. EXP D+F_EC50</t>
  </si>
  <si>
    <t>-0,04551 to 0,005576</t>
  </si>
  <si>
    <t>A-F</t>
  </si>
  <si>
    <t>D+H_EC50 vs. EXPH+F_EC50</t>
  </si>
  <si>
    <t>-0,0504 to 0,0006866</t>
  </si>
  <si>
    <t>A-G</t>
  </si>
  <si>
    <t>D+H_EC50 vs. EXP D+H+F_EC50</t>
  </si>
  <si>
    <t>-0,09838 to -0,04729</t>
  </si>
  <si>
    <t>A-H</t>
  </si>
  <si>
    <t>D+H_EC50 vs. D+H_EC25</t>
  </si>
  <si>
    <t>-0,01703 to 0,03406</t>
  </si>
  <si>
    <t>A-I</t>
  </si>
  <si>
    <t>D+H_EC50 vs. D+F_EC25</t>
  </si>
  <si>
    <t>-0,01185 to 0,03924</t>
  </si>
  <si>
    <t>A-J</t>
  </si>
  <si>
    <t>D+H_EC50 vs. H+F_EC25</t>
  </si>
  <si>
    <t>-0,01669 to 0,0344</t>
  </si>
  <si>
    <t>A-K</t>
  </si>
  <si>
    <t>D+H_EC50 vs. D+H+F_EC25</t>
  </si>
  <si>
    <t>-0,07061 to -0,01952</t>
  </si>
  <si>
    <t>A-L</t>
  </si>
  <si>
    <t>D+H_EC50 vs. EXP D+H_EC25</t>
  </si>
  <si>
    <t>-0,01377 to 0,03732</t>
  </si>
  <si>
    <t>A-M</t>
  </si>
  <si>
    <t>D+H_EC50 vs. EXP D+F_EC25</t>
  </si>
  <si>
    <t>-0,01776 to 0,03333</t>
  </si>
  <si>
    <t>A-N</t>
  </si>
  <si>
    <t>D+H_EC50 vs. EXPH+F_EC25</t>
  </si>
  <si>
    <t>-0,02616 to 0,02493</t>
  </si>
  <si>
    <t>A-O</t>
  </si>
  <si>
    <t>D+H_EC50 vs. EXP D+H+F_EC25</t>
  </si>
  <si>
    <t>-0,0599 to -0,008811</t>
  </si>
  <si>
    <t>A-P</t>
  </si>
  <si>
    <t>D+F_EC50 vs. H+F_EC50</t>
  </si>
  <si>
    <t>-0,02244 to 0,02865</t>
  </si>
  <si>
    <t>B-C</t>
  </si>
  <si>
    <t>D+F_EC50 vs. D+H+F_EC50</t>
  </si>
  <si>
    <t>-0,07524 to -0,02415</t>
  </si>
  <si>
    <t>B-D</t>
  </si>
  <si>
    <t>D+F_EC50 vs. EXP D+H_EC50</t>
  </si>
  <si>
    <t>-0,03435 to 0,01674</t>
  </si>
  <si>
    <t>B-E</t>
  </si>
  <si>
    <t>D+F_EC50 vs. EXP D+F_EC50</t>
  </si>
  <si>
    <t>-0,0421 to 0,008987</t>
  </si>
  <si>
    <t>B-F</t>
  </si>
  <si>
    <t>D+F_EC50 vs. EXPH+F_EC50</t>
  </si>
  <si>
    <t>-0,04699 to 0,004097</t>
  </si>
  <si>
    <t>B-G</t>
  </si>
  <si>
    <t>D+F_EC50 vs. EXP D+H+F_EC50</t>
  </si>
  <si>
    <t>-0,09497 to -0,04388</t>
  </si>
  <si>
    <t>B-H</t>
  </si>
  <si>
    <t>D+F_EC50 vs. D+H_EC25</t>
  </si>
  <si>
    <t>-0,01362 to 0,03747</t>
  </si>
  <si>
    <t>B-I</t>
  </si>
  <si>
    <t>D+F_EC50 vs. D+F_EC25</t>
  </si>
  <si>
    <t>-0,008441 to 0,04265</t>
  </si>
  <si>
    <t>B-J</t>
  </si>
  <si>
    <t>D+F_EC50 vs. H+F_EC25</t>
  </si>
  <si>
    <t>-0,01328 to 0,03781</t>
  </si>
  <si>
    <t>B-K</t>
  </si>
  <si>
    <t>D+F_EC50 vs. D+H+F_EC25</t>
  </si>
  <si>
    <t>-0,0672 to -0,01611</t>
  </si>
  <si>
    <t>B-L</t>
  </si>
  <si>
    <t>D+F_EC50 vs. EXP D+H_EC25</t>
  </si>
  <si>
    <t>-0,01036 to 0,04073</t>
  </si>
  <si>
    <t>B-M</t>
  </si>
  <si>
    <t>D+F_EC50 vs. EXP D+F_EC25</t>
  </si>
  <si>
    <t>-0,01435 to 0,03674</t>
  </si>
  <si>
    <t>B-N</t>
  </si>
  <si>
    <t>D+F_EC50 vs. EXPH+F_EC25</t>
  </si>
  <si>
    <t>-0,02275 to 0,02834</t>
  </si>
  <si>
    <t>B-O</t>
  </si>
  <si>
    <t>D+F_EC50 vs. EXP D+H+F_EC25</t>
  </si>
  <si>
    <t>-0,05649 to -0,005401</t>
  </si>
  <si>
    <t>B-P</t>
  </si>
  <si>
    <t>H+F_EC50 vs. D+H+F_EC50</t>
  </si>
  <si>
    <t>-0,07835 to -0,02726</t>
  </si>
  <si>
    <t>C-D</t>
  </si>
  <si>
    <t>H+F_EC50 vs. EXP D+H_EC50</t>
  </si>
  <si>
    <t>-0,03746 to 0,01363</t>
  </si>
  <si>
    <t>C-E</t>
  </si>
  <si>
    <t>H+F_EC50 vs. EXP D+F_EC50</t>
  </si>
  <si>
    <t>-0,04521 to 0,00588</t>
  </si>
  <si>
    <t>C-F</t>
  </si>
  <si>
    <t>H+F_EC50 vs. EXPH+F_EC50</t>
  </si>
  <si>
    <t>-0,0501 to 0,0009904</t>
  </si>
  <si>
    <t>C-G</t>
  </si>
  <si>
    <t>H+F_EC50 vs. EXP D+H+F_EC50</t>
  </si>
  <si>
    <t>-0,09807 to -0,04698</t>
  </si>
  <si>
    <t>C-H</t>
  </si>
  <si>
    <t>H+F_EC50 vs. D+H_EC25</t>
  </si>
  <si>
    <t>-0,01673 to 0,03436</t>
  </si>
  <si>
    <t>C-I</t>
  </si>
  <si>
    <t>H+F_EC50 vs. D+F_EC25</t>
  </si>
  <si>
    <t>-0,01155 to 0,03954</t>
  </si>
  <si>
    <t>C-J</t>
  </si>
  <si>
    <t>H+F_EC50 vs. H+F_EC25</t>
  </si>
  <si>
    <t>-0,01638 to 0,03471</t>
  </si>
  <si>
    <t>C-K</t>
  </si>
  <si>
    <t>H+F_EC50 vs. D+H+F_EC25</t>
  </si>
  <si>
    <t>-0,07031 to -0,01922</t>
  </si>
  <si>
    <t>C-L</t>
  </si>
  <si>
    <t>H+F_EC50 vs. EXP D+H_EC25</t>
  </si>
  <si>
    <t>-0,01347 to 0,03762</t>
  </si>
  <si>
    <t>C-M</t>
  </si>
  <si>
    <t>H+F_EC50 vs. EXP D+F_EC25</t>
  </si>
  <si>
    <t>-0,01746 to 0,03363</t>
  </si>
  <si>
    <t>C-N</t>
  </si>
  <si>
    <t>H+F_EC50 vs. EXPH+F_EC25</t>
  </si>
  <si>
    <t>-0,02586 to 0,02523</t>
  </si>
  <si>
    <t>C-O</t>
  </si>
  <si>
    <t>H+F_EC50 vs. EXP D+H+F_EC25</t>
  </si>
  <si>
    <t>-0,0596 to -0,008507</t>
  </si>
  <si>
    <t>C-P</t>
  </si>
  <si>
    <t>D+H+F_EC50 vs. EXP D+H_EC50</t>
  </si>
  <si>
    <t>0,01535 to 0,06644</t>
  </si>
  <si>
    <t>D-E</t>
  </si>
  <si>
    <t>D+H+F_EC50 vs. EXP D+F_EC50</t>
  </si>
  <si>
    <t>0,007596 to 0,05869</t>
  </si>
  <si>
    <t>D-F</t>
  </si>
  <si>
    <t>D+H+F_EC50 vs. EXPH+F_EC50</t>
  </si>
  <si>
    <t>0,002707 to 0,0538</t>
  </si>
  <si>
    <t>D-G</t>
  </si>
  <si>
    <t>D+H+F_EC50 vs. EXP D+H+F_EC50</t>
  </si>
  <si>
    <t>-0,04527 to 0,005821</t>
  </si>
  <si>
    <t>D-H</t>
  </si>
  <si>
    <t>D+H+F_EC50 vs. D+H_EC25</t>
  </si>
  <si>
    <t>0,03608 to 0,08717</t>
  </si>
  <si>
    <t>D-I</t>
  </si>
  <si>
    <t>D+H+F_EC50 vs. D+F_EC25</t>
  </si>
  <si>
    <t>0,04126 to 0,09235</t>
  </si>
  <si>
    <t>D-J</t>
  </si>
  <si>
    <t>D+H+F_EC50 vs. H+F_EC25</t>
  </si>
  <si>
    <t>0,03642 to 0,08751</t>
  </si>
  <si>
    <t>D-K</t>
  </si>
  <si>
    <t>D+H+F_EC50 vs. D+H+F_EC25</t>
  </si>
  <si>
    <t>-0,0175 to 0,03359</t>
  </si>
  <si>
    <t>D-L</t>
  </si>
  <si>
    <t>D+H+F_EC50 vs. EXP D+H_EC25</t>
  </si>
  <si>
    <t>0,03934 to 0,09043</t>
  </si>
  <si>
    <t>D-M</t>
  </si>
  <si>
    <t>D+H+F_EC50 vs. EXP D+F_EC25</t>
  </si>
  <si>
    <t>0,03535 to 0,08644</t>
  </si>
  <si>
    <t>D-N</t>
  </si>
  <si>
    <t>D+H+F_EC50 vs. EXPH+F_EC25</t>
  </si>
  <si>
    <t>0,02695 to 0,07804</t>
  </si>
  <si>
    <t>D-O</t>
  </si>
  <si>
    <t>D+H+F_EC50 vs. EXP D+H+F_EC25</t>
  </si>
  <si>
    <t>-0,006791 to 0,0443</t>
  </si>
  <si>
    <t>D-P</t>
  </si>
  <si>
    <t>D+H_EC25 vs. D+F_EC25</t>
  </si>
  <si>
    <t>-0,02037 to 0,03072</t>
  </si>
  <si>
    <t>I-J</t>
  </si>
  <si>
    <t>D+H_EC25 vs. H+F_EC25</t>
  </si>
  <si>
    <t>-0,0252 to 0,02589</t>
  </si>
  <si>
    <t>I-K</t>
  </si>
  <si>
    <t>D+H_EC25 vs. D+H+F_EC25</t>
  </si>
  <si>
    <t>-0,07913 to -0,02804</t>
  </si>
  <si>
    <t>I-L</t>
  </si>
  <si>
    <t>D+H_EC25 vs. EXP D+H_EC25</t>
  </si>
  <si>
    <t>-0,02229 to 0,0288</t>
  </si>
  <si>
    <t>I-M</t>
  </si>
  <si>
    <t>D+H_EC25 vs. EXP D+F_EC25</t>
  </si>
  <si>
    <t>-0,02627 to 0,02481</t>
  </si>
  <si>
    <t>I-N</t>
  </si>
  <si>
    <t>D+H_EC25 vs. EXPH+F_EC25</t>
  </si>
  <si>
    <t>-0,03468 to 0,01641</t>
  </si>
  <si>
    <t>I-O</t>
  </si>
  <si>
    <t>D+H_EC25 vs. EXP D+H+F_EC25</t>
  </si>
  <si>
    <t>-0,06841 to -0,01733</t>
  </si>
  <si>
    <t>I-P</t>
  </si>
  <si>
    <t>D+F_EC25 vs. H+F_EC25</t>
  </si>
  <si>
    <t>-0,03038 to 0,02071</t>
  </si>
  <si>
    <t>J-K</t>
  </si>
  <si>
    <t>D+F_EC25 vs. D+H+F_EC25</t>
  </si>
  <si>
    <t>-0,0843 to -0,03322</t>
  </si>
  <si>
    <t>J-L</t>
  </si>
  <si>
    <t>D+F_EC25 vs. EXP D+H_EC25</t>
  </si>
  <si>
    <t>-0,02747 to 0,02362</t>
  </si>
  <si>
    <t>J-M</t>
  </si>
  <si>
    <t>D+F_EC25 vs. EXP D+F_EC25</t>
  </si>
  <si>
    <t>-0,03145 to 0,01963</t>
  </si>
  <si>
    <t>J-N</t>
  </si>
  <si>
    <t>D+F_EC25 vs. EXPH+F_EC25</t>
  </si>
  <si>
    <t>-0,03985 to 0,01123</t>
  </si>
  <si>
    <t>J-O</t>
  </si>
  <si>
    <t>D+F_EC25 vs. EXP D+H+F_EC25</t>
  </si>
  <si>
    <t>-0,07359 to -0,0225</t>
  </si>
  <si>
    <t>J-P</t>
  </si>
  <si>
    <t>H+F_EC25 vs. D+H+F_EC25</t>
  </si>
  <si>
    <t>-0,07947 to -0,02838</t>
  </si>
  <si>
    <t>K-L</t>
  </si>
  <si>
    <t>H+F_EC25 vs. EXP D+H_EC25</t>
  </si>
  <si>
    <t>-0,02263 to 0,02846</t>
  </si>
  <si>
    <t>K-M</t>
  </si>
  <si>
    <t>H+F_EC25 vs. EXP D+F_EC25</t>
  </si>
  <si>
    <t>-0,02662 to 0,02447</t>
  </si>
  <si>
    <t>K-N</t>
  </si>
  <si>
    <t>H+F_EC25 vs. EXPH+F_EC25</t>
  </si>
  <si>
    <t>-0,03502 to 0,01607</t>
  </si>
  <si>
    <t>K-O</t>
  </si>
  <si>
    <t>H+F_EC25 vs. EXP D+H+F_EC25</t>
  </si>
  <si>
    <t>-0,06876 to -0,01767</t>
  </si>
  <si>
    <t>K-P</t>
  </si>
  <si>
    <t>D+H+F_EC25 vs. EXP D+H_EC25</t>
  </si>
  <si>
    <t>0,0313 to 0,08238</t>
  </si>
  <si>
    <t>L-M</t>
  </si>
  <si>
    <t>D+H+F_EC25 vs. EXP D+F_EC25</t>
  </si>
  <si>
    <t>0,02731 to 0,0784</t>
  </si>
  <si>
    <t>L-N</t>
  </si>
  <si>
    <t>D+H+F_EC25 vs. EXPH+F_EC25</t>
  </si>
  <si>
    <t>0,01891 to 0,06999</t>
  </si>
  <si>
    <t>L-O</t>
  </si>
  <si>
    <t>D+H+F_EC25 vs. EXP D+H+F_EC25</t>
  </si>
  <si>
    <t>-0,01483 to 0,03626</t>
  </si>
  <si>
    <t>L-P</t>
  </si>
  <si>
    <t>EXP D+H_EC25 vs. EXP D+F_EC25</t>
  </si>
  <si>
    <t>-0,02953 to 0,02156</t>
  </si>
  <si>
    <t>M-N</t>
  </si>
  <si>
    <t>EXP D+H_EC25 vs. EXPH+F_EC25</t>
  </si>
  <si>
    <t>-0,03793 to 0,01315</t>
  </si>
  <si>
    <t>M-O</t>
  </si>
  <si>
    <t>EXP D+H_EC25 vs. EXP D+H+F_EC25</t>
  </si>
  <si>
    <t>-0,07167 to -0,02058</t>
  </si>
  <si>
    <t>M-P</t>
  </si>
  <si>
    <t>EXP D+F_EC25 vs. EXPH+F_EC25</t>
  </si>
  <si>
    <t>-0,03395 to 0,01714</t>
  </si>
  <si>
    <t>N-O</t>
  </si>
  <si>
    <t>EXP D+F_EC25 vs. EXP D+H+F_EC25</t>
  </si>
  <si>
    <t>-0,06768 to -0,01659</t>
  </si>
  <si>
    <t>N-P</t>
  </si>
  <si>
    <t>EXPH+F_EC25 vs. EXP D+H+F_EC25</t>
  </si>
  <si>
    <t>-0,05928 to -0,008194</t>
  </si>
  <si>
    <t>O-P</t>
  </si>
  <si>
    <t>Stdev</t>
  </si>
  <si>
    <t>SEM</t>
  </si>
  <si>
    <t>SEM_Observed</t>
  </si>
  <si>
    <t>SEM_expected</t>
  </si>
  <si>
    <r>
      <t xml:space="preserve">CONCENTRATION </t>
    </r>
    <r>
      <rPr>
        <sz val="11"/>
        <color theme="1"/>
        <rFont val="Calibri"/>
        <family val="2"/>
      </rPr>
      <t>µM</t>
    </r>
  </si>
  <si>
    <t>AAPH</t>
  </si>
  <si>
    <t>Fluorescein</t>
  </si>
  <si>
    <t>CONCENTRATION µm</t>
  </si>
  <si>
    <t xml:space="preserve">FINAL CONCENTRATION </t>
  </si>
  <si>
    <t>flourescien</t>
  </si>
  <si>
    <t># Y values analyzed</t>
  </si>
  <si>
    <t># of X values</t>
  </si>
  <si>
    <t>Number of points</t>
  </si>
  <si>
    <t>µ</t>
  </si>
  <si>
    <t>EC50 &gt; 0</t>
  </si>
  <si>
    <t>Constraints</t>
  </si>
  <si>
    <t>Sy.x</t>
  </si>
  <si>
    <t>Absolute Sum of Squares</t>
  </si>
  <si>
    <t>R square</t>
  </si>
  <si>
    <t>Degrees of Freedom</t>
  </si>
  <si>
    <t>Goodness of Fit</t>
  </si>
  <si>
    <t>1,202 to 1,258</t>
  </si>
  <si>
    <t>1,341 to 1,465</t>
  </si>
  <si>
    <t>1,058 to 1,148</t>
  </si>
  <si>
    <t>logEC50</t>
  </si>
  <si>
    <t>15,93 to 18,11</t>
  </si>
  <si>
    <t>21,94 to 29,19</t>
  </si>
  <si>
    <t>11,44 to 14,06</t>
  </si>
  <si>
    <t>95% CI (profile likelihood)</t>
  </si>
  <si>
    <t>Std. Error</t>
  </si>
  <si>
    <t>Average</t>
  </si>
  <si>
    <t>Best-fit values</t>
  </si>
  <si>
    <t>[Agonist] vs. normalized response</t>
  </si>
  <si>
    <t>Flourescien</t>
  </si>
  <si>
    <t>1,107 to 1,22</t>
  </si>
  <si>
    <t>1,297 to 1,36</t>
  </si>
  <si>
    <t>0,9981 to 1,085</t>
  </si>
  <si>
    <t>12,79 to 16,6</t>
  </si>
  <si>
    <t>19,83 to 22,88</t>
  </si>
  <si>
    <t>9,955 to 12,17</t>
  </si>
  <si>
    <t>ave</t>
  </si>
  <si>
    <r>
      <t>Concentration (</t>
    </r>
    <r>
      <rPr>
        <sz val="11"/>
        <color theme="1"/>
        <rFont val="Calibri"/>
        <family val="2"/>
      </rPr>
      <t>µl)</t>
    </r>
  </si>
  <si>
    <t>Number of families</t>
  </si>
  <si>
    <t>Number of comparisons per family</t>
  </si>
  <si>
    <t>Alpha</t>
  </si>
  <si>
    <t>-0,02736 to 0,02054</t>
  </si>
  <si>
    <t>-0,02425 to 0,02364</t>
  </si>
  <si>
    <t>-0,07705 to -0,02916</t>
  </si>
  <si>
    <t>-0,03616 to 0,01173</t>
  </si>
  <si>
    <t>-0,04391 to 0,003978</t>
  </si>
  <si>
    <t>-0,0488 to -0,000912</t>
  </si>
  <si>
    <t>-0,09678 to -0,04889</t>
  </si>
  <si>
    <t>-0,01543 to 0,03246</t>
  </si>
  <si>
    <t>-0,01025 to 0,03764</t>
  </si>
  <si>
    <t>-0,01509 to 0,0328</t>
  </si>
  <si>
    <t>-0,06901 to -0,02112</t>
  </si>
  <si>
    <t>-0,01217 to 0,03572</t>
  </si>
  <si>
    <t>-0,01616 to 0,03173</t>
  </si>
  <si>
    <t>-0,02456 to 0,02333</t>
  </si>
  <si>
    <t>-0,0583 to -0,01041</t>
  </si>
  <si>
    <t>***</t>
  </si>
  <si>
    <t>D+H_EC50 vs. 3,4 DHBA EC50</t>
  </si>
  <si>
    <t>-0,002438 to 0,04545</t>
  </si>
  <si>
    <t>A-Q</t>
  </si>
  <si>
    <t>D+H_EC50 vs. 4HBA EC50</t>
  </si>
  <si>
    <t>-0,007328 to 0,04056</t>
  </si>
  <si>
    <t>A-R</t>
  </si>
  <si>
    <t>D+H_EC50 vs. FA EC50</t>
  </si>
  <si>
    <t>-0,00488 to 0,04301</t>
  </si>
  <si>
    <t>A-S</t>
  </si>
  <si>
    <t>D+H_EC50 vs. 3,4 DHBA EC25</t>
  </si>
  <si>
    <t>0,01289 to 0,06079</t>
  </si>
  <si>
    <t>A-T</t>
  </si>
  <si>
    <t>D+H_EC50 vs. 4HBA EC25</t>
  </si>
  <si>
    <t>0,004492 to 0,05238</t>
  </si>
  <si>
    <t>A-U</t>
  </si>
  <si>
    <t>D+H_EC50 vs. FA EC25</t>
  </si>
  <si>
    <t>0,00754 to 0,05543</t>
  </si>
  <si>
    <t>A-V</t>
  </si>
  <si>
    <t>-0,02084 to 0,02705</t>
  </si>
  <si>
    <t>-0,07364 to -0,02575</t>
  </si>
  <si>
    <t>-0,03275 to 0,01514</t>
  </si>
  <si>
    <t>-0,0405 to 0,007388</t>
  </si>
  <si>
    <t>-0,04539 to 0,002498</t>
  </si>
  <si>
    <t>-0,09337 to -0,04548</t>
  </si>
  <si>
    <t>-0,01202 to 0,03587</t>
  </si>
  <si>
    <t>-0,006842 to 0,04105</t>
  </si>
  <si>
    <t>-0,01168 to 0,03621</t>
  </si>
  <si>
    <t>-0,0656 to -0,01771</t>
  </si>
  <si>
    <t>-0,008763 to 0,03913</t>
  </si>
  <si>
    <t>-0,01275 to 0,03514</t>
  </si>
  <si>
    <t>-0,02115 to 0,02674</t>
  </si>
  <si>
    <t>-0,05489 to -0,006999</t>
  </si>
  <si>
    <t>D+F_EC50 vs. 3,4 DHBA EC50</t>
  </si>
  <si>
    <t>0,000972 to 0,04886</t>
  </si>
  <si>
    <t>B-Q</t>
  </si>
  <si>
    <t>D+F_EC50 vs. 4HBA EC50</t>
  </si>
  <si>
    <t>-0,003918 to 0,04397</t>
  </si>
  <si>
    <t>B-R</t>
  </si>
  <si>
    <t>D+F_EC50 vs. FA EC50</t>
  </si>
  <si>
    <t>-0,00147 to 0,04642</t>
  </si>
  <si>
    <t>B-S</t>
  </si>
  <si>
    <t>D+F_EC50 vs. 3,4 DHBA EC25</t>
  </si>
  <si>
    <t>0,0163 to 0,0642</t>
  </si>
  <si>
    <t>B-T</t>
  </si>
  <si>
    <t>D+F_EC50 vs. 4HBA EC25</t>
  </si>
  <si>
    <t>0,007903 to 0,05579</t>
  </si>
  <si>
    <t>B-U</t>
  </si>
  <si>
    <t>D+F_EC50 vs. FA EC25</t>
  </si>
  <si>
    <t>0,01095 to 0,05884</t>
  </si>
  <si>
    <t>B-V</t>
  </si>
  <si>
    <t>-0,07675 to -0,02886</t>
  </si>
  <si>
    <t>-0,03586 to 0,01203</t>
  </si>
  <si>
    <t>-0,04361 to 0,004282</t>
  </si>
  <si>
    <t>-0,0485 to -0,0006082</t>
  </si>
  <si>
    <t>-0,09647 to -0,04858</t>
  </si>
  <si>
    <t>-0,01513 to 0,03276</t>
  </si>
  <si>
    <t>-0,009949 to 0,03794</t>
  </si>
  <si>
    <t>-0,01478 to 0,03311</t>
  </si>
  <si>
    <t>-0,06871 to -0,02082</t>
  </si>
  <si>
    <t>-0,01187 to 0,03602</t>
  </si>
  <si>
    <t>-0,01586 to 0,03203</t>
  </si>
  <si>
    <t>-0,02426 to 0,02363</t>
  </si>
  <si>
    <t>-0,058 to -0,01011</t>
  </si>
  <si>
    <t>H+F_EC50 vs. 3,4 DHBA EC50</t>
  </si>
  <si>
    <t>-0,002135 to 0,04576</t>
  </si>
  <si>
    <t>C-Q</t>
  </si>
  <si>
    <t>H+F_EC50 vs. 4HBA EC50</t>
  </si>
  <si>
    <t>-0,007024 to 0,04087</t>
  </si>
  <si>
    <t>C-R</t>
  </si>
  <si>
    <t>H+F_EC50 vs. FA EC50</t>
  </si>
  <si>
    <t>-0,004576 to 0,04332</t>
  </si>
  <si>
    <t>C-S</t>
  </si>
  <si>
    <t>H+F_EC50 vs. 3,4 DHBA EC25</t>
  </si>
  <si>
    <t>0,0132 to 0,06109</t>
  </si>
  <si>
    <t>C-T</t>
  </si>
  <si>
    <t>H+F_EC50 vs. 4HBA EC25</t>
  </si>
  <si>
    <t>0,004796 to 0,05269</t>
  </si>
  <si>
    <t>C-U</t>
  </si>
  <si>
    <t>H+F_EC50 vs. FA EC25</t>
  </si>
  <si>
    <t>0,007844 to 0,05574</t>
  </si>
  <si>
    <t>C-V</t>
  </si>
  <si>
    <t>0,01695 to 0,06484</t>
  </si>
  <si>
    <t>0,009195 to 0,05709</t>
  </si>
  <si>
    <t>0,004305 to 0,0522</t>
  </si>
  <si>
    <t>-0,04367 to 0,004223</t>
  </si>
  <si>
    <t>0,03768 to 0,08557</t>
  </si>
  <si>
    <t>0,04286 to 0,09075</t>
  </si>
  <si>
    <t>0,03802 to 0,08591</t>
  </si>
  <si>
    <t>-0,0159 to 0,03199</t>
  </si>
  <si>
    <t>0,04094 to 0,08883</t>
  </si>
  <si>
    <t>0,03695 to 0,08484</t>
  </si>
  <si>
    <t>0,02855 to 0,07644</t>
  </si>
  <si>
    <t>-0,005193 to 0,0427</t>
  </si>
  <si>
    <t>D+H+F_EC50 vs. 3,4 DHBA EC50</t>
  </si>
  <si>
    <t>0,05067 to 0,09856</t>
  </si>
  <si>
    <t>D-Q</t>
  </si>
  <si>
    <t>D+H+F_EC50 vs. 4HBA EC50</t>
  </si>
  <si>
    <t>0,04578 to 0,09367</t>
  </si>
  <si>
    <t>D-R</t>
  </si>
  <si>
    <t>D+H+F_EC50 vs. FA EC50</t>
  </si>
  <si>
    <t>0,04823 to 0,09612</t>
  </si>
  <si>
    <t>D-S</t>
  </si>
  <si>
    <t>D+H+F_EC50 vs. 3,4 DHBA EC25</t>
  </si>
  <si>
    <t>0,066 to 0,1139</t>
  </si>
  <si>
    <t>D-T</t>
  </si>
  <si>
    <t>D+H+F_EC50 vs. 4HBA EC25</t>
  </si>
  <si>
    <t>0,0576 to 0,1055</t>
  </si>
  <si>
    <t>D-U</t>
  </si>
  <si>
    <t>D+H+F_EC50 vs. FA EC25</t>
  </si>
  <si>
    <t>0,06065 to 0,1085</t>
  </si>
  <si>
    <t>D-V</t>
  </si>
  <si>
    <t>EXP D+H_EC50 vs. EXP D+F_EC50</t>
  </si>
  <si>
    <t>-0,0317 to 0,01619</t>
  </si>
  <si>
    <t>E-F</t>
  </si>
  <si>
    <t>EXP D+H_EC50 vs. EXPH+F_EC50</t>
  </si>
  <si>
    <t>-0,03659 to 0,0113</t>
  </si>
  <si>
    <t>E-G</t>
  </si>
  <si>
    <t>EXP D+H_EC50 vs. EXP D+H+F_EC50</t>
  </si>
  <si>
    <t>-0,08456 to -0,03667</t>
  </si>
  <si>
    <t>E-H</t>
  </si>
  <si>
    <t>EXP D+H_EC50 vs. D+H_EC25</t>
  </si>
  <si>
    <t>-0,003216 to 0,04468</t>
  </si>
  <si>
    <t>E-I</t>
  </si>
  <si>
    <t>EXP D+H_EC50 vs. D+F_EC25</t>
  </si>
  <si>
    <t>0,001963 to 0,04985</t>
  </si>
  <si>
    <t>E-J</t>
  </si>
  <si>
    <t>EXP D+H_EC50 vs. H+F_EC25</t>
  </si>
  <si>
    <t>-0,002872 to 0,04502</t>
  </si>
  <si>
    <t>E-K</t>
  </si>
  <si>
    <t>EXP D+H_EC50 vs. D+H+F_EC25</t>
  </si>
  <si>
    <t>-0,0568 to -0,008906</t>
  </si>
  <si>
    <t>E-L</t>
  </si>
  <si>
    <t>EXP D+H_EC50 vs. EXP D+H_EC25</t>
  </si>
  <si>
    <t>4,197e-005 to 0,04793</t>
  </si>
  <si>
    <t>E-M</t>
  </si>
  <si>
    <t>EXP D+H_EC50 vs. EXP D+F_EC25</t>
  </si>
  <si>
    <t>-0,003947 to 0,04394</t>
  </si>
  <si>
    <t>E-N</t>
  </si>
  <si>
    <t>EXP D+H_EC50 vs. EXPH+F_EC25</t>
  </si>
  <si>
    <t>-0,01235 to 0,03554</t>
  </si>
  <si>
    <t>E-O</t>
  </si>
  <si>
    <t>EXP D+H_EC50 vs. EXP D+H+F_EC25</t>
  </si>
  <si>
    <t>-0,04609 to 0,001806</t>
  </si>
  <si>
    <t>E-P</t>
  </si>
  <si>
    <t>EXP D+H_EC50 vs. 3,4 DHBA EC50</t>
  </si>
  <si>
    <t>0,009777 to 0,05767</t>
  </si>
  <si>
    <t>E-Q</t>
  </si>
  <si>
    <t>EXP D+H_EC50 vs. 4HBA EC50</t>
  </si>
  <si>
    <t>0,004887 to 0,05278</t>
  </si>
  <si>
    <t>E-R</t>
  </si>
  <si>
    <t>EXP D+H_EC50 vs. FA EC50</t>
  </si>
  <si>
    <t>0,007335 to 0,05523</t>
  </si>
  <si>
    <t>E-S</t>
  </si>
  <si>
    <t>EXP D+H_EC50 vs. 3,4 DHBA EC25</t>
  </si>
  <si>
    <t>0,02511 to 0,073</t>
  </si>
  <si>
    <t>E-T</t>
  </si>
  <si>
    <t>EXP D+H_EC50 vs. 4HBA EC25</t>
  </si>
  <si>
    <t>0,01671 to 0,0646</t>
  </si>
  <si>
    <t>E-U</t>
  </si>
  <si>
    <t>EXP D+H_EC50 vs. FA EC25</t>
  </si>
  <si>
    <t>0,01976 to 0,06765</t>
  </si>
  <si>
    <t>E-V</t>
  </si>
  <si>
    <t>EXP D+F_EC50 vs. EXPH+F_EC50</t>
  </si>
  <si>
    <t>-0,02884 to 0,01906</t>
  </si>
  <si>
    <t>F-G</t>
  </si>
  <si>
    <t>EXP D+F_EC50 vs. EXP D+H+F_EC50</t>
  </si>
  <si>
    <t>-0,07681 to -0,02892</t>
  </si>
  <si>
    <t>F-H</t>
  </si>
  <si>
    <t>EXP D+F_EC50 vs. D+H_EC25</t>
  </si>
  <si>
    <t>0,004536 to 0,05243</t>
  </si>
  <si>
    <t>F-I</t>
  </si>
  <si>
    <t>EXP D+F_EC50 vs. D+F_EC25</t>
  </si>
  <si>
    <t>0,009715 to 0,05761</t>
  </si>
  <si>
    <t>F-J</t>
  </si>
  <si>
    <t>EXP D+F_EC50 vs. H+F_EC25</t>
  </si>
  <si>
    <t>0,004881 to 0,05277</t>
  </si>
  <si>
    <t>F-K</t>
  </si>
  <si>
    <t>EXP D+F_EC50 vs. D+H+F_EC25</t>
  </si>
  <si>
    <t>-0,04904 to -0,001153</t>
  </si>
  <si>
    <t>F-L</t>
  </si>
  <si>
    <t>EXP D+F_EC50 vs. EXP D+H_EC25</t>
  </si>
  <si>
    <t>0,007795 to 0,05569</t>
  </si>
  <si>
    <t>F-M</t>
  </si>
  <si>
    <t>EXP D+F_EC50 vs. EXP D+F_EC25</t>
  </si>
  <si>
    <t>0,003806 to 0,0517</t>
  </si>
  <si>
    <t>F-N</t>
  </si>
  <si>
    <t>EXP D+F_EC50 vs. EXPH+F_EC25</t>
  </si>
  <si>
    <t>-0,004595 to 0,0433</t>
  </si>
  <si>
    <t>F-O</t>
  </si>
  <si>
    <t>EXP D+F_EC50 vs. EXP D+H+F_EC25</t>
  </si>
  <si>
    <t>-0,03833 to 0,009558</t>
  </si>
  <si>
    <t>F-P</t>
  </si>
  <si>
    <t>EXP D+F_EC50 vs. 3,4 DHBA EC50</t>
  </si>
  <si>
    <t>0,01753 to 0,06542</t>
  </si>
  <si>
    <t>F-Q</t>
  </si>
  <si>
    <t>EXP D+F_EC50 vs. 4HBA EC50</t>
  </si>
  <si>
    <t>0,01264 to 0,06053</t>
  </si>
  <si>
    <t>F-R</t>
  </si>
  <si>
    <t>EXP D+F_EC50 vs. FA EC50</t>
  </si>
  <si>
    <t>0,01509 to 0,06298</t>
  </si>
  <si>
    <t>F-S</t>
  </si>
  <si>
    <t>EXP D+F_EC50 vs. 3,4 DHBA EC25</t>
  </si>
  <si>
    <t>0,03286 to 0,08075</t>
  </si>
  <si>
    <t>F-T</t>
  </si>
  <si>
    <t>EXP D+F_EC50 vs. 4HBA EC25</t>
  </si>
  <si>
    <t>0,02446 to 0,07235</t>
  </si>
  <si>
    <t>F-U</t>
  </si>
  <si>
    <t>EXP D+F_EC50 vs. FA EC25</t>
  </si>
  <si>
    <t>0,02751 to 0,0754</t>
  </si>
  <si>
    <t>F-V</t>
  </si>
  <si>
    <t>EXPH+F_EC50 vs. EXP D+H+F_EC50</t>
  </si>
  <si>
    <t>-0,07192 to -0,02403</t>
  </si>
  <si>
    <t>G-H</t>
  </si>
  <si>
    <t>EXPH+F_EC50 vs. D+H_EC25</t>
  </si>
  <si>
    <t>0,009426 to 0,05732</t>
  </si>
  <si>
    <t>G-I</t>
  </si>
  <si>
    <t>EXPH+F_EC50 vs. D+F_EC25</t>
  </si>
  <si>
    <t>0,01461 to 0,0625</t>
  </si>
  <si>
    <t>G-J</t>
  </si>
  <si>
    <t>EXPH+F_EC50 vs. H+F_EC25</t>
  </si>
  <si>
    <t>0,009771 to 0,05766</t>
  </si>
  <si>
    <t>G-K</t>
  </si>
  <si>
    <t>EXPH+F_EC50 vs. D+H+F_EC25</t>
  </si>
  <si>
    <t>-0,04416 to 0,003737</t>
  </si>
  <si>
    <t>G-L</t>
  </si>
  <si>
    <t>EXPH+F_EC50 vs. EXP D+H_EC25</t>
  </si>
  <si>
    <t>0,01268 to 0,06058</t>
  </si>
  <si>
    <t>G-M</t>
  </si>
  <si>
    <t>EXPH+F_EC50 vs. EXP D+F_EC25</t>
  </si>
  <si>
    <t>0,008696 to 0,05659</t>
  </si>
  <si>
    <t>G-N</t>
  </si>
  <si>
    <t>EXPH+F_EC50 vs. EXPH+F_EC25</t>
  </si>
  <si>
    <t>0,0002947 to 0,04819</t>
  </si>
  <si>
    <t>G-O</t>
  </si>
  <si>
    <t>EXPH+F_EC50 vs. EXP D+H+F_EC25</t>
  </si>
  <si>
    <t>-0,03344 to 0,01445</t>
  </si>
  <si>
    <t>G-P</t>
  </si>
  <si>
    <t>EXPH+F_EC50 vs. 3,4 DHBA EC50</t>
  </si>
  <si>
    <t>0,02242 to 0,07031</t>
  </si>
  <si>
    <t>G-Q</t>
  </si>
  <si>
    <t>EXPH+F_EC50 vs. 4HBA EC50</t>
  </si>
  <si>
    <t>G-R</t>
  </si>
  <si>
    <t>EXPH+F_EC50 vs. FA EC50</t>
  </si>
  <si>
    <t>0,01998 to 0,06787</t>
  </si>
  <si>
    <t>G-S</t>
  </si>
  <si>
    <t>EXPH+F_EC50 vs. 3,4 DHBA EC25</t>
  </si>
  <si>
    <t>0,03775 to 0,08564</t>
  </si>
  <si>
    <t>G-T</t>
  </si>
  <si>
    <t>EXPH+F_EC50 vs. 4HBA EC25</t>
  </si>
  <si>
    <t>0,02935 to 0,07724</t>
  </si>
  <si>
    <t>G-U</t>
  </si>
  <si>
    <t>EXPH+F_EC50 vs. FA EC25</t>
  </si>
  <si>
    <t>0,0324 to 0,08029</t>
  </si>
  <si>
    <t>G-V</t>
  </si>
  <si>
    <t>EXP D+H+F_EC50 vs. D+H_EC25</t>
  </si>
  <si>
    <t>0,0574 to 0,1053</t>
  </si>
  <si>
    <t>H-I</t>
  </si>
  <si>
    <t>EXP D+H+F_EC50 vs. D+F_EC25</t>
  </si>
  <si>
    <t>0,06258 to 0,1105</t>
  </si>
  <si>
    <t>H-J</t>
  </si>
  <si>
    <t>EXP D+H+F_EC50 vs. H+F_EC25</t>
  </si>
  <si>
    <t>0,05774 to 0,1056</t>
  </si>
  <si>
    <t>H-K</t>
  </si>
  <si>
    <t>EXP D+H+F_EC50 vs. D+H+F_EC25</t>
  </si>
  <si>
    <t>0,003819 to 0,05171</t>
  </si>
  <si>
    <t>H-L</t>
  </si>
  <si>
    <t>EXP D+H+F_EC50 vs. EXP D+H_EC25</t>
  </si>
  <si>
    <t>0,06066 to 0,1086</t>
  </si>
  <si>
    <t>H-M</t>
  </si>
  <si>
    <t>EXP D+H+F_EC50 vs. EXP D+F_EC25</t>
  </si>
  <si>
    <t>0,05667 to 0,1046</t>
  </si>
  <si>
    <t>H-N</t>
  </si>
  <si>
    <t>EXP D+H+F_EC50 vs. EXPH+F_EC25</t>
  </si>
  <si>
    <t>0,04827 to 0,09616</t>
  </si>
  <si>
    <t>H-O</t>
  </si>
  <si>
    <t>EXP D+H+F_EC50 vs. EXP D+H+F_EC25</t>
  </si>
  <si>
    <t>0,01453 to 0,06242</t>
  </si>
  <si>
    <t>H-P</t>
  </si>
  <si>
    <t>EXP D+H+F_EC50 vs. 3,4 DHBA EC50</t>
  </si>
  <si>
    <t>0,07039 to 0,1183</t>
  </si>
  <si>
    <t>H-Q</t>
  </si>
  <si>
    <t>EXP D+H+F_EC50 vs. 4HBA EC50</t>
  </si>
  <si>
    <t>0,0655 to 0,1134</t>
  </si>
  <si>
    <t>H-R</t>
  </si>
  <si>
    <t>EXP D+H+F_EC50 vs. FA EC50</t>
  </si>
  <si>
    <t>0,06795 to 0,1158</t>
  </si>
  <si>
    <t>H-S</t>
  </si>
  <si>
    <t>EXP D+H+F_EC50 vs. 3,4 DHBA EC25</t>
  </si>
  <si>
    <t>0,08573 to 0,1336</t>
  </si>
  <si>
    <t>H-T</t>
  </si>
  <si>
    <t>EXP D+H+F_EC50 vs. 4HBA EC25</t>
  </si>
  <si>
    <t>0,07732 to 0,1252</t>
  </si>
  <si>
    <t>H-U</t>
  </si>
  <si>
    <t>EXP D+H+F_EC50 vs. FA EC25</t>
  </si>
  <si>
    <t>0,08037 to 0,1283</t>
  </si>
  <si>
    <t>H-V</t>
  </si>
  <si>
    <t>-0,01877 to 0,02912</t>
  </si>
  <si>
    <t>-0,0236 to 0,02429</t>
  </si>
  <si>
    <t>-0,07753 to -0,02964</t>
  </si>
  <si>
    <t>-0,02069 to 0,0272</t>
  </si>
  <si>
    <t>-0,02468 to 0,02322</t>
  </si>
  <si>
    <t>-0,03308 to 0,01481</t>
  </si>
  <si>
    <t>-0,06682 to -0,01892</t>
  </si>
  <si>
    <t>D+H_EC25 vs. 3,4 DHBA EC50</t>
  </si>
  <si>
    <t>-0,01095 to 0,03694</t>
  </si>
  <si>
    <t>I-Q</t>
  </si>
  <si>
    <t>D+H_EC25 vs. 4HBA EC50</t>
  </si>
  <si>
    <t>-0,01584 to 0,03205</t>
  </si>
  <si>
    <t>I-R</t>
  </si>
  <si>
    <t>D+H_EC25 vs. FA EC50</t>
  </si>
  <si>
    <t>-0,01339 to 0,0345</t>
  </si>
  <si>
    <t>I-S</t>
  </si>
  <si>
    <t>D+H_EC25 vs. 3,4 DHBA EC25</t>
  </si>
  <si>
    <t>0,004379 to 0,05227</t>
  </si>
  <si>
    <t>I-T</t>
  </si>
  <si>
    <t>D+H_EC25 vs. 4HBA EC25</t>
  </si>
  <si>
    <t>-0,004022 to 0,04387</t>
  </si>
  <si>
    <t>I-U</t>
  </si>
  <si>
    <t>D+H_EC25 vs. FA EC25</t>
  </si>
  <si>
    <t>-0,000974 to 0,04692</t>
  </si>
  <si>
    <t>I-V</t>
  </si>
  <si>
    <t>-0,02878 to 0,01911</t>
  </si>
  <si>
    <t>-0,08271 to -0,03481</t>
  </si>
  <si>
    <t>-0,02587 to 0,02203</t>
  </si>
  <si>
    <t>-0,02986 to 0,01804</t>
  </si>
  <si>
    <t>-0,03826 to 0,009635</t>
  </si>
  <si>
    <t>-0,07199 to -0,0241</t>
  </si>
  <si>
    <t>D+F_EC25 vs. 3,4 DHBA EC50</t>
  </si>
  <si>
    <t>-0,01613 to 0,03176</t>
  </si>
  <si>
    <t>J-Q</t>
  </si>
  <si>
    <t>D+F_EC25 vs. 4HBA EC50</t>
  </si>
  <si>
    <t>-0,02102 to 0,02687</t>
  </si>
  <si>
    <t>J-R</t>
  </si>
  <si>
    <t>D+F_EC25 vs. FA EC50</t>
  </si>
  <si>
    <t>-0,01857 to 0,02932</t>
  </si>
  <si>
    <t>J-S</t>
  </si>
  <si>
    <t>D+F_EC25 vs. 3,4 DHBA EC25</t>
  </si>
  <si>
    <t>-0,0007998 to 0,04709</t>
  </si>
  <si>
    <t>J-T</t>
  </si>
  <si>
    <t>D+F_EC25 vs. 4HBA EC25</t>
  </si>
  <si>
    <t>-0,009201 to 0,03869</t>
  </si>
  <si>
    <t>J-U</t>
  </si>
  <si>
    <t>D+F_EC25 vs. FA EC25</t>
  </si>
  <si>
    <t>-0,006153 to 0,04174</t>
  </si>
  <si>
    <t>J-V</t>
  </si>
  <si>
    <t>-0,07787 to -0,02998</t>
  </si>
  <si>
    <t>-0,02103 to 0,02686</t>
  </si>
  <si>
    <t>-0,02502 to 0,02287</t>
  </si>
  <si>
    <t>-0,03342 to 0,01447</t>
  </si>
  <si>
    <t>-0,06716 to -0,01927</t>
  </si>
  <si>
    <t>H+F_EC25 vs. 3,4 DHBA EC50</t>
  </si>
  <si>
    <t>-0,0113 to 0,03659</t>
  </si>
  <si>
    <t>K-Q</t>
  </si>
  <si>
    <t>H+F_EC25 vs. 4HBA EC50</t>
  </si>
  <si>
    <t>-0,01619 to 0,03171</t>
  </si>
  <si>
    <t>K-R</t>
  </si>
  <si>
    <t>H+F_EC25 vs. FA EC50</t>
  </si>
  <si>
    <t>-0,01374 to 0,03415</t>
  </si>
  <si>
    <t>K-S</t>
  </si>
  <si>
    <t>H+F_EC25 vs. 3,4 DHBA EC25</t>
  </si>
  <si>
    <t>0,004035 to 0,05193</t>
  </si>
  <si>
    <t>K-T</t>
  </si>
  <si>
    <t>H+F_EC25 vs. 4HBA EC25</t>
  </si>
  <si>
    <t>-0,004366 to 0,04353</t>
  </si>
  <si>
    <t>K-U</t>
  </si>
  <si>
    <t>H+F_EC25 vs. FA EC25</t>
  </si>
  <si>
    <t>-0,001319 to 0,04657</t>
  </si>
  <si>
    <t>K-V</t>
  </si>
  <si>
    <t>0,03289 to 0,08079</t>
  </si>
  <si>
    <t>0,0289 to 0,0768</t>
  </si>
  <si>
    <t>0,0205 to 0,0684</t>
  </si>
  <si>
    <t>-0,01323 to 0,03466</t>
  </si>
  <si>
    <t>D+H+F_EC25 vs. 3,4 DHBA EC50</t>
  </si>
  <si>
    <t>0,04263 to 0,09052</t>
  </si>
  <si>
    <t>L-Q</t>
  </si>
  <si>
    <t>D+H+F_EC25 vs. 4HBA EC50</t>
  </si>
  <si>
    <t>0,03774 to 0,08563</t>
  </si>
  <si>
    <t>L-R</t>
  </si>
  <si>
    <t>D+H+F_EC25 vs. FA EC50</t>
  </si>
  <si>
    <t>0,04019 to 0,08808</t>
  </si>
  <si>
    <t>L-S</t>
  </si>
  <si>
    <t>D+H+F_EC25 vs. 3,4 DHBA EC25</t>
  </si>
  <si>
    <t>0,05796 to 0,1059</t>
  </si>
  <si>
    <t>L-T</t>
  </si>
  <si>
    <t>D+H+F_EC25 vs. 4HBA EC25</t>
  </si>
  <si>
    <t>0,04956 to 0,09745</t>
  </si>
  <si>
    <t>L-U</t>
  </si>
  <si>
    <t>D+H+F_EC25 vs. FA EC25</t>
  </si>
  <si>
    <t>0,05261 to 0,1005</t>
  </si>
  <si>
    <t>L-V</t>
  </si>
  <si>
    <t>-0,02793 to 0,01996</t>
  </si>
  <si>
    <t>-0,03634 to 0,01156</t>
  </si>
  <si>
    <t>-0,07007 to -0,02218</t>
  </si>
  <si>
    <t>EXP D+H_EC25 vs. 3,4 DHBA EC50</t>
  </si>
  <si>
    <t>-0,01421 to 0,03368</t>
  </si>
  <si>
    <t>M-Q</t>
  </si>
  <si>
    <t>EXP D+H_EC25 vs. 4HBA EC50</t>
  </si>
  <si>
    <t>-0,0191 to 0,02879</t>
  </si>
  <si>
    <t>M-R</t>
  </si>
  <si>
    <t>EXP D+H_EC25 vs. FA EC50</t>
  </si>
  <si>
    <t>-0,01665 to 0,03124</t>
  </si>
  <si>
    <t>M-S</t>
  </si>
  <si>
    <t>EXP D+H_EC25 vs. 3,4 DHBA EC25</t>
  </si>
  <si>
    <t>0,001121 to 0,04901</t>
  </si>
  <si>
    <t>M-T</t>
  </si>
  <si>
    <t>EXP D+H_EC25 vs. 4HBA EC25</t>
  </si>
  <si>
    <t>-0,00728 to 0,04061</t>
  </si>
  <si>
    <t>M-U</t>
  </si>
  <si>
    <t>EXP D+H_EC25 vs. FA EC25</t>
  </si>
  <si>
    <t>-0,004232 to 0,04366</t>
  </si>
  <si>
    <t>M-V</t>
  </si>
  <si>
    <t>-0,03235 to 0,01554</t>
  </si>
  <si>
    <t>-0,06609 to -0,01819</t>
  </si>
  <si>
    <t>EXP D+F_EC25 vs. 3,4 DHBA EC50</t>
  </si>
  <si>
    <t>-0,01022 to 0,03767</t>
  </si>
  <si>
    <t>N-Q</t>
  </si>
  <si>
    <t>EXP D+F_EC25 vs. 4HBA EC50</t>
  </si>
  <si>
    <t>-0,01511 to 0,03278</t>
  </si>
  <si>
    <t>N-R</t>
  </si>
  <si>
    <t>EXP D+F_EC25 vs. FA EC50</t>
  </si>
  <si>
    <t>-0,01266 to 0,03523</t>
  </si>
  <si>
    <t>N-S</t>
  </si>
  <si>
    <t>EXP D+F_EC25 vs. 3,4 DHBA EC25</t>
  </si>
  <si>
    <t>0,00511 to 0,053</t>
  </si>
  <si>
    <t>N-T</t>
  </si>
  <si>
    <t>EXP D+F_EC25 vs. 4HBA EC25</t>
  </si>
  <si>
    <t>-0,003291 to 0,0446</t>
  </si>
  <si>
    <t>N-U</t>
  </si>
  <si>
    <t>EXP D+F_EC25 vs. FA EC25</t>
  </si>
  <si>
    <t>-0,0002435 to 0,04765</t>
  </si>
  <si>
    <t>N-V</t>
  </si>
  <si>
    <t>-0,05768 to -0,009792</t>
  </si>
  <si>
    <t>EXPH+F_EC25 vs. 3,4 DHBA EC50</t>
  </si>
  <si>
    <t>-0,001821 to 0,04607</t>
  </si>
  <si>
    <t>O-Q</t>
  </si>
  <si>
    <t>EXPH+F_EC25 vs. 4HBA EC50</t>
  </si>
  <si>
    <t>-0,006711 to 0,04118</t>
  </si>
  <si>
    <t>O-R</t>
  </si>
  <si>
    <t>EXPH+F_EC25 vs. FA EC50</t>
  </si>
  <si>
    <t>-0,004263 to 0,04363</t>
  </si>
  <si>
    <t>O-S</t>
  </si>
  <si>
    <t>EXPH+F_EC25 vs. 3,4 DHBA EC25</t>
  </si>
  <si>
    <t>0,01351 to 0,0614</t>
  </si>
  <si>
    <t>O-T</t>
  </si>
  <si>
    <t>EXPH+F_EC25 vs. 4HBA EC25</t>
  </si>
  <si>
    <t>O-U</t>
  </si>
  <si>
    <t>EXPH+F_EC25 vs. FA EC25</t>
  </si>
  <si>
    <t>0,008157 to 0,05605</t>
  </si>
  <si>
    <t>O-V</t>
  </si>
  <si>
    <t>EXP D+H+F_EC25 vs. 3,4 DHBA EC50</t>
  </si>
  <si>
    <t>0,03192 to 0,07981</t>
  </si>
  <si>
    <t>P-Q</t>
  </si>
  <si>
    <t>EXP D+H+F_EC25 vs. 4HBA EC50</t>
  </si>
  <si>
    <t>0,02703 to 0,07492</t>
  </si>
  <si>
    <t>P-R</t>
  </si>
  <si>
    <t>EXP D+H+F_EC25 vs. FA EC50</t>
  </si>
  <si>
    <t>0,02948 to 0,07737</t>
  </si>
  <si>
    <t>P-S</t>
  </si>
  <si>
    <t>EXP D+H+F_EC25 vs. 3,4 DHBA EC25</t>
  </si>
  <si>
    <t>0,04725 to 0,09514</t>
  </si>
  <si>
    <t>P-T</t>
  </si>
  <si>
    <t>EXP D+H+F_EC25 vs. 4HBA EC25</t>
  </si>
  <si>
    <t>0,03885 to 0,08674</t>
  </si>
  <si>
    <t>P-U</t>
  </si>
  <si>
    <t>EXP D+H+F_EC25 vs. FA EC25</t>
  </si>
  <si>
    <t>0,0419 to 0,08979</t>
  </si>
  <si>
    <t>P-V</t>
  </si>
  <si>
    <t>3,4 DHBA EC50 vs. 4HBA EC50</t>
  </si>
  <si>
    <t>Q-R</t>
  </si>
  <si>
    <t>3,4 DHBA EC50 vs. FA EC50</t>
  </si>
  <si>
    <t>-0,02639 to 0,0215</t>
  </si>
  <si>
    <t>Q-S</t>
  </si>
  <si>
    <t>3,4 DHBA EC50 vs. 3,4 DHBA EC25</t>
  </si>
  <si>
    <t>-0,008614 to 0,03928</t>
  </si>
  <si>
    <t>Q-T</t>
  </si>
  <si>
    <t>3,4 DHBA EC50 vs. 4HBA EC25</t>
  </si>
  <si>
    <t>-0,01702 to 0,03088</t>
  </si>
  <si>
    <t>Q-U</t>
  </si>
  <si>
    <t>3,4 DHBA EC50 vs. FA EC25</t>
  </si>
  <si>
    <t>-0,01397 to 0,03392</t>
  </si>
  <si>
    <t>Q-V</t>
  </si>
  <si>
    <t>4HBA EC50 vs. FA EC50</t>
  </si>
  <si>
    <t>-0,0215 to 0,02639</t>
  </si>
  <si>
    <t>R-S</t>
  </si>
  <si>
    <t>4HBA EC50 vs. 3,4 DHBA EC25</t>
  </si>
  <si>
    <t>-0,003725 to 0,04417</t>
  </si>
  <si>
    <t>R-T</t>
  </si>
  <si>
    <t>4HBA EC50 vs. 4HBA EC25</t>
  </si>
  <si>
    <t>-0,01213 to 0,03577</t>
  </si>
  <si>
    <t>R-U</t>
  </si>
  <si>
    <t>4HBA EC50 vs. FA EC25</t>
  </si>
  <si>
    <t>-0,009078 to 0,03881</t>
  </si>
  <si>
    <t>R-V</t>
  </si>
  <si>
    <t>FA EC50 vs. 3,4 DHBA EC25</t>
  </si>
  <si>
    <t>-0,006172 to 0,04172</t>
  </si>
  <si>
    <t>S-T</t>
  </si>
  <si>
    <t>FA EC50 vs. 4HBA EC25</t>
  </si>
  <si>
    <t>-0,01457 to 0,03332</t>
  </si>
  <si>
    <t>S-U</t>
  </si>
  <si>
    <t>FA EC50 vs. FA EC25</t>
  </si>
  <si>
    <t>-0,01153 to 0,03637</t>
  </si>
  <si>
    <t>S-V</t>
  </si>
  <si>
    <t>3,4 DHBA EC25 vs. 4HBA EC25</t>
  </si>
  <si>
    <t>T-U</t>
  </si>
  <si>
    <t>3,4 DHBA EC25 vs. FA EC25</t>
  </si>
  <si>
    <t>-0,0293 to 0,01859</t>
  </si>
  <si>
    <t>T-V</t>
  </si>
  <si>
    <t>4HBA EC25 vs. FA EC25</t>
  </si>
  <si>
    <t>-0,0209 to 0,02699</t>
  </si>
  <si>
    <t>U-V</t>
  </si>
  <si>
    <t>Test details</t>
  </si>
  <si>
    <t>Mean 1</t>
  </si>
  <si>
    <t>Mean 2</t>
  </si>
  <si>
    <t>SE of diff,</t>
  </si>
  <si>
    <t>n1</t>
  </si>
  <si>
    <t>n2</t>
  </si>
  <si>
    <t>q</t>
  </si>
  <si>
    <t>DF</t>
  </si>
  <si>
    <t xml:space="preserve">EC 50 COMBINATIONS </t>
  </si>
  <si>
    <t>EC50 VS EC25 COMBINTIONS</t>
  </si>
  <si>
    <t xml:space="preserve">EC50 SINGLES VS COMBOS </t>
  </si>
  <si>
    <t xml:space="preserve">ec25 combos and singles </t>
  </si>
  <si>
    <t>EC 50 SINGLES</t>
  </si>
  <si>
    <t>EC50 VS EC25 SINGLES</t>
  </si>
  <si>
    <t xml:space="preserve">no significant difference between singles and doubole combos </t>
  </si>
  <si>
    <t xml:space="preserve">no significant difference between singles </t>
  </si>
  <si>
    <t>Triple combination showed the most antioxidant activity , with significant difference when compared to the doubles and the singles</t>
  </si>
  <si>
    <t>3,4-DHBA</t>
  </si>
  <si>
    <t>4-HBA</t>
  </si>
  <si>
    <t>3,4- DHBA + 4-HBA</t>
  </si>
  <si>
    <t>3,4- DHBA + FA</t>
  </si>
  <si>
    <t>4-HBA + FA</t>
  </si>
  <si>
    <t>3,4- DHBA + 4-HBA + FA</t>
  </si>
  <si>
    <t xml:space="preserve">no significant difference between ec50 and EC25 combinations, with the exception of triple combinations </t>
  </si>
  <si>
    <t>stdev</t>
  </si>
  <si>
    <t>sem</t>
  </si>
  <si>
    <r>
      <t>3,4 DHBA (EC50 = 10,99</t>
    </r>
    <r>
      <rPr>
        <sz val="11"/>
        <color theme="1"/>
        <rFont val="Calibri"/>
        <family val="2"/>
      </rPr>
      <t>µl)</t>
    </r>
  </si>
  <si>
    <t>4 HBA (EC50 = 21,28µl)</t>
  </si>
  <si>
    <t>FA (EC50 = 14,53µl)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</si>
</sst>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6"/>
      <name val="Arial"/>
      <family val="2"/>
    </font>
    <font>
      <sz val="11"/>
      <name val="Calibri"/>
      <family val="2"/>
      <scheme val="minor"/>
    </font>
    <font>
      <sz val="7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164" fontId="0" fillId="3" borderId="0" xfId="0" applyNumberFormat="1" applyFill="1"/>
    <xf numFmtId="164" fontId="0" fillId="0" borderId="0" xfId="0" applyNumberFormat="1"/>
    <xf numFmtId="0" fontId="0" fillId="4" borderId="0" xfId="0" applyFill="1"/>
    <xf numFmtId="164" fontId="0" fillId="4" borderId="0" xfId="0" applyNumberFormat="1" applyFill="1"/>
    <xf numFmtId="165" fontId="0" fillId="0" borderId="0" xfId="0" applyNumberFormat="1"/>
    <xf numFmtId="165" fontId="0" fillId="3" borderId="0" xfId="0" applyNumberFormat="1" applyFill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5" borderId="0" xfId="0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6" borderId="0" xfId="0" applyFill="1"/>
    <xf numFmtId="0" fontId="0" fillId="7" borderId="0" xfId="0" applyFill="1"/>
    <xf numFmtId="0" fontId="0" fillId="7" borderId="3" xfId="0" applyFill="1" applyBorder="1"/>
    <xf numFmtId="0" fontId="0" fillId="6" borderId="3" xfId="0" applyFill="1" applyBorder="1"/>
    <xf numFmtId="0" fontId="0" fillId="8" borderId="0" xfId="0" applyFill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9" borderId="0" xfId="0" applyFont="1" applyFill="1" applyAlignment="1">
      <alignment horizontal="left"/>
    </xf>
    <xf numFmtId="0" fontId="4" fillId="9" borderId="0" xfId="0" applyFont="1" applyFill="1"/>
    <xf numFmtId="11" fontId="0" fillId="0" borderId="0" xfId="0" applyNumberForma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/>
    <xf numFmtId="0" fontId="1" fillId="0" borderId="0" xfId="0" applyFont="1"/>
    <xf numFmtId="165" fontId="2" fillId="0" borderId="0" xfId="0" applyNumberFormat="1" applyFont="1"/>
    <xf numFmtId="165" fontId="3" fillId="0" borderId="0" xfId="0" applyNumberFormat="1" applyFont="1"/>
    <xf numFmtId="0" fontId="7" fillId="0" borderId="0" xfId="0" applyFont="1"/>
    <xf numFmtId="0" fontId="2" fillId="3" borderId="0" xfId="0" applyFont="1" applyFill="1"/>
    <xf numFmtId="0" fontId="6" fillId="0" borderId="0" xfId="0" applyFont="1" applyAlignment="1">
      <alignment horizontal="center"/>
    </xf>
    <xf numFmtId="165" fontId="2" fillId="3" borderId="0" xfId="0" applyNumberFormat="1" applyFont="1" applyFill="1"/>
    <xf numFmtId="165" fontId="7" fillId="0" borderId="0" xfId="0" applyNumberFormat="1" applyFont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9" borderId="0" xfId="0" applyFill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9" borderId="0" xfId="0" applyFont="1" applyFill="1" applyAlignment="1">
      <alignment horizontal="left"/>
    </xf>
    <xf numFmtId="0" fontId="8" fillId="9" borderId="0" xfId="0" applyFont="1" applyFill="1"/>
    <xf numFmtId="0" fontId="8" fillId="5" borderId="0" xfId="0" applyFont="1" applyFill="1" applyAlignment="1">
      <alignment horizontal="left"/>
    </xf>
    <xf numFmtId="0" fontId="8" fillId="5" borderId="0" xfId="0" applyFont="1" applyFill="1"/>
    <xf numFmtId="0" fontId="0" fillId="13" borderId="0" xfId="0" applyFill="1"/>
    <xf numFmtId="0" fontId="5" fillId="9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'EXP 1'!$C$5:$I$5</c:f>
              <c:strCache>
                <c:ptCount val="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6">
                  <c:v>AAPH</c:v>
                </c:pt>
              </c:strCache>
            </c:strRef>
          </c:xVal>
          <c:yVal>
            <c:numRef>
              <c:f>'EXP 1'!$C$12:$I$12</c:f>
              <c:numCache>
                <c:formatCode>0.0E+00</c:formatCode>
                <c:ptCount val="7"/>
                <c:pt idx="0">
                  <c:v>0</c:v>
                </c:pt>
                <c:pt idx="1">
                  <c:v>225096333.33333331</c:v>
                </c:pt>
                <c:pt idx="2">
                  <c:v>343109666.66666663</c:v>
                </c:pt>
                <c:pt idx="3">
                  <c:v>491242333.33333337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63-4A5E-8D86-617F86393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689231"/>
        <c:axId val="273050879"/>
      </c:scatterChart>
      <c:valAx>
        <c:axId val="363689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050879"/>
        <c:crosses val="autoZero"/>
        <c:crossBetween val="midCat"/>
      </c:valAx>
      <c:valAx>
        <c:axId val="27305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689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'graphs_final 2'!$Q$3</c:f>
              <c:strCache>
                <c:ptCount val="1"/>
                <c:pt idx="0">
                  <c:v>Observed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'graphs_final 2'!$R$6:$Z$6</c:f>
                <c:numCache>
                  <c:formatCode>General</c:formatCode>
                  <c:ptCount val="9"/>
                  <c:pt idx="0">
                    <c:v>3.9983010761748461E-3</c:v>
                  </c:pt>
                  <c:pt idx="1">
                    <c:v>2.7852547045366465E-3</c:v>
                  </c:pt>
                  <c:pt idx="2">
                    <c:v>2.4197272185754377E-3</c:v>
                  </c:pt>
                  <c:pt idx="3">
                    <c:v>2.3070493821875301E-3</c:v>
                  </c:pt>
                  <c:pt idx="5">
                    <c:v>4.1780464828933897E-3</c:v>
                  </c:pt>
                  <c:pt idx="6">
                    <c:v>4.4357107447810153E-3</c:v>
                  </c:pt>
                  <c:pt idx="7">
                    <c:v>4.880281410345768E-3</c:v>
                  </c:pt>
                  <c:pt idx="8">
                    <c:v>1.4992281965015184E-3</c:v>
                  </c:pt>
                </c:numCache>
              </c:numRef>
            </c:plus>
            <c:minus>
              <c:numRef>
                <c:f>'graphs_final 2'!$R$6:$Z$6</c:f>
                <c:numCache>
                  <c:formatCode>General</c:formatCode>
                  <c:ptCount val="9"/>
                  <c:pt idx="0">
                    <c:v>3.9983010761748461E-3</c:v>
                  </c:pt>
                  <c:pt idx="1">
                    <c:v>2.7852547045366465E-3</c:v>
                  </c:pt>
                  <c:pt idx="2">
                    <c:v>2.4197272185754377E-3</c:v>
                  </c:pt>
                  <c:pt idx="3">
                    <c:v>2.3070493821875301E-3</c:v>
                  </c:pt>
                  <c:pt idx="5">
                    <c:v>4.1780464828933897E-3</c:v>
                  </c:pt>
                  <c:pt idx="6">
                    <c:v>4.4357107447810153E-3</c:v>
                  </c:pt>
                  <c:pt idx="7">
                    <c:v>4.880281410345768E-3</c:v>
                  </c:pt>
                  <c:pt idx="8">
                    <c:v>1.4992281965015184E-3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'graphs_final 2'!$R$1:$Z$2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EC25</c:v>
                  </c:pt>
                  <c:pt idx="5">
                    <c:v>EC50</c:v>
                  </c:pt>
                </c:lvl>
              </c:multiLvlStrCache>
            </c:multiLvlStrRef>
          </c:cat>
          <c:val>
            <c:numRef>
              <c:f>'graphs_final 2'!$R$3:$Z$3</c:f>
              <c:numCache>
                <c:formatCode>General</c:formatCode>
                <c:ptCount val="9"/>
                <c:pt idx="0">
                  <c:v>5.2026799999999998E-2</c:v>
                </c:pt>
                <c:pt idx="1">
                  <c:v>4.6847791666666673E-2</c:v>
                </c:pt>
                <c:pt idx="2">
                  <c:v>5.1682883333333339E-2</c:v>
                </c:pt>
                <c:pt idx="3">
                  <c:v>0.10560833333333333</c:v>
                </c:pt>
                <c:pt idx="5">
                  <c:v>6.0541341666666665E-2</c:v>
                </c:pt>
                <c:pt idx="6">
                  <c:v>6.3951658333333328E-2</c:v>
                </c:pt>
                <c:pt idx="7">
                  <c:v>6.0845050000000012E-2</c:v>
                </c:pt>
                <c:pt idx="8">
                  <c:v>0.11365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5C-4CBC-A24A-ACAC82C847F7}"/>
            </c:ext>
          </c:extLst>
        </c:ser>
        <c:ser>
          <c:idx val="1"/>
          <c:order val="1"/>
          <c:tx>
            <c:strRef>
              <c:f>'graphs_final 2'!$Q$4</c:f>
              <c:strCache>
                <c:ptCount val="1"/>
                <c:pt idx="0">
                  <c:v>Expected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'graphs_final 2'!$R$7:$Z$7</c:f>
                <c:numCache>
                  <c:formatCode>General</c:formatCode>
                  <c:ptCount val="9"/>
                  <c:pt idx="0">
                    <c:v>9.298710770938844E-3</c:v>
                  </c:pt>
                  <c:pt idx="1">
                    <c:v>3.1063739582092723E-3</c:v>
                  </c:pt>
                  <c:pt idx="2">
                    <c:v>4.7033461862643075E-3</c:v>
                  </c:pt>
                  <c:pt idx="3">
                    <c:v>1.9981666666666655E-3</c:v>
                  </c:pt>
                  <c:pt idx="5">
                    <c:v>1.132609675792522E-2</c:v>
                  </c:pt>
                  <c:pt idx="6">
                    <c:v>4.6505085766286132E-3</c:v>
                  </c:pt>
                  <c:pt idx="7">
                    <c:v>5.3722055044559324E-3</c:v>
                  </c:pt>
                  <c:pt idx="8">
                    <c:v>9.2048333333332594E-4</c:v>
                  </c:pt>
                </c:numCache>
              </c:numRef>
            </c:plus>
            <c:minus>
              <c:numRef>
                <c:f>'graphs_final 2'!$R$7:$Z$7</c:f>
                <c:numCache>
                  <c:formatCode>General</c:formatCode>
                  <c:ptCount val="9"/>
                  <c:pt idx="0">
                    <c:v>9.298710770938844E-3</c:v>
                  </c:pt>
                  <c:pt idx="1">
                    <c:v>3.1063739582092723E-3</c:v>
                  </c:pt>
                  <c:pt idx="2">
                    <c:v>4.7033461862643075E-3</c:v>
                  </c:pt>
                  <c:pt idx="3">
                    <c:v>1.9981666666666655E-3</c:v>
                  </c:pt>
                  <c:pt idx="5">
                    <c:v>1.132609675792522E-2</c:v>
                  </c:pt>
                  <c:pt idx="6">
                    <c:v>4.6505085766286132E-3</c:v>
                  </c:pt>
                  <c:pt idx="7">
                    <c:v>5.3722055044559324E-3</c:v>
                  </c:pt>
                  <c:pt idx="8">
                    <c:v>9.2048333333332594E-4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'graphs_final 2'!$R$1:$Z$2</c:f>
              <c:multiLvlStrCache>
                <c:ptCount val="9"/>
                <c:lvl>
                  <c:pt idx="0">
                    <c:v>D+H</c:v>
                  </c:pt>
                  <c:pt idx="1">
                    <c:v>D+F</c:v>
                  </c:pt>
                  <c:pt idx="2">
                    <c:v>H+F</c:v>
                  </c:pt>
                  <c:pt idx="3">
                    <c:v>D+H+F</c:v>
                  </c:pt>
                  <c:pt idx="5">
                    <c:v>D+H</c:v>
                  </c:pt>
                  <c:pt idx="6">
                    <c:v>D+F</c:v>
                  </c:pt>
                  <c:pt idx="7">
                    <c:v>H+F</c:v>
                  </c:pt>
                  <c:pt idx="8">
                    <c:v>D+H+F</c:v>
                  </c:pt>
                </c:lvl>
                <c:lvl>
                  <c:pt idx="0">
                    <c:v>EC25</c:v>
                  </c:pt>
                  <c:pt idx="5">
                    <c:v>EC50</c:v>
                  </c:pt>
                </c:lvl>
              </c:multiLvlStrCache>
            </c:multiLvlStrRef>
          </c:cat>
          <c:val>
            <c:numRef>
              <c:f>'graphs_final 2'!$R$4:$Z$4</c:f>
              <c:numCache>
                <c:formatCode>General</c:formatCode>
                <c:ptCount val="9"/>
                <c:pt idx="0">
                  <c:v>4.8768949999999998E-2</c:v>
                </c:pt>
                <c:pt idx="1">
                  <c:v>5.2757383333333338E-2</c:v>
                </c:pt>
                <c:pt idx="2">
                  <c:v>6.1158208333333339E-2</c:v>
                </c:pt>
                <c:pt idx="3">
                  <c:v>9.4896666666666657E-2</c:v>
                </c:pt>
                <c:pt idx="5">
                  <c:v>7.2756458333333329E-2</c:v>
                </c:pt>
                <c:pt idx="6">
                  <c:v>8.0509233333333333E-2</c:v>
                </c:pt>
                <c:pt idx="7">
                  <c:v>8.5399008333333332E-2</c:v>
                </c:pt>
                <c:pt idx="8">
                  <c:v>0.13337298333333331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5C-4CBC-A24A-ACAC82C84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1621040"/>
        <c:axId val="421616776"/>
      </c:barChart>
      <c:catAx>
        <c:axId val="42162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616776"/>
        <c:crosses val="autoZero"/>
        <c:auto val="1"/>
        <c:lblAlgn val="ctr"/>
        <c:lblOffset val="100"/>
        <c:noMultiLvlLbl val="0"/>
      </c:catAx>
      <c:valAx>
        <c:axId val="4216167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mM 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62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765466909030946E-2"/>
          <c:y val="8.0592261487774181E-2"/>
          <c:w val="0.91737624588093647"/>
          <c:h val="0.78080813151415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'graphs_final 2'!$AB$2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86-8842-B49C-0C61C43C7E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186-8842-B49C-0C61C43C7E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86-8842-B49C-0C61C43C7E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86-8842-B49C-0C61C43C7E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86-8842-B49C-0C61C43C7E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86-8842-B49C-0C61C43C7E5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1.7083281779081423E-2"/>
                      <c:h val="5.56054858530652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8186-8842-B49C-0C61C43C7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'graphs_final 2'!$AC$4:$AK$4</c:f>
                <c:numCache>
                  <c:formatCode>General</c:formatCode>
                  <c:ptCount val="9"/>
                  <c:pt idx="0">
                    <c:v>2.8577187940401283E-3</c:v>
                  </c:pt>
                  <c:pt idx="1">
                    <c:v>2.8807329825674172E-3</c:v>
                  </c:pt>
                  <c:pt idx="2">
                    <c:v>2.2445390546495772E-3</c:v>
                  </c:pt>
                  <c:pt idx="4">
                    <c:v>4.1780464828933897E-3</c:v>
                  </c:pt>
                  <c:pt idx="5">
                    <c:v>4.4357107447810153E-3</c:v>
                  </c:pt>
                  <c:pt idx="6">
                    <c:v>4.880281410345768E-3</c:v>
                  </c:pt>
                  <c:pt idx="8">
                    <c:v>1.4992281965015184E-3</c:v>
                  </c:pt>
                </c:numCache>
              </c:numRef>
            </c:plus>
            <c:minus>
              <c:numRef>
                <c:f>'graphs_final 2'!$AC$4:$AK$4</c:f>
                <c:numCache>
                  <c:formatCode>General</c:formatCode>
                  <c:ptCount val="9"/>
                  <c:pt idx="0">
                    <c:v>2.8577187940401283E-3</c:v>
                  </c:pt>
                  <c:pt idx="1">
                    <c:v>2.8807329825674172E-3</c:v>
                  </c:pt>
                  <c:pt idx="2">
                    <c:v>2.2445390546495772E-3</c:v>
                  </c:pt>
                  <c:pt idx="4">
                    <c:v>4.1780464828933897E-3</c:v>
                  </c:pt>
                  <c:pt idx="5">
                    <c:v>4.4357107447810153E-3</c:v>
                  </c:pt>
                  <c:pt idx="6">
                    <c:v>4.880281410345768E-3</c:v>
                  </c:pt>
                  <c:pt idx="8">
                    <c:v>1.4992281965015184E-3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'graphs_final 2'!$AC$1:$AK$1</c:f>
              <c:strCache>
                <c:ptCount val="9"/>
                <c:pt idx="0">
                  <c:v>3,4-DHBA</c:v>
                </c:pt>
                <c:pt idx="1">
                  <c:v>4-HBA</c:v>
                </c:pt>
                <c:pt idx="2">
                  <c:v>FA</c:v>
                </c:pt>
                <c:pt idx="4">
                  <c:v>3,4- DHBA + 4-HBA</c:v>
                </c:pt>
                <c:pt idx="5">
                  <c:v>3,4- DHBA + FA</c:v>
                </c:pt>
                <c:pt idx="6">
                  <c:v>4-HBA + FA</c:v>
                </c:pt>
                <c:pt idx="8">
                  <c:v>3,4- DHBA + 4-HBA + FA</c:v>
                </c:pt>
              </c:strCache>
            </c:strRef>
          </c:cat>
          <c:val>
            <c:numRef>
              <c:f>'graphs_final 2'!$AC$2:$AK$2</c:f>
              <c:numCache>
                <c:formatCode>General</c:formatCode>
                <c:ptCount val="9"/>
                <c:pt idx="0">
                  <c:v>2.3702208333333336E-2</c:v>
                </c:pt>
                <c:pt idx="1">
                  <c:v>3.2103033333333336E-2</c:v>
                </c:pt>
                <c:pt idx="2">
                  <c:v>2.9055175000000003E-2</c:v>
                </c:pt>
                <c:pt idx="4">
                  <c:v>5.2026799999999998E-2</c:v>
                </c:pt>
                <c:pt idx="5">
                  <c:v>4.6847791666666673E-2</c:v>
                </c:pt>
                <c:pt idx="6">
                  <c:v>5.1682883333333339E-2</c:v>
                </c:pt>
                <c:pt idx="8">
                  <c:v>0.10560833333333333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6-8842-B49C-0C61C43C7E5C}"/>
            </c:ext>
          </c:extLst>
        </c:ser>
        <c:ser>
          <c:idx val="1"/>
          <c:order val="1"/>
          <c:tx>
            <c:strRef>
              <c:f>'graphs_final 2'!$AB$3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'graphs_final 2'!$AC$5:$AK$5</c:f>
                <c:numCache>
                  <c:formatCode>General</c:formatCode>
                  <c:ptCount val="9"/>
                  <c:pt idx="0">
                    <c:v>3.0449525311935849E-3</c:v>
                  </c:pt>
                  <c:pt idx="1">
                    <c:v>3.8660618919135947E-3</c:v>
                  </c:pt>
                  <c:pt idx="2">
                    <c:v>1.9704304922096676E-3</c:v>
                  </c:pt>
                  <c:pt idx="4">
                    <c:v>3.9983010761748461E-3</c:v>
                  </c:pt>
                  <c:pt idx="5">
                    <c:v>2.7852547045366465E-3</c:v>
                  </c:pt>
                  <c:pt idx="6">
                    <c:v>2.4197272185754377E-3</c:v>
                  </c:pt>
                  <c:pt idx="8">
                    <c:v>2.3070493821875301E-3</c:v>
                  </c:pt>
                </c:numCache>
              </c:numRef>
            </c:plus>
            <c:minus>
              <c:numRef>
                <c:f>'graphs_final 2'!$AC$5:$AK$5</c:f>
                <c:numCache>
                  <c:formatCode>General</c:formatCode>
                  <c:ptCount val="9"/>
                  <c:pt idx="0">
                    <c:v>3.0449525311935849E-3</c:v>
                  </c:pt>
                  <c:pt idx="1">
                    <c:v>3.8660618919135947E-3</c:v>
                  </c:pt>
                  <c:pt idx="2">
                    <c:v>1.9704304922096676E-3</c:v>
                  </c:pt>
                  <c:pt idx="4">
                    <c:v>3.9983010761748461E-3</c:v>
                  </c:pt>
                  <c:pt idx="5">
                    <c:v>2.7852547045366465E-3</c:v>
                  </c:pt>
                  <c:pt idx="6">
                    <c:v>2.4197272185754377E-3</c:v>
                  </c:pt>
                  <c:pt idx="8">
                    <c:v>2.3070493821875301E-3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'graphs_final 2'!$AC$1:$AK$1</c:f>
              <c:strCache>
                <c:ptCount val="9"/>
                <c:pt idx="0">
                  <c:v>3,4-DHBA</c:v>
                </c:pt>
                <c:pt idx="1">
                  <c:v>4-HBA</c:v>
                </c:pt>
                <c:pt idx="2">
                  <c:v>FA</c:v>
                </c:pt>
                <c:pt idx="4">
                  <c:v>3,4- DHBA + 4-HBA</c:v>
                </c:pt>
                <c:pt idx="5">
                  <c:v>3,4- DHBA + FA</c:v>
                </c:pt>
                <c:pt idx="6">
                  <c:v>4-HBA + FA</c:v>
                </c:pt>
                <c:pt idx="8">
                  <c:v>3,4- DHBA + 4-HBA + FA</c:v>
                </c:pt>
              </c:strCache>
            </c:strRef>
          </c:cat>
          <c:val>
            <c:numRef>
              <c:f>'graphs_final 2'!$AC$3:$AK$3</c:f>
              <c:numCache>
                <c:formatCode>General</c:formatCode>
                <c:ptCount val="9"/>
                <c:pt idx="0">
                  <c:v>3.9033600000000002E-2</c:v>
                </c:pt>
                <c:pt idx="1">
                  <c:v>4.3923374999999994E-2</c:v>
                </c:pt>
                <c:pt idx="2">
                  <c:v>4.1475633333333331E-2</c:v>
                </c:pt>
                <c:pt idx="4">
                  <c:v>6.0541341666666665E-2</c:v>
                </c:pt>
                <c:pt idx="5">
                  <c:v>6.3951658333333328E-2</c:v>
                </c:pt>
                <c:pt idx="6">
                  <c:v>6.0845050000000012E-2</c:v>
                </c:pt>
                <c:pt idx="8">
                  <c:v>0.11365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86-8842-B49C-0C61C43C7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1897759"/>
        <c:axId val="1466243855"/>
      </c:barChart>
      <c:catAx>
        <c:axId val="371897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243855"/>
        <c:crosses val="autoZero"/>
        <c:auto val="1"/>
        <c:lblAlgn val="ctr"/>
        <c:lblOffset val="100"/>
        <c:noMultiLvlLbl val="0"/>
      </c:catAx>
      <c:valAx>
        <c:axId val="14662438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mM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TE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897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'EXP 2'!$C$4:$I$4</c:f>
              <c:numCache>
                <c:formatCode>General</c:formatCode>
                <c:ptCount val="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6">
                  <c:v>265515000</c:v>
                </c:pt>
              </c:numCache>
            </c:numRef>
          </c:xVal>
          <c:yVal>
            <c:numRef>
              <c:f>'EXP 2'!$C$11:$I$11</c:f>
              <c:numCache>
                <c:formatCode>General</c:formatCode>
                <c:ptCount val="7"/>
                <c:pt idx="0">
                  <c:v>0</c:v>
                </c:pt>
                <c:pt idx="1">
                  <c:v>146170333.33333334</c:v>
                </c:pt>
                <c:pt idx="2">
                  <c:v>244651333.33333334</c:v>
                </c:pt>
                <c:pt idx="3">
                  <c:v>351169833.33333337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37-470A-8B15-886D9FA40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778511"/>
        <c:axId val="439116671"/>
      </c:scatterChart>
      <c:valAx>
        <c:axId val="279778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116671"/>
        <c:crosses val="autoZero"/>
        <c:crossBetween val="midCat"/>
      </c:valAx>
      <c:valAx>
        <c:axId val="439116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77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strRef>
              <c:f>'EXP 3'!$C$4:$I$4</c:f>
              <c:strCache>
                <c:ptCount val="7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6">
                  <c:v>AAPH</c:v>
                </c:pt>
              </c:strCache>
            </c:strRef>
          </c:xVal>
          <c:yVal>
            <c:numRef>
              <c:f>'EXP 3'!$C$11:$I$11</c:f>
              <c:numCache>
                <c:formatCode>General</c:formatCode>
                <c:ptCount val="7"/>
                <c:pt idx="0">
                  <c:v>0</c:v>
                </c:pt>
                <c:pt idx="1">
                  <c:v>185117333.33333334</c:v>
                </c:pt>
                <c:pt idx="2">
                  <c:v>269244000</c:v>
                </c:pt>
                <c:pt idx="3">
                  <c:v>389848666.66666675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9D-44C5-9496-A505E31C6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781551"/>
        <c:axId val="432885423"/>
      </c:scatterChart>
      <c:valAx>
        <c:axId val="44278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885423"/>
        <c:crosses val="autoZero"/>
        <c:crossBetween val="midCat"/>
      </c:valAx>
      <c:valAx>
        <c:axId val="43288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8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8518393791853E-2"/>
          <c:y val="2.0588840848260244E-2"/>
          <c:w val="0.80996817367196561"/>
          <c:h val="0.91207621732442634"/>
        </c:manualLayout>
      </c:layout>
      <c:lineChart>
        <c:grouping val="standard"/>
        <c:varyColors val="0"/>
        <c:ser>
          <c:idx val="0"/>
          <c:order val="0"/>
          <c:tx>
            <c:strRef>
              <c:f>'Ave. Analysis'!$I$33</c:f>
              <c:strCache>
                <c:ptCount val="1"/>
                <c:pt idx="0">
                  <c:v>3,4 DHBA (EC50 = 10,99µl)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elete val="1"/>
          </c:dLbls>
          <c:trendline>
            <c:spPr>
              <a:ln w="19050" cap="rnd">
                <a:solidFill>
                  <a:schemeClr val="accent1">
                    <a:alpha val="56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4081575815884749E-2"/>
                  <c:y val="-3.54849447119462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'Ave. Analysis'!$B$29:$G$29</c:f>
                <c:numCache>
                  <c:formatCode>General</c:formatCode>
                  <c:ptCount val="6"/>
                  <c:pt idx="0">
                    <c:v>1.2179881019007741</c:v>
                  </c:pt>
                  <c:pt idx="1">
                    <c:v>1.8310813304016051</c:v>
                  </c:pt>
                  <c:pt idx="2">
                    <c:v>2.3102208378337568</c:v>
                  </c:pt>
                  <c:pt idx="3">
                    <c:v>3.3704679447103736</c:v>
                  </c:pt>
                  <c:pt idx="4">
                    <c:v>4.5634011302591686</c:v>
                  </c:pt>
                  <c:pt idx="5">
                    <c:v>5.4353672630210008</c:v>
                  </c:pt>
                </c:numCache>
              </c:numRef>
            </c:plus>
            <c:minus>
              <c:numRef>
                <c:f>'Ave. Analysis'!$B$29:$G$29</c:f>
                <c:numCache>
                  <c:formatCode>General</c:formatCode>
                  <c:ptCount val="6"/>
                  <c:pt idx="0">
                    <c:v>1.2179881019007741</c:v>
                  </c:pt>
                  <c:pt idx="1">
                    <c:v>1.8310813304016051</c:v>
                  </c:pt>
                  <c:pt idx="2">
                    <c:v>2.3102208378337568</c:v>
                  </c:pt>
                  <c:pt idx="3">
                    <c:v>3.3704679447103736</c:v>
                  </c:pt>
                  <c:pt idx="4">
                    <c:v>4.5634011302591686</c:v>
                  </c:pt>
                  <c:pt idx="5">
                    <c:v>5.4353672630210008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'Ave. Analysis'!$J$32:$O$32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100</c:v>
                </c:pt>
              </c:numCache>
            </c:numRef>
          </c:cat>
          <c:val>
            <c:numRef>
              <c:f>'Ave. Analysis'!$J$33:$O$33</c:f>
              <c:numCache>
                <c:formatCode>General</c:formatCode>
                <c:ptCount val="6"/>
                <c:pt idx="0">
                  <c:v>3.7781213737827914</c:v>
                </c:pt>
                <c:pt idx="1">
                  <c:v>7.4278678651465313</c:v>
                </c:pt>
                <c:pt idx="2">
                  <c:v>13.326342098960103</c:v>
                </c:pt>
                <c:pt idx="3">
                  <c:v>24.160262873206136</c:v>
                </c:pt>
                <c:pt idx="4">
                  <c:v>43.794561425541332</c:v>
                </c:pt>
                <c:pt idx="5">
                  <c:v>49.430851274889754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02-40B0-B78E-C4E5680BBE43}"/>
            </c:ext>
          </c:extLst>
        </c:ser>
        <c:ser>
          <c:idx val="1"/>
          <c:order val="1"/>
          <c:tx>
            <c:strRef>
              <c:f>'Ave. Analysis'!$I$34</c:f>
              <c:strCache>
                <c:ptCount val="1"/>
                <c:pt idx="0">
                  <c:v>4 HBA (EC50 = 21,28µl)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elete val="1"/>
          </c:dLbls>
          <c:trendline>
            <c:spPr>
              <a:ln w="19050" cap="rnd">
                <a:solidFill>
                  <a:schemeClr val="accent2">
                    <a:alpha val="64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5383362793936471E-2"/>
                  <c:y val="-3.395705934773509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'Ave. Analysis'!$B$36:$G$36</c:f>
                <c:numCache>
                  <c:formatCode>General</c:formatCode>
                  <c:ptCount val="6"/>
                  <c:pt idx="0">
                    <c:v>1.5122543409816778</c:v>
                  </c:pt>
                  <c:pt idx="1">
                    <c:v>1.4240974896561256</c:v>
                  </c:pt>
                  <c:pt idx="2">
                    <c:v>1.1639216074730434</c:v>
                  </c:pt>
                  <c:pt idx="3">
                    <c:v>1.0254952875984946</c:v>
                  </c:pt>
                  <c:pt idx="4">
                    <c:v>1.1498629671779865</c:v>
                  </c:pt>
                  <c:pt idx="5">
                    <c:v>1.6076510529351049</c:v>
                  </c:pt>
                </c:numCache>
              </c:numRef>
            </c:plus>
            <c:minus>
              <c:numRef>
                <c:f>'Ave. Analysis'!$B$36:$G$36</c:f>
                <c:numCache>
                  <c:formatCode>General</c:formatCode>
                  <c:ptCount val="6"/>
                  <c:pt idx="0">
                    <c:v>1.5122543409816778</c:v>
                  </c:pt>
                  <c:pt idx="1">
                    <c:v>1.4240974896561256</c:v>
                  </c:pt>
                  <c:pt idx="2">
                    <c:v>1.1639216074730434</c:v>
                  </c:pt>
                  <c:pt idx="3">
                    <c:v>1.0254952875984946</c:v>
                  </c:pt>
                  <c:pt idx="4">
                    <c:v>1.1498629671779865</c:v>
                  </c:pt>
                  <c:pt idx="5">
                    <c:v>1.6076510529351049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'Ave. Analysis'!$J$32:$O$32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100</c:v>
                </c:pt>
              </c:numCache>
            </c:numRef>
          </c:cat>
          <c:val>
            <c:numRef>
              <c:f>'Ave. Analysis'!$J$34:$O$34</c:f>
              <c:numCache>
                <c:formatCode>General</c:formatCode>
                <c:ptCount val="6"/>
                <c:pt idx="0">
                  <c:v>2.099491777944325</c:v>
                </c:pt>
                <c:pt idx="1">
                  <c:v>3.9540982859471607</c:v>
                </c:pt>
                <c:pt idx="2">
                  <c:v>7.9156347982754314</c:v>
                </c:pt>
                <c:pt idx="3">
                  <c:v>15.732569046842363</c:v>
                </c:pt>
                <c:pt idx="4">
                  <c:v>27.663602021364209</c:v>
                </c:pt>
                <c:pt idx="5">
                  <c:v>32.086505001356038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02-40B0-B78E-C4E5680BBE43}"/>
            </c:ext>
          </c:extLst>
        </c:ser>
        <c:ser>
          <c:idx val="2"/>
          <c:order val="2"/>
          <c:tx>
            <c:strRef>
              <c:f>'Ave. Analysis'!$I$35</c:f>
              <c:strCache>
                <c:ptCount val="1"/>
                <c:pt idx="0">
                  <c:v>FA (EC50 = 14,53µl)</c:v>
                </c:pt>
              </c:strCache>
            </c:strRef>
          </c:tx>
          <c:spPr>
            <a:ln w="34925" cap="rnd">
              <a:solidFill>
                <a:schemeClr val="bg1">
                  <a:lumMod val="5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delete val="1"/>
          </c:dLbls>
          <c:trendline>
            <c:spPr>
              <a:ln w="19050" cap="rnd">
                <a:solidFill>
                  <a:schemeClr val="accent3"/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8104451229310524E-2"/>
                  <c:y val="-2.29476963661419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'Ave. Analysis'!$B$43:$G$43</c:f>
                <c:numCache>
                  <c:formatCode>General</c:formatCode>
                  <c:ptCount val="6"/>
                  <c:pt idx="0">
                    <c:v>1.6820160034375127</c:v>
                  </c:pt>
                  <c:pt idx="1">
                    <c:v>2.6824221618218314</c:v>
                  </c:pt>
                  <c:pt idx="2">
                    <c:v>2.515657844163949</c:v>
                  </c:pt>
                  <c:pt idx="3">
                    <c:v>2.6562032294898246</c:v>
                  </c:pt>
                  <c:pt idx="4">
                    <c:v>2.8625801621892295</c:v>
                  </c:pt>
                  <c:pt idx="5">
                    <c:v>3.1295815225304215</c:v>
                  </c:pt>
                </c:numCache>
              </c:numRef>
            </c:plus>
            <c:minus>
              <c:numRef>
                <c:f>'Ave. Analysis'!$B$43:$G$43</c:f>
                <c:numCache>
                  <c:formatCode>General</c:formatCode>
                  <c:ptCount val="6"/>
                  <c:pt idx="0">
                    <c:v>1.6820160034375127</c:v>
                  </c:pt>
                  <c:pt idx="1">
                    <c:v>2.6824221618218314</c:v>
                  </c:pt>
                  <c:pt idx="2">
                    <c:v>2.515657844163949</c:v>
                  </c:pt>
                  <c:pt idx="3">
                    <c:v>2.6562032294898246</c:v>
                  </c:pt>
                  <c:pt idx="4">
                    <c:v>2.8625801621892295</c:v>
                  </c:pt>
                  <c:pt idx="5">
                    <c:v>3.1295815225304215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'Ave. Analysis'!$J$32:$O$32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  <c:pt idx="4">
                  <c:v>80</c:v>
                </c:pt>
                <c:pt idx="5">
                  <c:v>100</c:v>
                </c:pt>
              </c:numCache>
            </c:numRef>
          </c:cat>
          <c:val>
            <c:numRef>
              <c:f>'Ave. Analysis'!$J$35:$O$35</c:f>
              <c:numCache>
                <c:formatCode>General</c:formatCode>
                <c:ptCount val="6"/>
                <c:pt idx="0">
                  <c:v>4.0090075873837732</c:v>
                </c:pt>
                <c:pt idx="1">
                  <c:v>9.406920614874176</c:v>
                </c:pt>
                <c:pt idx="2">
                  <c:v>14.232208070239906</c:v>
                </c:pt>
                <c:pt idx="3">
                  <c:v>22.025649047455232</c:v>
                </c:pt>
                <c:pt idx="4">
                  <c:v>34.064837500289741</c:v>
                </c:pt>
                <c:pt idx="5">
                  <c:v>40.069751705979485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02-40B0-B78E-C4E5680BBE4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415051423"/>
        <c:axId val="1415062239"/>
      </c:lineChart>
      <c:catAx>
        <c:axId val="14150514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>
                    <a:solidFill>
                      <a:sysClr val="windowText" lastClr="000000"/>
                    </a:solidFill>
                  </a:rPr>
                  <a:t>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62239"/>
        <c:crosses val="autoZero"/>
        <c:auto val="1"/>
        <c:lblAlgn val="ctr"/>
        <c:lblOffset val="100"/>
        <c:noMultiLvlLbl val="0"/>
      </c:catAx>
      <c:valAx>
        <c:axId val="1415062239"/>
        <c:scaling>
          <c:orientation val="minMax"/>
          <c:max val="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% Antioxidant activity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514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5045029163133708"/>
          <c:y val="9.1305582328192691E-2"/>
          <c:w val="0.20842300468687991"/>
          <c:h val="0.203645424498603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EXP1_comb!$C$4:$H$4</c:f>
              <c:numCache>
                <c:formatCode>General</c:formatCode>
                <c:ptCount val="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</c:numCache>
            </c:numRef>
          </c:xVal>
          <c:yVal>
            <c:numRef>
              <c:f>EXP1_comb!$C$11:$H$11</c:f>
              <c:numCache>
                <c:formatCode>0.0E+00</c:formatCode>
                <c:ptCount val="6"/>
                <c:pt idx="0">
                  <c:v>0</c:v>
                </c:pt>
                <c:pt idx="1">
                  <c:v>200687666.66666669</c:v>
                </c:pt>
                <c:pt idx="2">
                  <c:v>322049000.00000006</c:v>
                </c:pt>
                <c:pt idx="3">
                  <c:v>428787333.33333331</c:v>
                </c:pt>
                <c:pt idx="4">
                  <c:v>544481000</c:v>
                </c:pt>
                <c:pt idx="5">
                  <c:v>621222000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63-4C07-8787-AE5AD1188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846880"/>
        <c:axId val="1290557200"/>
      </c:scatterChart>
      <c:valAx>
        <c:axId val="128084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557200"/>
        <c:crosses val="autoZero"/>
        <c:crossBetween val="midCat"/>
      </c:valAx>
      <c:valAx>
        <c:axId val="129055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084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EXP2_comb!$C$4:$H$4</c:f>
              <c:numCache>
                <c:formatCode>General</c:formatCode>
                <c:ptCount val="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</c:numCache>
            </c:numRef>
          </c:xVal>
          <c:yVal>
            <c:numRef>
              <c:f>EXP2_comb!$C$11:$H$11</c:f>
              <c:numCache>
                <c:formatCode>0.0E+00</c:formatCode>
                <c:ptCount val="6"/>
                <c:pt idx="0">
                  <c:v>0</c:v>
                </c:pt>
                <c:pt idx="1">
                  <c:v>201526666.66666663</c:v>
                </c:pt>
                <c:pt idx="2">
                  <c:v>339559999.99999994</c:v>
                </c:pt>
                <c:pt idx="3">
                  <c:v>430792999.99999994</c:v>
                </c:pt>
                <c:pt idx="4">
                  <c:v>588562000</c:v>
                </c:pt>
                <c:pt idx="5">
                  <c:v>670977666.66666675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49-488D-A2BD-E5F4ACEC6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302367"/>
        <c:axId val="414836463"/>
      </c:scatterChart>
      <c:valAx>
        <c:axId val="404302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836463"/>
        <c:crosses val="autoZero"/>
        <c:crossBetween val="midCat"/>
      </c:valAx>
      <c:valAx>
        <c:axId val="41483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3023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64496598320592"/>
          <c:y val="7.407407407407407E-2"/>
          <c:w val="0.84897469593272423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EXP3_comb!$C$4:$H$4</c:f>
              <c:numCache>
                <c:formatCode>General</c:formatCode>
                <c:ptCount val="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</c:numCache>
            </c:numRef>
          </c:xVal>
          <c:yVal>
            <c:numRef>
              <c:f>EXP3_comb!$C$11:$H$11</c:f>
              <c:numCache>
                <c:formatCode>0.0E+00</c:formatCode>
                <c:ptCount val="6"/>
                <c:pt idx="0">
                  <c:v>0</c:v>
                </c:pt>
                <c:pt idx="1">
                  <c:v>242920000.00000006</c:v>
                </c:pt>
                <c:pt idx="2">
                  <c:v>412301000.00000006</c:v>
                </c:pt>
                <c:pt idx="3">
                  <c:v>529341333.33333331</c:v>
                </c:pt>
                <c:pt idx="4">
                  <c:v>674153000</c:v>
                </c:pt>
                <c:pt idx="5">
                  <c:v>750153000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7-4251-87D3-ED5E447B2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240143"/>
        <c:axId val="122846047"/>
      </c:scatterChart>
      <c:valAx>
        <c:axId val="233240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846047"/>
        <c:crosses val="autoZero"/>
        <c:crossBetween val="midCat"/>
      </c:valAx>
      <c:valAx>
        <c:axId val="12284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240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EXP4_comb!$C$4:$H$4</c:f>
              <c:numCache>
                <c:formatCode>General</c:formatCode>
                <c:ptCount val="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</c:numCache>
            </c:numRef>
          </c:xVal>
          <c:yVal>
            <c:numRef>
              <c:f>EXP4_comb!$C$11:$H$11</c:f>
              <c:numCache>
                <c:formatCode>0.0E+00</c:formatCode>
                <c:ptCount val="6"/>
                <c:pt idx="0">
                  <c:v>0</c:v>
                </c:pt>
                <c:pt idx="1">
                  <c:v>141150666.66666669</c:v>
                </c:pt>
                <c:pt idx="2">
                  <c:v>246062333.33333337</c:v>
                </c:pt>
                <c:pt idx="3">
                  <c:v>335307666.66666663</c:v>
                </c:pt>
                <c:pt idx="4">
                  <c:v>431053666.66666663</c:v>
                </c:pt>
                <c:pt idx="5">
                  <c:v>527330666.66666663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E4-480E-92CA-CE6863A4B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999248"/>
        <c:axId val="1637001200"/>
      </c:scatterChart>
      <c:valAx>
        <c:axId val="164999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7001200"/>
        <c:crosses val="autoZero"/>
        <c:crossBetween val="midCat"/>
      </c:valAx>
      <c:valAx>
        <c:axId val="163700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9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EC50 /EC25 + Combinations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graphs_comb!$R$4</c:f>
              <c:strCache>
                <c:ptCount val="1"/>
                <c:pt idx="0">
                  <c:v>E50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graphs_comb!$S$3:$Y$3</c:f>
              <c:strCache>
                <c:ptCount val="7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3">
                  <c:v> D+H</c:v>
                </c:pt>
                <c:pt idx="4">
                  <c:v>D+F</c:v>
                </c:pt>
                <c:pt idx="5">
                  <c:v>H+F</c:v>
                </c:pt>
                <c:pt idx="6">
                  <c:v>D+H+F</c:v>
                </c:pt>
              </c:strCache>
            </c:strRef>
          </c:cat>
          <c:val>
            <c:numRef>
              <c:f>graphs_comb!$S$4:$Y$4</c:f>
              <c:numCache>
                <c:formatCode>General</c:formatCode>
                <c:ptCount val="7"/>
                <c:pt idx="0">
                  <c:v>3.9033600000000002E-2</c:v>
                </c:pt>
                <c:pt idx="1">
                  <c:v>4.3923374999999994E-2</c:v>
                </c:pt>
                <c:pt idx="2">
                  <c:v>4.1475633333333331E-2</c:v>
                </c:pt>
                <c:pt idx="3">
                  <c:v>6.0541341666666665E-2</c:v>
                </c:pt>
                <c:pt idx="4">
                  <c:v>6.3951658333333328E-2</c:v>
                </c:pt>
                <c:pt idx="5">
                  <c:v>6.0845050000000012E-2</c:v>
                </c:pt>
                <c:pt idx="6">
                  <c:v>0.11365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7-4395-A6C2-EC936C4149D8}"/>
            </c:ext>
          </c:extLst>
        </c:ser>
        <c:ser>
          <c:idx val="1"/>
          <c:order val="1"/>
          <c:tx>
            <c:strRef>
              <c:f>graphs_comb!$R$5</c:f>
              <c:strCache>
                <c:ptCount val="1"/>
                <c:pt idx="0">
                  <c:v>EC25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graphs_comb!$S$3:$Y$3</c:f>
              <c:strCache>
                <c:ptCount val="7"/>
                <c:pt idx="0">
                  <c:v>3,4 DHBA</c:v>
                </c:pt>
                <c:pt idx="1">
                  <c:v>4HBA</c:v>
                </c:pt>
                <c:pt idx="2">
                  <c:v>FA</c:v>
                </c:pt>
                <c:pt idx="3">
                  <c:v> D+H</c:v>
                </c:pt>
                <c:pt idx="4">
                  <c:v>D+F</c:v>
                </c:pt>
                <c:pt idx="5">
                  <c:v>H+F</c:v>
                </c:pt>
                <c:pt idx="6">
                  <c:v>D+H+F</c:v>
                </c:pt>
              </c:strCache>
            </c:strRef>
          </c:cat>
          <c:val>
            <c:numRef>
              <c:f>graphs_comb!$S$5:$Y$5</c:f>
              <c:numCache>
                <c:formatCode>General</c:formatCode>
                <c:ptCount val="7"/>
                <c:pt idx="0">
                  <c:v>2.3702208333333336E-2</c:v>
                </c:pt>
                <c:pt idx="1">
                  <c:v>3.2103033333333336E-2</c:v>
                </c:pt>
                <c:pt idx="2">
                  <c:v>2.9055175000000003E-2</c:v>
                </c:pt>
                <c:pt idx="3">
                  <c:v>5.2026799999999998E-2</c:v>
                </c:pt>
                <c:pt idx="4">
                  <c:v>4.6847791666666673E-2</c:v>
                </c:pt>
                <c:pt idx="5">
                  <c:v>5.1682883333333339E-2</c:v>
                </c:pt>
                <c:pt idx="6">
                  <c:v>0.10560833333333333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D7-4395-A6C2-EC936C414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281920784"/>
        <c:axId val="1281925360"/>
      </c:barChart>
      <c:catAx>
        <c:axId val="1281920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25360"/>
        <c:crosses val="autoZero"/>
        <c:auto val="1"/>
        <c:lblAlgn val="ctr"/>
        <c:lblOffset val="100"/>
        <c:noMultiLvlLbl val="0"/>
      </c:catAx>
      <c:valAx>
        <c:axId val="128192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mM </a:t>
                </a:r>
                <a:r>
                  <a:rPr lang="en-ZA" baseline="0"/>
                  <a:t>TE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920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133349</xdr:colOff>
      <xdr:row>17</xdr:row>
      <xdr:rowOff>52667</xdr:rowOff>
    </xdr:from>
    <xdr:to>
      <xdr:col>7</xdr:col>
      <xdr:colOff>294714</xdr:colOff>
      <xdr:row>32</xdr:row>
      <xdr:rowOff>106456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89297</xdr:colOff>
      <xdr:row>23</xdr:row>
      <xdr:rowOff>49610</xdr:rowOff>
    </xdr:from>
    <xdr:to>
      <xdr:col>11</xdr:col>
      <xdr:colOff>377031</xdr:colOff>
      <xdr:row>32</xdr:row>
      <xdr:rowOff>119063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694531" y="4385469"/>
          <a:ext cx="5734844" cy="17660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Additive 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refers to a combination that provides</a:t>
          </a:r>
          <a:r>
            <a:rPr lang="en-ZA" sz="1200"/>
            <a:t>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sum of the effects of the individual components</a:t>
          </a:r>
        </a:p>
        <a:p>
          <a:endParaRPr lang="en-ZA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Synergistic</a:t>
          </a:r>
          <a:r>
            <a:rPr lang="en-ZA" sz="1200" b="1">
              <a:solidFill>
                <a:schemeClr val="accent2"/>
              </a:solidFill>
            </a:rPr>
            <a:t> </a:t>
          </a:r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occurs when the effect is greater than the sum of individual</a:t>
          </a:r>
          <a:r>
            <a:rPr lang="en-ZA" sz="1200"/>
            <a:t> components</a:t>
          </a:r>
        </a:p>
        <a:p>
          <a:endParaRPr lang="en-ZA" sz="1200"/>
        </a:p>
        <a:p>
          <a:r>
            <a:rPr lang="en-ZA" sz="1200" b="1">
              <a:solidFill>
                <a:srgbClr val="FF0000"/>
              </a:solidFill>
            </a:rPr>
            <a:t>Antagonistic</a:t>
          </a:r>
          <a:r>
            <a:rPr lang="en-ZA" sz="1200" b="1" baseline="0">
              <a:solidFill>
                <a:srgbClr val="FF0000"/>
              </a:solidFill>
            </a:rPr>
            <a:t> </a:t>
          </a:r>
          <a:r>
            <a:rPr lang="en-ZA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ZA" sz="1200"/>
            <a:t> occurs when the sum of the effects</a:t>
          </a:r>
          <a:r>
            <a:rPr lang="en-ZA" sz="1200" baseline="0"/>
            <a:t> </a:t>
          </a:r>
          <a:r>
            <a:rPr lang="en-ZA" sz="1200"/>
            <a:t>is less than the mathematical sum that would be predicted from</a:t>
          </a:r>
          <a:r>
            <a:rPr lang="en-ZA" sz="1200" baseline="0"/>
            <a:t> </a:t>
          </a:r>
          <a:r>
            <a:rPr lang="en-ZA" sz="1200"/>
            <a:t>individual components.</a:t>
          </a:r>
        </a:p>
        <a:p>
          <a:r>
            <a:rPr lang="en-ZA" sz="1200"/>
            <a:t>(Wang </a:t>
          </a:r>
          <a:r>
            <a:rPr lang="en-ZA" sz="1200" i="1"/>
            <a:t>et al</a:t>
          </a:r>
          <a:r>
            <a:rPr lang="en-ZA" sz="1200"/>
            <a:t>; 2011)</a:t>
          </a:r>
        </a:p>
      </xdr:txBody>
    </xdr:sp>
    <xdr:clientData/>
  </xdr:twoCellAnchor>
  <xdr:twoCellAnchor>
    <xdr:from>
      <xdr:col>17</xdr:col>
      <xdr:colOff>309701</xdr:colOff>
      <xdr:row>11</xdr:row>
      <xdr:rowOff>183098</xdr:rowOff>
    </xdr:from>
    <xdr:to>
      <xdr:col>28</xdr:col>
      <xdr:colOff>404147</xdr:colOff>
      <xdr:row>33</xdr:row>
      <xdr:rowOff>130590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136922</xdr:colOff>
      <xdr:row>29</xdr:row>
      <xdr:rowOff>55217</xdr:rowOff>
    </xdr:from>
    <xdr:to>
      <xdr:col>10</xdr:col>
      <xdr:colOff>342900</xdr:colOff>
      <xdr:row>37</xdr:row>
      <xdr:rowOff>80963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1475944" y="5314674"/>
          <a:ext cx="5907173" cy="14613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200" b="1" i="0" u="none" strike="noStrike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Additive 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refers to a combination that provides</a:t>
          </a:r>
          <a:r>
            <a:rPr lang="en-ZA" sz="1200"/>
            <a:t>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sum of the effects of the individual components</a:t>
          </a:r>
        </a:p>
        <a:p>
          <a:endParaRPr lang="en-ZA" sz="12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Synergistic</a:t>
          </a:r>
          <a:r>
            <a:rPr lang="en-ZA" sz="1200" b="1">
              <a:solidFill>
                <a:schemeClr val="accent2"/>
              </a:solidFill>
            </a:rPr>
            <a:t> </a:t>
          </a:r>
          <a:r>
            <a:rPr lang="en-ZA" sz="1200" b="1" i="0" u="none" strike="noStrike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occurs when the effect is greater than the sum of individual</a:t>
          </a:r>
          <a:r>
            <a:rPr lang="en-ZA" sz="1200"/>
            <a:t> components</a:t>
          </a:r>
        </a:p>
        <a:p>
          <a:endParaRPr lang="en-ZA" sz="1200"/>
        </a:p>
        <a:p>
          <a:r>
            <a:rPr lang="en-ZA" sz="1200" b="1">
              <a:solidFill>
                <a:srgbClr val="FF0000"/>
              </a:solidFill>
            </a:rPr>
            <a:t>Antagonistic</a:t>
          </a:r>
          <a:r>
            <a:rPr lang="en-ZA" sz="1200" b="1" baseline="0">
              <a:solidFill>
                <a:srgbClr val="FF0000"/>
              </a:solidFill>
            </a:rPr>
            <a:t> </a:t>
          </a:r>
          <a:r>
            <a:rPr lang="en-ZA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effect </a:t>
          </a:r>
          <a:r>
            <a:rPr lang="en-ZA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ZA" sz="1200"/>
            <a:t> occurs when the sum of the effects</a:t>
          </a:r>
          <a:r>
            <a:rPr lang="en-ZA" sz="1200" baseline="0"/>
            <a:t> </a:t>
          </a:r>
          <a:r>
            <a:rPr lang="en-ZA" sz="1200"/>
            <a:t>is less than the mathematical sum that would be predicted from</a:t>
          </a:r>
          <a:r>
            <a:rPr lang="en-ZA" sz="1200" baseline="0"/>
            <a:t> </a:t>
          </a:r>
          <a:r>
            <a:rPr lang="en-ZA" sz="1200"/>
            <a:t>individual components.</a:t>
          </a:r>
        </a:p>
        <a:p>
          <a:r>
            <a:rPr lang="en-ZA" sz="1200"/>
            <a:t>(Wang </a:t>
          </a:r>
          <a:r>
            <a:rPr lang="en-ZA" sz="1200" i="1"/>
            <a:t>et al</a:t>
          </a:r>
          <a:r>
            <a:rPr lang="en-ZA" sz="1200"/>
            <a:t>; 2011)</a:t>
          </a:r>
        </a:p>
      </xdr:txBody>
    </xdr:sp>
    <xdr:clientData/>
  </xdr:twoCellAnchor>
  <xdr:twoCellAnchor>
    <xdr:from>
      <xdr:col>16</xdr:col>
      <xdr:colOff>47624</xdr:colOff>
      <xdr:row>8</xdr:row>
      <xdr:rowOff>85725</xdr:rowOff>
    </xdr:from>
    <xdr:to>
      <xdr:col>25</xdr:col>
      <xdr:colOff>962024</xdr:colOff>
      <xdr:row>29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631375</xdr:colOff>
      <xdr:row>3</xdr:row>
      <xdr:rowOff>49850</xdr:rowOff>
    </xdr:from>
    <xdr:to>
      <xdr:col>9</xdr:col>
      <xdr:colOff>160737</xdr:colOff>
      <xdr:row>4</xdr:row>
      <xdr:rowOff>69791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6803575" y="621350"/>
          <a:ext cx="202462" cy="2485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>
              <a:solidFill>
                <a:srgbClr val="FF0000"/>
              </a:solidFill>
            </a:rPr>
            <a:t>Therefore according to</a:t>
          </a:r>
          <a:r>
            <a:rPr lang="en-ZA" sz="1100" baseline="0">
              <a:solidFill>
                <a:srgbClr val="FF0000"/>
              </a:solidFill>
            </a:rPr>
            <a:t> the stats, data is additive.</a:t>
          </a:r>
        </a:p>
        <a:p>
          <a:r>
            <a:rPr lang="en-ZA" sz="1100" baseline="0">
              <a:solidFill>
                <a:srgbClr val="FF0000"/>
              </a:solidFill>
            </a:rPr>
            <a:t>So the graphs you will put in your dissertation is first the graph showing the EC50, then this graph with the combinations.</a:t>
          </a:r>
          <a:endParaRPr lang="en-ZA" sz="1100">
            <a:solidFill>
              <a:srgbClr val="FF0000"/>
            </a:solidFill>
          </a:endParaRPr>
        </a:p>
      </xdr:txBody>
    </xdr:sp>
    <xdr:clientData/>
  </xdr:twoCellAnchor>
  <xdr:twoCellAnchor>
    <xdr:from>
      <xdr:col>34</xdr:col>
      <xdr:colOff>927100</xdr:colOff>
      <xdr:row>13</xdr:row>
      <xdr:rowOff>80434</xdr:rowOff>
    </xdr:from>
    <xdr:to>
      <xdr:col>34</xdr:col>
      <xdr:colOff>1206500</xdr:colOff>
      <xdr:row>15</xdr:row>
      <xdr:rowOff>25400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27673300" y="2595034"/>
          <a:ext cx="279400" cy="3259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*</a:t>
          </a:r>
        </a:p>
      </xdr:txBody>
    </xdr:sp>
    <xdr:clientData/>
  </xdr:twoCellAnchor>
  <xdr:twoCellAnchor>
    <xdr:from>
      <xdr:col>27</xdr:col>
      <xdr:colOff>296634</xdr:colOff>
      <xdr:row>9</xdr:row>
      <xdr:rowOff>114300</xdr:rowOff>
    </xdr:from>
    <xdr:to>
      <xdr:col>36</xdr:col>
      <xdr:colOff>253999</xdr:colOff>
      <xdr:row>32</xdr:row>
      <xdr:rowOff>165099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GrpSpPr/>
      </xdr:nvGrpSpPr>
      <xdr:grpSpPr>
        <a:xfrm>
          <a:off x="21865467" y="1871133"/>
          <a:ext cx="7344532" cy="4432299"/>
          <a:chOff x="21619934" y="1765300"/>
          <a:chExt cx="7336065" cy="4432299"/>
        </a:xfrm>
      </xdr:grpSpPr>
      <xdr:grpSp>
        <xdr:nvGrpSpPr>
          <xdr:cNvPr id="29" name="Group 28">
            <a:extLst>
              <a:ext uri="{FF2B5EF4-FFF2-40B4-BE49-F238E27FC236}">
                <a16:creationId xmlns:a16="http://schemas.microsoft.com/office/drawing/2014/main" id="{00000000-0008-0000-0A00-00001D000000}"/>
              </a:ext>
            </a:extLst>
          </xdr:cNvPr>
          <xdr:cNvGrpSpPr/>
        </xdr:nvGrpSpPr>
        <xdr:grpSpPr>
          <a:xfrm>
            <a:off x="21619934" y="1765300"/>
            <a:ext cx="7336065" cy="4432299"/>
            <a:chOff x="22102534" y="1422400"/>
            <a:chExt cx="7336065" cy="4432299"/>
          </a:xfrm>
        </xdr:grpSpPr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00000000-0008-0000-0A00-000007000000}"/>
                </a:ext>
              </a:extLst>
            </xdr:cNvPr>
            <xdr:cNvGraphicFramePr/>
          </xdr:nvGraphicFramePr>
          <xdr:xfrm>
            <a:off x="22102534" y="1422400"/>
            <a:ext cx="7336065" cy="443229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cxnSp macro="">
          <xdr:nvCxnSpPr>
            <xdr:cNvPr id="16" name="Straight Connector 15">
              <a:extLst>
                <a:ext uri="{FF2B5EF4-FFF2-40B4-BE49-F238E27FC236}">
                  <a16:creationId xmlns:a16="http://schemas.microsoft.com/office/drawing/2014/main" id="{00000000-0008-0000-0A00-000010000000}"/>
                </a:ext>
              </a:extLst>
            </xdr:cNvPr>
            <xdr:cNvCxnSpPr/>
          </xdr:nvCxnSpPr>
          <xdr:spPr>
            <a:xfrm>
              <a:off x="24345902" y="2565399"/>
              <a:ext cx="0" cy="1473201"/>
            </a:xfrm>
            <a:prstGeom prst="line">
              <a:avLst/>
            </a:prstGeom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  <xdr:cxnSp macro="">
          <xdr:nvCxnSpPr>
            <xdr:cNvPr id="14" name="Straight Connector 13">
              <a:extLst>
                <a:ext uri="{FF2B5EF4-FFF2-40B4-BE49-F238E27FC236}">
                  <a16:creationId xmlns:a16="http://schemas.microsoft.com/office/drawing/2014/main" id="{00000000-0008-0000-0A00-00000E000000}"/>
                </a:ext>
              </a:extLst>
            </xdr:cNvPr>
            <xdr:cNvCxnSpPr/>
          </xdr:nvCxnSpPr>
          <xdr:spPr>
            <a:xfrm>
              <a:off x="23655869" y="2565401"/>
              <a:ext cx="0" cy="1490133"/>
            </a:xfrm>
            <a:prstGeom prst="line">
              <a:avLst/>
            </a:prstGeom>
          </xdr:spPr>
          <xdr:style>
            <a:lnRef idx="1">
              <a:schemeClr val="accent3"/>
            </a:lnRef>
            <a:fillRef idx="0">
              <a:schemeClr val="accent3"/>
            </a:fillRef>
            <a:effectRef idx="0">
              <a:schemeClr val="accent3"/>
            </a:effectRef>
            <a:fontRef idx="minor">
              <a:schemeClr val="tx1"/>
            </a:fontRef>
          </xdr:style>
        </xdr:cxnSp>
      </xdr:grpSp>
      <xdr:grpSp>
        <xdr:nvGrpSpPr>
          <xdr:cNvPr id="28" name="Group 27">
            <a:extLst>
              <a:ext uri="{FF2B5EF4-FFF2-40B4-BE49-F238E27FC236}">
                <a16:creationId xmlns:a16="http://schemas.microsoft.com/office/drawing/2014/main" id="{00000000-0008-0000-0A00-00001C000000}"/>
              </a:ext>
            </a:extLst>
          </xdr:cNvPr>
          <xdr:cNvGrpSpPr/>
        </xdr:nvGrpSpPr>
        <xdr:grpSpPr>
          <a:xfrm>
            <a:off x="22775334" y="2586567"/>
            <a:ext cx="5723466" cy="1655233"/>
            <a:chOff x="23118234" y="2269067"/>
            <a:chExt cx="5723466" cy="1655233"/>
          </a:xfrm>
        </xdr:grpSpPr>
        <xdr:cxnSp macro="">
          <xdr:nvCxnSpPr>
            <xdr:cNvPr id="20" name="Elbow Connector 19">
              <a:extLst>
                <a:ext uri="{FF2B5EF4-FFF2-40B4-BE49-F238E27FC236}">
                  <a16:creationId xmlns:a16="http://schemas.microsoft.com/office/drawing/2014/main" id="{00000000-0008-0000-0A00-000014000000}"/>
                </a:ext>
              </a:extLst>
            </xdr:cNvPr>
            <xdr:cNvCxnSpPr/>
          </xdr:nvCxnSpPr>
          <xdr:spPr>
            <a:xfrm flipV="1">
              <a:off x="23118234" y="2269067"/>
              <a:ext cx="5723466" cy="1655233"/>
            </a:xfrm>
            <a:prstGeom prst="bentConnector3">
              <a:avLst>
                <a:gd name="adj1" fmla="val -74"/>
              </a:avLst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Straight Connector 24">
              <a:extLst>
                <a:ext uri="{FF2B5EF4-FFF2-40B4-BE49-F238E27FC236}">
                  <a16:creationId xmlns:a16="http://schemas.microsoft.com/office/drawing/2014/main" id="{00000000-0008-0000-0A00-000019000000}"/>
                </a:ext>
              </a:extLst>
            </xdr:cNvPr>
            <xdr:cNvCxnSpPr/>
          </xdr:nvCxnSpPr>
          <xdr:spPr>
            <a:xfrm>
              <a:off x="23842131" y="2269067"/>
              <a:ext cx="0" cy="1604433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7" name="Straight Connector 26">
              <a:extLst>
                <a:ext uri="{FF2B5EF4-FFF2-40B4-BE49-F238E27FC236}">
                  <a16:creationId xmlns:a16="http://schemas.microsoft.com/office/drawing/2014/main" id="{00000000-0008-0000-0A00-00001B000000}"/>
                </a:ext>
              </a:extLst>
            </xdr:cNvPr>
            <xdr:cNvCxnSpPr/>
          </xdr:nvCxnSpPr>
          <xdr:spPr>
            <a:xfrm>
              <a:off x="24549097" y="2269067"/>
              <a:ext cx="0" cy="1621366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0.93248</cdr:x>
      <cdr:y>0.13159</cdr:y>
    </cdr:from>
    <cdr:to>
      <cdr:x>0.97232</cdr:x>
      <cdr:y>0.19198</cdr:y>
    </cdr:to>
    <cdr:sp macro="" textlink="">
      <cdr:nvSpPr>
        <cdr:cNvPr id="6" name="TextBox 11">
          <a:extLst xmlns:a="http://schemas.openxmlformats.org/drawingml/2006/main">
            <a:ext uri="{FF2B5EF4-FFF2-40B4-BE49-F238E27FC236}">
              <a16:creationId xmlns:a16="http://schemas.microsoft.com/office/drawing/2014/main" id="{75C7D55D-60A6-AFCE-3F14-33B054F4FE3A}"/>
            </a:ext>
          </a:extLst>
        </cdr:cNvPr>
        <cdr:cNvSpPr txBox="1"/>
      </cdr:nvSpPr>
      <cdr:spPr>
        <a:xfrm xmlns:a="http://schemas.openxmlformats.org/drawingml/2006/main">
          <a:off x="6840766" y="583250"/>
          <a:ext cx="292271" cy="2676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*</a:t>
          </a:r>
        </a:p>
      </cdr:txBody>
    </cdr:sp>
  </cdr:relSizeAnchor>
  <cdr:relSizeAnchor xmlns:cdr="http://schemas.openxmlformats.org/drawingml/2006/chartDrawing">
    <cdr:from>
      <cdr:x>0.11108</cdr:x>
      <cdr:y>0.25781</cdr:y>
    </cdr:from>
    <cdr:to>
      <cdr:x>0.91599</cdr:x>
      <cdr:y>0.67969</cdr:y>
    </cdr:to>
    <cdr:cxnSp macro="">
      <cdr:nvCxnSpPr>
        <cdr:cNvPr id="3" name="Elbow Connector 2">
          <a:extLst xmlns:a="http://schemas.openxmlformats.org/drawingml/2006/main">
            <a:ext uri="{FF2B5EF4-FFF2-40B4-BE49-F238E27FC236}">
              <a16:creationId xmlns:a16="http://schemas.microsoft.com/office/drawing/2014/main" id="{FE17478C-E685-80EB-49ED-7A72B7E72E6C}"/>
            </a:ext>
          </a:extLst>
        </cdr:cNvPr>
        <cdr:cNvCxnSpPr/>
      </cdr:nvCxnSpPr>
      <cdr:spPr>
        <a:xfrm xmlns:a="http://schemas.openxmlformats.org/drawingml/2006/main" flipV="1">
          <a:off x="782865" y="1117600"/>
          <a:ext cx="5672666" cy="1828800"/>
        </a:xfrm>
        <a:prstGeom xmlns:a="http://schemas.openxmlformats.org/drawingml/2006/main" prst="bentConnector3">
          <a:avLst>
            <a:gd name="adj1" fmla="val -149"/>
          </a:avLst>
        </a:prstGeom>
      </cdr:spPr>
      <cdr:style>
        <a:lnRef xmlns:a="http://schemas.openxmlformats.org/drawingml/2006/main" idx="1">
          <a:schemeClr val="accent3"/>
        </a:lnRef>
        <a:fillRef xmlns:a="http://schemas.openxmlformats.org/drawingml/2006/main" idx="0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199465</xdr:colOff>
      <xdr:row>15</xdr:row>
      <xdr:rowOff>58271</xdr:rowOff>
    </xdr:from>
    <xdr:to>
      <xdr:col>7</xdr:col>
      <xdr:colOff>208430</xdr:colOff>
      <xdr:row>31</xdr:row>
      <xdr:rowOff>58270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540327</xdr:colOff>
      <xdr:row>14</xdr:row>
      <xdr:rowOff>96982</xdr:rowOff>
    </xdr:from>
    <xdr:to>
      <xdr:col>7</xdr:col>
      <xdr:colOff>387927</xdr:colOff>
      <xdr:row>29</xdr:row>
      <xdr:rowOff>143493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0</xdr:colOff>
          <xdr:row>6</xdr:row>
          <xdr:rowOff>0</xdr:rowOff>
        </xdr:from>
        <xdr:to>
          <xdr:col>31</xdr:col>
          <xdr:colOff>571500</xdr:colOff>
          <xdr:row>19</xdr:row>
          <xdr:rowOff>114300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0</xdr:colOff>
          <xdr:row>5</xdr:row>
          <xdr:rowOff>0</xdr:rowOff>
        </xdr:from>
        <xdr:to>
          <xdr:col>33</xdr:col>
          <xdr:colOff>0</xdr:colOff>
          <xdr:row>19</xdr:row>
          <xdr:rowOff>25400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25</xdr:col>
      <xdr:colOff>19050</xdr:colOff>
      <xdr:row>20</xdr:row>
      <xdr:rowOff>28575</xdr:rowOff>
    </xdr:from>
    <xdr:to>
      <xdr:col>33</xdr:col>
      <xdr:colOff>76200</xdr:colOff>
      <xdr:row>25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6344900" y="3838575"/>
          <a:ext cx="493395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ZA" sz="1100">
              <a:solidFill>
                <a:srgbClr val="FF0000"/>
              </a:solidFill>
            </a:rPr>
            <a:t>Re-draw this graph</a:t>
          </a:r>
          <a:r>
            <a:rPr lang="en-ZA" sz="1100" baseline="0">
              <a:solidFill>
                <a:srgbClr val="FF0000"/>
              </a:solidFill>
            </a:rPr>
            <a:t> to fully label the x-axis and to put the actual EC5O's next to the name of the compound. Change title of the graph to effective concentrations.</a:t>
          </a:r>
          <a:endParaRPr lang="en-ZA" sz="11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603250</xdr:colOff>
      <xdr:row>37</xdr:row>
      <xdr:rowOff>142875</xdr:rowOff>
    </xdr:from>
    <xdr:to>
      <xdr:col>18</xdr:col>
      <xdr:colOff>714376</xdr:colOff>
      <xdr:row>67</xdr:row>
      <xdr:rowOff>158749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601980</xdr:colOff>
      <xdr:row>12</xdr:row>
      <xdr:rowOff>160020</xdr:rowOff>
    </xdr:from>
    <xdr:to>
      <xdr:col>7</xdr:col>
      <xdr:colOff>304800</xdr:colOff>
      <xdr:row>27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510540</xdr:colOff>
      <xdr:row>13</xdr:row>
      <xdr:rowOff>106680</xdr:rowOff>
    </xdr:from>
    <xdr:to>
      <xdr:col>8</xdr:col>
      <xdr:colOff>205740</xdr:colOff>
      <xdr:row>28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489857</xdr:colOff>
      <xdr:row>15</xdr:row>
      <xdr:rowOff>5443</xdr:rowOff>
    </xdr:from>
    <xdr:to>
      <xdr:col>8</xdr:col>
      <xdr:colOff>185057</xdr:colOff>
      <xdr:row>29</xdr:row>
      <xdr:rowOff>157843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12</xdr:row>
      <xdr:rowOff>68580</xdr:rowOff>
    </xdr:from>
    <xdr:to>
      <xdr:col>7</xdr:col>
      <xdr:colOff>594360</xdr:colOff>
      <xdr:row>27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38"/>
  <sheetViews>
    <sheetView zoomScale="50" zoomScaleNormal="100" workbookViewId="0">
      <selection activeCell="S29" sqref="S29"/>
    </sheetView>
  </sheetViews>
  <sheetFormatPr baseColWidth="10" defaultColWidth="8.83203125" defaultRowHeight="15" x14ac:dyDescent="0.2"/>
  <cols>
    <col min="1" max="1" width="5.5" customWidth="1"/>
    <col min="2" max="2" width="19" customWidth="1"/>
    <col min="6" max="6" width="9.83203125" customWidth="1"/>
    <col min="7" max="7" width="9.33203125" customWidth="1"/>
    <col min="8" max="8" width="10" customWidth="1"/>
    <col min="9" max="9" width="10.1640625" customWidth="1"/>
    <col min="12" max="12" width="11.33203125" customWidth="1"/>
    <col min="13" max="13" width="21.5" customWidth="1"/>
    <col min="14" max="14" width="9.83203125" customWidth="1"/>
    <col min="15" max="15" width="9.5" customWidth="1"/>
    <col min="16" max="16" width="10.1640625" customWidth="1"/>
    <col min="17" max="17" width="10" customWidth="1"/>
    <col min="18" max="18" width="10.5" bestFit="1" customWidth="1"/>
    <col min="19" max="19" width="10.33203125" customWidth="1"/>
    <col min="20" max="20" width="9.1640625" customWidth="1"/>
    <col min="22" max="22" width="11.5" customWidth="1"/>
    <col min="23" max="23" width="14.5" customWidth="1"/>
  </cols>
  <sheetData>
    <row r="2" spans="2:23" x14ac:dyDescent="0.2">
      <c r="F2" s="10">
        <v>1200000000</v>
      </c>
    </row>
    <row r="3" spans="2:23" x14ac:dyDescent="0.2">
      <c r="M3" t="s">
        <v>17</v>
      </c>
    </row>
    <row r="4" spans="2:23" x14ac:dyDescent="0.2">
      <c r="C4">
        <v>0</v>
      </c>
      <c r="D4">
        <v>0.1</v>
      </c>
      <c r="E4">
        <v>0.2</v>
      </c>
      <c r="F4">
        <v>0.4</v>
      </c>
      <c r="N4" s="1">
        <v>5</v>
      </c>
      <c r="O4" s="1">
        <v>10</v>
      </c>
      <c r="P4" s="1">
        <v>20</v>
      </c>
      <c r="Q4" s="1">
        <v>40</v>
      </c>
      <c r="R4" s="1">
        <v>80</v>
      </c>
      <c r="S4" s="1">
        <v>100</v>
      </c>
      <c r="T4" t="s">
        <v>347</v>
      </c>
    </row>
    <row r="5" spans="2:23" x14ac:dyDescent="0.2">
      <c r="B5" s="2" t="s">
        <v>0</v>
      </c>
      <c r="C5" s="2">
        <f>(C4*10)/300</f>
        <v>0</v>
      </c>
      <c r="D5" s="2">
        <f>(D4*20)/200</f>
        <v>0.01</v>
      </c>
      <c r="E5" s="2">
        <f>(E4*20)/200</f>
        <v>0.02</v>
      </c>
      <c r="F5" s="2">
        <f>(F4*20)/200</f>
        <v>0.04</v>
      </c>
      <c r="G5" s="2"/>
      <c r="I5" t="s">
        <v>346</v>
      </c>
      <c r="M5" s="2" t="s">
        <v>345</v>
      </c>
      <c r="N5" s="2">
        <f t="shared" ref="N5:S5" si="0">(N4*20/200)</f>
        <v>0.5</v>
      </c>
      <c r="O5" s="2">
        <f t="shared" si="0"/>
        <v>1</v>
      </c>
      <c r="P5" s="2">
        <f t="shared" si="0"/>
        <v>2</v>
      </c>
      <c r="Q5" s="2">
        <f t="shared" si="0"/>
        <v>4</v>
      </c>
      <c r="R5" s="2">
        <f t="shared" si="0"/>
        <v>8</v>
      </c>
      <c r="S5" s="2">
        <f t="shared" si="0"/>
        <v>10</v>
      </c>
    </row>
    <row r="6" spans="2:23" x14ac:dyDescent="0.2">
      <c r="B6" t="s">
        <v>1</v>
      </c>
      <c r="C6" s="10">
        <v>279900000</v>
      </c>
      <c r="D6" s="10">
        <v>506166000</v>
      </c>
      <c r="E6" s="10">
        <v>622819000</v>
      </c>
      <c r="F6" s="10">
        <v>773383000</v>
      </c>
      <c r="G6" s="10"/>
      <c r="H6" s="1"/>
      <c r="I6" s="10">
        <v>299861000</v>
      </c>
      <c r="N6" s="10">
        <v>324003000</v>
      </c>
      <c r="O6" s="10">
        <v>362797000</v>
      </c>
      <c r="P6" s="10">
        <v>432050000</v>
      </c>
      <c r="Q6" s="10">
        <v>541172000</v>
      </c>
      <c r="R6" s="10">
        <v>728741000</v>
      </c>
      <c r="S6" s="10">
        <v>777115000</v>
      </c>
      <c r="T6" s="10">
        <v>1133000000</v>
      </c>
      <c r="W6" s="32"/>
    </row>
    <row r="7" spans="2:23" x14ac:dyDescent="0.2">
      <c r="C7" s="10">
        <v>278457000</v>
      </c>
      <c r="D7" s="10">
        <v>509388000</v>
      </c>
      <c r="E7" s="10">
        <v>619253000</v>
      </c>
      <c r="F7" s="10">
        <v>773925000</v>
      </c>
      <c r="G7" s="10"/>
      <c r="H7" s="1"/>
      <c r="I7" s="10">
        <v>303025000</v>
      </c>
      <c r="N7" s="10">
        <v>323745000</v>
      </c>
      <c r="O7" s="10">
        <v>371089000</v>
      </c>
      <c r="P7" s="10">
        <v>424342000</v>
      </c>
      <c r="Q7" s="10">
        <v>540536000</v>
      </c>
      <c r="R7" s="10">
        <v>726680000</v>
      </c>
      <c r="S7" s="10">
        <v>755590000</v>
      </c>
      <c r="T7" s="10">
        <v>1154000000</v>
      </c>
      <c r="V7" s="31"/>
      <c r="W7" s="30"/>
    </row>
    <row r="8" spans="2:23" x14ac:dyDescent="0.2">
      <c r="C8" s="10">
        <v>271341000</v>
      </c>
      <c r="D8" s="10">
        <v>489433000</v>
      </c>
      <c r="E8" s="10">
        <v>616955000</v>
      </c>
      <c r="F8" s="10">
        <v>756117000</v>
      </c>
      <c r="G8" s="10"/>
      <c r="H8" s="1"/>
      <c r="I8" s="10">
        <v>291647000</v>
      </c>
      <c r="N8" s="10">
        <v>321298000</v>
      </c>
      <c r="O8" s="10">
        <v>361317000</v>
      </c>
      <c r="P8" s="10">
        <v>415150000</v>
      </c>
      <c r="Q8" s="10">
        <v>513556000</v>
      </c>
      <c r="R8" s="10">
        <v>676569000</v>
      </c>
      <c r="S8" s="10">
        <v>739296000</v>
      </c>
      <c r="T8" s="10">
        <v>1091000000</v>
      </c>
      <c r="V8" s="31"/>
      <c r="W8" s="30"/>
    </row>
    <row r="9" spans="2:23" x14ac:dyDescent="0.2">
      <c r="B9" s="3" t="s">
        <v>2</v>
      </c>
      <c r="C9" s="4">
        <f>(AVERAGE(C6:C8))</f>
        <v>276566000</v>
      </c>
      <c r="D9" s="4">
        <f>(AVERAGE(D6:D8))</f>
        <v>501662333.33333331</v>
      </c>
      <c r="E9" s="4">
        <f>(AVERAGE(E6:E8))</f>
        <v>619675666.66666663</v>
      </c>
      <c r="F9" s="4">
        <f>(AVERAGE(F6:F8))</f>
        <v>767808333.33333337</v>
      </c>
      <c r="G9" s="4"/>
      <c r="H9" s="5"/>
      <c r="I9" s="5">
        <f>(AVERAGE(I6:I8))</f>
        <v>298177666.66666669</v>
      </c>
      <c r="M9" s="3" t="s">
        <v>2</v>
      </c>
      <c r="N9" s="3">
        <f t="shared" ref="N9:T9" si="1">(AVERAGE(N6:N8))</f>
        <v>323015333.33333331</v>
      </c>
      <c r="O9" s="3">
        <f t="shared" si="1"/>
        <v>365067666.66666669</v>
      </c>
      <c r="P9" s="3">
        <f t="shared" si="1"/>
        <v>423847333.33333331</v>
      </c>
      <c r="Q9" s="3">
        <f t="shared" si="1"/>
        <v>531754666.66666669</v>
      </c>
      <c r="R9" s="3">
        <f t="shared" si="1"/>
        <v>710663333.33333337</v>
      </c>
      <c r="S9" s="3">
        <f t="shared" si="1"/>
        <v>757333666.66666663</v>
      </c>
      <c r="T9" s="3">
        <f t="shared" si="1"/>
        <v>1126000000</v>
      </c>
      <c r="V9" s="31"/>
      <c r="W9" s="30"/>
    </row>
    <row r="10" spans="2:23" x14ac:dyDescent="0.2">
      <c r="B10" s="3" t="s">
        <v>3</v>
      </c>
      <c r="C10" s="3">
        <f>(STDEV(C6:C8))</f>
        <v>4582142.6210889593</v>
      </c>
      <c r="D10" s="3">
        <f>(STDEV(D6:D8))</f>
        <v>10712738.507652156</v>
      </c>
      <c r="E10" s="3">
        <f>(STDEV(E6:E8))</f>
        <v>2954760.4527834966</v>
      </c>
      <c r="F10" s="3">
        <f>(STDEV(F6:F8))</f>
        <v>10128617.740507998</v>
      </c>
      <c r="G10" s="3"/>
      <c r="M10" s="3" t="s">
        <v>3</v>
      </c>
      <c r="N10" s="3">
        <f t="shared" ref="N10:T10" si="2">(STDEV(N6:N8))</f>
        <v>1492838.3480247729</v>
      </c>
      <c r="O10" s="3">
        <f t="shared" si="2"/>
        <v>5266872.063505372</v>
      </c>
      <c r="P10" s="3">
        <f t="shared" si="2"/>
        <v>8460852.2817345858</v>
      </c>
      <c r="Q10" s="3">
        <f t="shared" si="2"/>
        <v>15763715.467279069</v>
      </c>
      <c r="R10" s="3">
        <f t="shared" si="2"/>
        <v>29544535.947165143</v>
      </c>
      <c r="S10" s="3">
        <f t="shared" si="2"/>
        <v>18969698.741238181</v>
      </c>
      <c r="T10" s="3">
        <f t="shared" si="2"/>
        <v>32078029.864690881</v>
      </c>
      <c r="V10" s="31"/>
      <c r="W10" s="30"/>
    </row>
    <row r="11" spans="2:23" x14ac:dyDescent="0.2">
      <c r="B11" s="3" t="s">
        <v>4</v>
      </c>
      <c r="C11" s="4">
        <f>(C10/C9)*100</f>
        <v>1.6567989633899174</v>
      </c>
      <c r="D11" s="4">
        <f>(D10/D9)*100</f>
        <v>2.1354480485849026</v>
      </c>
      <c r="E11" s="4">
        <f>(E10/E9)*100</f>
        <v>0.47682370177251276</v>
      </c>
      <c r="F11" s="4">
        <f>(F10/F9)*100</f>
        <v>1.319159652323127</v>
      </c>
      <c r="G11" s="4"/>
      <c r="H11" s="5"/>
      <c r="I11" s="5"/>
      <c r="M11" s="3" t="s">
        <v>4</v>
      </c>
      <c r="N11" s="3">
        <f t="shared" ref="N11:T11" si="3">(N10/N9)*100</f>
        <v>0.46215711576894375</v>
      </c>
      <c r="O11" s="3">
        <f t="shared" si="3"/>
        <v>1.44271118600991</v>
      </c>
      <c r="P11" s="3">
        <f t="shared" si="3"/>
        <v>1.9962027872617467</v>
      </c>
      <c r="Q11" s="3">
        <f t="shared" si="3"/>
        <v>2.9644714857125347</v>
      </c>
      <c r="R11" s="3">
        <f t="shared" si="3"/>
        <v>4.1573181788608489</v>
      </c>
      <c r="S11" s="3">
        <f t="shared" si="3"/>
        <v>2.5048006679448882</v>
      </c>
      <c r="T11" s="3">
        <f t="shared" si="3"/>
        <v>2.8488481229743234</v>
      </c>
      <c r="V11" s="31"/>
      <c r="W11" s="30"/>
    </row>
    <row r="12" spans="2:23" x14ac:dyDescent="0.2">
      <c r="B12" s="6" t="s">
        <v>5</v>
      </c>
      <c r="C12" s="7">
        <f>(C9-$C9)</f>
        <v>0</v>
      </c>
      <c r="D12" s="7">
        <f>(D9-$C9)</f>
        <v>225096333.33333331</v>
      </c>
      <c r="E12" s="7">
        <f>(E9-$C9)</f>
        <v>343109666.66666663</v>
      </c>
      <c r="F12" s="7">
        <f>(F9-$C9)</f>
        <v>491242333.33333337</v>
      </c>
      <c r="G12" s="7"/>
      <c r="H12" s="5"/>
      <c r="I12" s="5"/>
      <c r="M12" s="6" t="s">
        <v>5</v>
      </c>
      <c r="N12" s="7">
        <f t="shared" ref="N12:T12" si="4">(N9-$C9)</f>
        <v>46449333.333333313</v>
      </c>
      <c r="O12" s="7">
        <f t="shared" si="4"/>
        <v>88501666.666666687</v>
      </c>
      <c r="P12" s="7">
        <f t="shared" si="4"/>
        <v>147281333.33333331</v>
      </c>
      <c r="Q12" s="7">
        <f t="shared" si="4"/>
        <v>255188666.66666669</v>
      </c>
      <c r="R12" s="7">
        <f t="shared" si="4"/>
        <v>434097333.33333337</v>
      </c>
      <c r="S12" s="7">
        <f t="shared" si="4"/>
        <v>480767666.66666663</v>
      </c>
      <c r="T12" s="7">
        <f t="shared" si="4"/>
        <v>849434000</v>
      </c>
      <c r="V12" s="31"/>
      <c r="W12" s="30"/>
    </row>
    <row r="13" spans="2:23" x14ac:dyDescent="0.2">
      <c r="C13" s="9">
        <f>(C12-70000000)/20000000000</f>
        <v>-3.5000000000000001E-3</v>
      </c>
      <c r="M13" s="3" t="s">
        <v>6</v>
      </c>
      <c r="N13" s="9">
        <f t="shared" ref="N13:T13" si="5">(N12-60000000)/10000000000</f>
        <v>-1.3550666666666687E-3</v>
      </c>
      <c r="O13" s="9">
        <f t="shared" si="5"/>
        <v>2.8501666666666688E-3</v>
      </c>
      <c r="P13" s="9">
        <f t="shared" si="5"/>
        <v>8.7281333333333322E-3</v>
      </c>
      <c r="Q13" s="9">
        <f t="shared" si="5"/>
        <v>1.9518866666666669E-2</v>
      </c>
      <c r="R13" s="9">
        <f t="shared" si="5"/>
        <v>3.7409733333333341E-2</v>
      </c>
      <c r="S13" s="9">
        <f t="shared" si="5"/>
        <v>4.2076766666666661E-2</v>
      </c>
      <c r="T13" s="9">
        <f t="shared" si="5"/>
        <v>7.8943399999999997E-2</v>
      </c>
      <c r="V13" s="31"/>
      <c r="W13" s="30"/>
    </row>
    <row r="14" spans="2:23" x14ac:dyDescent="0.2">
      <c r="V14" s="31"/>
      <c r="W14" s="30"/>
    </row>
    <row r="15" spans="2:23" x14ac:dyDescent="0.2">
      <c r="M15" t="s">
        <v>27</v>
      </c>
      <c r="V15" s="31"/>
      <c r="W15" s="30"/>
    </row>
    <row r="16" spans="2:23" x14ac:dyDescent="0.2">
      <c r="I16" s="29">
        <v>10000000000</v>
      </c>
      <c r="N16" s="1">
        <v>5</v>
      </c>
      <c r="O16" s="1">
        <v>10</v>
      </c>
      <c r="P16" s="1">
        <v>20</v>
      </c>
      <c r="Q16" s="1">
        <v>40</v>
      </c>
      <c r="R16" s="1">
        <v>80</v>
      </c>
      <c r="S16" s="1">
        <v>100</v>
      </c>
      <c r="V16" s="31"/>
      <c r="W16" s="30"/>
    </row>
    <row r="17" spans="9:23" x14ac:dyDescent="0.2">
      <c r="I17" s="29">
        <v>60000000</v>
      </c>
      <c r="M17" s="2" t="s">
        <v>7</v>
      </c>
      <c r="N17" s="2">
        <f t="shared" ref="N17:S17" si="6">(N16*20/200)</f>
        <v>0.5</v>
      </c>
      <c r="O17" s="2">
        <f t="shared" si="6"/>
        <v>1</v>
      </c>
      <c r="P17" s="2">
        <f t="shared" si="6"/>
        <v>2</v>
      </c>
      <c r="Q17" s="2">
        <f t="shared" si="6"/>
        <v>4</v>
      </c>
      <c r="R17" s="2">
        <f t="shared" si="6"/>
        <v>8</v>
      </c>
      <c r="S17" s="2">
        <f t="shared" si="6"/>
        <v>10</v>
      </c>
      <c r="V17" s="31"/>
      <c r="W17" s="30"/>
    </row>
    <row r="18" spans="9:23" x14ac:dyDescent="0.2">
      <c r="N18" s="10">
        <v>302987000</v>
      </c>
      <c r="O18" s="10">
        <v>329517000</v>
      </c>
      <c r="P18" s="10">
        <v>363421000</v>
      </c>
      <c r="Q18" s="10">
        <v>422029000</v>
      </c>
      <c r="R18" s="10">
        <v>518988000</v>
      </c>
      <c r="S18" s="10">
        <v>593748000</v>
      </c>
      <c r="V18" s="31"/>
      <c r="W18" s="30"/>
    </row>
    <row r="19" spans="9:23" x14ac:dyDescent="0.2">
      <c r="N19" s="10">
        <v>317567000</v>
      </c>
      <c r="O19" s="10">
        <v>336434000</v>
      </c>
      <c r="P19" s="10">
        <v>358215000</v>
      </c>
      <c r="Q19" s="10">
        <v>416034000</v>
      </c>
      <c r="R19" s="10">
        <v>527460000</v>
      </c>
      <c r="S19" s="10">
        <v>558893000</v>
      </c>
      <c r="V19" s="31"/>
      <c r="W19" s="30"/>
    </row>
    <row r="20" spans="9:23" x14ac:dyDescent="0.2">
      <c r="N20" s="10">
        <v>309173000</v>
      </c>
      <c r="O20" s="10">
        <v>320162000</v>
      </c>
      <c r="P20" s="10">
        <v>354251000</v>
      </c>
      <c r="Q20" s="10">
        <v>433759000</v>
      </c>
      <c r="R20" s="10">
        <v>527922000</v>
      </c>
      <c r="S20" s="10">
        <v>547000000</v>
      </c>
      <c r="V20" s="31"/>
      <c r="W20" s="30"/>
    </row>
    <row r="21" spans="9:23" x14ac:dyDescent="0.2">
      <c r="M21" s="3" t="s">
        <v>2</v>
      </c>
      <c r="N21" s="3">
        <f t="shared" ref="N21:S21" si="7">(AVERAGE(N18:N20))</f>
        <v>309909000</v>
      </c>
      <c r="O21" s="3">
        <f t="shared" si="7"/>
        <v>328704333.33333331</v>
      </c>
      <c r="P21" s="3">
        <f t="shared" si="7"/>
        <v>358629000</v>
      </c>
      <c r="Q21" s="3">
        <f t="shared" si="7"/>
        <v>423940666.66666669</v>
      </c>
      <c r="R21" s="3">
        <f t="shared" si="7"/>
        <v>524790000</v>
      </c>
      <c r="S21" s="3">
        <f t="shared" si="7"/>
        <v>566547000</v>
      </c>
      <c r="V21" s="31"/>
      <c r="W21" s="30"/>
    </row>
    <row r="22" spans="9:23" x14ac:dyDescent="0.2">
      <c r="M22" s="3" t="s">
        <v>3</v>
      </c>
      <c r="N22" s="3">
        <f t="shared" ref="N22:S22" si="8">(STDEV(N18:N20))</f>
        <v>7317811.9680680512</v>
      </c>
      <c r="O22" s="3">
        <f t="shared" si="8"/>
        <v>8166383.3080093255</v>
      </c>
      <c r="P22" s="3">
        <f t="shared" si="8"/>
        <v>4598996.8471396016</v>
      </c>
      <c r="Q22" s="3">
        <f t="shared" si="8"/>
        <v>9015806.0279341266</v>
      </c>
      <c r="R22" s="3">
        <f t="shared" si="8"/>
        <v>5029986.4810951529</v>
      </c>
      <c r="S22" s="3">
        <f t="shared" si="8"/>
        <v>24295712.852270871</v>
      </c>
      <c r="V22" s="31"/>
      <c r="W22" s="30"/>
    </row>
    <row r="23" spans="9:23" x14ac:dyDescent="0.2">
      <c r="M23" s="3" t="s">
        <v>4</v>
      </c>
      <c r="N23" s="3">
        <f t="shared" ref="N23:S23" si="9">(N22/N21)*100</f>
        <v>2.361277655075539</v>
      </c>
      <c r="O23" s="3">
        <f t="shared" si="9"/>
        <v>2.4844160784847151</v>
      </c>
      <c r="P23" s="3">
        <f t="shared" si="9"/>
        <v>1.282382865618676</v>
      </c>
      <c r="Q23" s="3">
        <f t="shared" si="9"/>
        <v>2.1266669458306566</v>
      </c>
      <c r="R23" s="3">
        <f t="shared" si="9"/>
        <v>0.95847605348713827</v>
      </c>
      <c r="S23" s="3">
        <f t="shared" si="9"/>
        <v>4.2883843445064347</v>
      </c>
      <c r="V23" s="31"/>
      <c r="W23" s="30"/>
    </row>
    <row r="24" spans="9:23" x14ac:dyDescent="0.2">
      <c r="M24" s="6" t="s">
        <v>5</v>
      </c>
      <c r="N24" s="7">
        <f t="shared" ref="N24:S24" si="10">(N21-$C9)</f>
        <v>33343000</v>
      </c>
      <c r="O24" s="7">
        <f t="shared" si="10"/>
        <v>52138333.333333313</v>
      </c>
      <c r="P24" s="7">
        <f t="shared" si="10"/>
        <v>82063000</v>
      </c>
      <c r="Q24" s="7">
        <f t="shared" si="10"/>
        <v>147374666.66666669</v>
      </c>
      <c r="R24" s="7">
        <f t="shared" si="10"/>
        <v>248224000</v>
      </c>
      <c r="S24" s="7">
        <f t="shared" si="10"/>
        <v>289981000</v>
      </c>
      <c r="V24" s="31"/>
      <c r="W24" s="30"/>
    </row>
    <row r="25" spans="9:23" x14ac:dyDescent="0.2">
      <c r="M25" s="3" t="s">
        <v>6</v>
      </c>
      <c r="N25" s="9">
        <f t="shared" ref="N25:S25" si="11">(N24-60000000)/10000000000</f>
        <v>-2.6657E-3</v>
      </c>
      <c r="O25" s="9">
        <f t="shared" si="11"/>
        <v>-7.8616666666666863E-4</v>
      </c>
      <c r="P25" s="9">
        <f t="shared" si="11"/>
        <v>2.2063E-3</v>
      </c>
      <c r="Q25" s="9">
        <f t="shared" si="11"/>
        <v>8.7374666666666691E-3</v>
      </c>
      <c r="R25" s="9">
        <f t="shared" si="11"/>
        <v>1.88224E-2</v>
      </c>
      <c r="S25" s="9">
        <f t="shared" si="11"/>
        <v>2.29981E-2</v>
      </c>
      <c r="V25" s="31"/>
      <c r="W25" s="30"/>
    </row>
    <row r="26" spans="9:23" x14ac:dyDescent="0.2">
      <c r="V26" s="31"/>
      <c r="W26" s="30"/>
    </row>
    <row r="27" spans="9:23" x14ac:dyDescent="0.2">
      <c r="M27" t="s">
        <v>10</v>
      </c>
    </row>
    <row r="28" spans="9:23" x14ac:dyDescent="0.2">
      <c r="N28" s="1">
        <v>5</v>
      </c>
      <c r="O28" s="1">
        <v>10</v>
      </c>
      <c r="P28" s="1">
        <v>20</v>
      </c>
      <c r="Q28" s="1">
        <v>40</v>
      </c>
      <c r="R28" s="1">
        <v>80</v>
      </c>
      <c r="S28" s="1">
        <v>100</v>
      </c>
    </row>
    <row r="29" spans="9:23" x14ac:dyDescent="0.2">
      <c r="M29" s="2" t="s">
        <v>7</v>
      </c>
      <c r="N29" s="2">
        <f t="shared" ref="N29:S29" si="12">(N28*20/200)</f>
        <v>0.5</v>
      </c>
      <c r="O29" s="2">
        <f t="shared" si="12"/>
        <v>1</v>
      </c>
      <c r="P29" s="2">
        <f t="shared" si="12"/>
        <v>2</v>
      </c>
      <c r="Q29" s="2">
        <f t="shared" si="12"/>
        <v>4</v>
      </c>
      <c r="R29" s="2">
        <f t="shared" si="12"/>
        <v>8</v>
      </c>
      <c r="S29" s="2">
        <f t="shared" si="12"/>
        <v>10</v>
      </c>
    </row>
    <row r="30" spans="9:23" x14ac:dyDescent="0.2">
      <c r="N30" s="10">
        <v>352007000</v>
      </c>
      <c r="O30" s="10">
        <v>412489000</v>
      </c>
      <c r="P30" s="10">
        <v>450492000</v>
      </c>
      <c r="Q30" s="10">
        <v>525245000</v>
      </c>
      <c r="R30" s="10">
        <v>621294000</v>
      </c>
      <c r="S30" s="10">
        <v>683717000</v>
      </c>
    </row>
    <row r="31" spans="9:23" x14ac:dyDescent="0.2">
      <c r="N31" s="10">
        <v>335116000</v>
      </c>
      <c r="O31" s="10">
        <v>387503000</v>
      </c>
      <c r="P31" s="10">
        <v>436437000</v>
      </c>
      <c r="Q31" s="10">
        <v>499222000</v>
      </c>
      <c r="R31" s="10">
        <v>611232000</v>
      </c>
      <c r="S31" s="10">
        <v>666178000</v>
      </c>
    </row>
    <row r="32" spans="9:23" x14ac:dyDescent="0.2">
      <c r="N32" s="10">
        <v>319831000</v>
      </c>
      <c r="O32" s="10">
        <v>396155000</v>
      </c>
      <c r="P32" s="10">
        <v>423025000</v>
      </c>
      <c r="Q32" s="10">
        <v>490699000</v>
      </c>
      <c r="R32" s="10">
        <v>599341000</v>
      </c>
      <c r="S32" s="10">
        <v>647928000</v>
      </c>
    </row>
    <row r="33" spans="13:23" x14ac:dyDescent="0.2">
      <c r="M33" s="3" t="s">
        <v>2</v>
      </c>
      <c r="N33" s="3">
        <f t="shared" ref="N33:S33" si="13">(AVERAGE(N30:N32))</f>
        <v>335651333.33333331</v>
      </c>
      <c r="O33" s="3">
        <f t="shared" si="13"/>
        <v>398715666.66666669</v>
      </c>
      <c r="P33" s="3">
        <f t="shared" si="13"/>
        <v>436651333.33333331</v>
      </c>
      <c r="Q33" s="3">
        <f t="shared" si="13"/>
        <v>505055333.33333331</v>
      </c>
      <c r="R33" s="3">
        <f t="shared" si="13"/>
        <v>610622333.33333337</v>
      </c>
      <c r="S33" s="3">
        <f t="shared" si="13"/>
        <v>665941000</v>
      </c>
    </row>
    <row r="34" spans="13:23" x14ac:dyDescent="0.2">
      <c r="M34" s="3" t="s">
        <v>3</v>
      </c>
      <c r="N34" s="3">
        <f t="shared" ref="N34:S34" si="14">(STDEV(N30:N32))</f>
        <v>16094678.634049619</v>
      </c>
      <c r="O34" s="3">
        <f t="shared" si="14"/>
        <v>12688294.185324255</v>
      </c>
      <c r="P34" s="3">
        <f t="shared" si="14"/>
        <v>13734754.323734127</v>
      </c>
      <c r="Q34" s="3">
        <f t="shared" si="14"/>
        <v>17996593.075727787</v>
      </c>
      <c r="R34" s="3">
        <f t="shared" si="14"/>
        <v>10989191.159195172</v>
      </c>
      <c r="S34" s="3">
        <f t="shared" si="14"/>
        <v>17895677.047823589</v>
      </c>
    </row>
    <row r="35" spans="13:23" x14ac:dyDescent="0.2">
      <c r="M35" s="3" t="s">
        <v>4</v>
      </c>
      <c r="N35" s="3">
        <f t="shared" ref="N35:S35" si="15">(N34/N33)*100</f>
        <v>4.7950587516558709</v>
      </c>
      <c r="O35" s="3">
        <f t="shared" si="15"/>
        <v>3.1822913534852124</v>
      </c>
      <c r="P35" s="3">
        <f t="shared" si="15"/>
        <v>3.1454740373480581</v>
      </c>
      <c r="Q35" s="3">
        <f t="shared" si="15"/>
        <v>3.5632913639286627</v>
      </c>
      <c r="R35" s="3">
        <f t="shared" si="15"/>
        <v>1.7996706899346686</v>
      </c>
      <c r="S35" s="3">
        <f t="shared" si="15"/>
        <v>2.6872766578155707</v>
      </c>
    </row>
    <row r="36" spans="13:23" x14ac:dyDescent="0.2">
      <c r="M36" s="6" t="s">
        <v>5</v>
      </c>
      <c r="N36" s="7">
        <f t="shared" ref="N36:S36" si="16">(N33-$C9)</f>
        <v>59085333.333333313</v>
      </c>
      <c r="O36" s="7">
        <f t="shared" si="16"/>
        <v>122149666.66666669</v>
      </c>
      <c r="P36" s="7">
        <f t="shared" si="16"/>
        <v>160085333.33333331</v>
      </c>
      <c r="Q36" s="7">
        <f t="shared" si="16"/>
        <v>228489333.33333331</v>
      </c>
      <c r="R36" s="7">
        <f t="shared" si="16"/>
        <v>334056333.33333337</v>
      </c>
      <c r="S36" s="7">
        <f t="shared" si="16"/>
        <v>389375000</v>
      </c>
    </row>
    <row r="37" spans="13:23" x14ac:dyDescent="0.2">
      <c r="M37" s="3" t="s">
        <v>6</v>
      </c>
      <c r="N37" s="9">
        <f t="shared" ref="N37:S37" si="17">(N36-60000000)/10000000000</f>
        <v>-9.1466666666668655E-5</v>
      </c>
      <c r="O37" s="9">
        <f t="shared" si="17"/>
        <v>6.2149666666666686E-3</v>
      </c>
      <c r="P37" s="9">
        <f t="shared" si="17"/>
        <v>1.0008533333333331E-2</v>
      </c>
      <c r="Q37" s="9">
        <f t="shared" si="17"/>
        <v>1.684893333333333E-2</v>
      </c>
      <c r="R37" s="9">
        <f t="shared" si="17"/>
        <v>2.7405633333333339E-2</v>
      </c>
      <c r="S37" s="9">
        <f t="shared" si="17"/>
        <v>3.2937500000000001E-2</v>
      </c>
    </row>
    <row r="38" spans="13:23" x14ac:dyDescent="0.2">
      <c r="W38" s="29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AC22"/>
  <sheetViews>
    <sheetView zoomScale="57" zoomScaleNormal="100" workbookViewId="0">
      <selection activeCell="AE15" sqref="AE15"/>
    </sheetView>
  </sheetViews>
  <sheetFormatPr baseColWidth="10" defaultColWidth="8.83203125" defaultRowHeight="15" x14ac:dyDescent="0.2"/>
  <cols>
    <col min="26" max="26" width="13.83203125" customWidth="1"/>
    <col min="27" max="27" width="14.5" customWidth="1"/>
    <col min="28" max="28" width="13.6640625" customWidth="1"/>
    <col min="29" max="29" width="15.5" customWidth="1"/>
    <col min="30" max="30" width="7.83203125" customWidth="1"/>
    <col min="33" max="33" width="8.83203125" customWidth="1"/>
    <col min="34" max="34" width="9.33203125" customWidth="1"/>
    <col min="35" max="35" width="9.83203125" customWidth="1"/>
    <col min="36" max="36" width="10.1640625" customWidth="1"/>
    <col min="37" max="37" width="9.6640625" customWidth="1"/>
  </cols>
  <sheetData>
    <row r="2" spans="2:29" x14ac:dyDescent="0.2">
      <c r="C2" s="2" t="s">
        <v>8</v>
      </c>
      <c r="D2" s="2"/>
      <c r="E2" s="2"/>
      <c r="F2" s="2"/>
      <c r="G2" s="2"/>
      <c r="H2" s="2"/>
      <c r="J2" s="6" t="s">
        <v>15</v>
      </c>
      <c r="K2" s="6"/>
      <c r="L2" s="6"/>
      <c r="M2" s="6"/>
      <c r="N2" s="6"/>
      <c r="O2" s="6"/>
      <c r="S2" s="15" t="s">
        <v>52</v>
      </c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2:29" x14ac:dyDescent="0.2">
      <c r="C3" t="s">
        <v>17</v>
      </c>
      <c r="D3" t="s">
        <v>9</v>
      </c>
      <c r="E3" t="s">
        <v>10</v>
      </c>
      <c r="K3" t="s">
        <v>17</v>
      </c>
      <c r="L3" t="s">
        <v>9</v>
      </c>
      <c r="M3" t="s">
        <v>10</v>
      </c>
      <c r="S3" s="15" t="s">
        <v>17</v>
      </c>
      <c r="T3" s="15" t="s">
        <v>9</v>
      </c>
      <c r="U3" s="15" t="s">
        <v>10</v>
      </c>
      <c r="V3" s="15" t="s">
        <v>44</v>
      </c>
      <c r="W3" s="15" t="s">
        <v>13</v>
      </c>
      <c r="X3" s="15" t="s">
        <v>14</v>
      </c>
      <c r="Y3" s="15" t="s">
        <v>35</v>
      </c>
      <c r="Z3" s="15" t="s">
        <v>45</v>
      </c>
      <c r="AA3" s="15" t="s">
        <v>46</v>
      </c>
      <c r="AB3" s="15" t="s">
        <v>48</v>
      </c>
      <c r="AC3" s="15" t="s">
        <v>49</v>
      </c>
    </row>
    <row r="4" spans="2:29" ht="18" customHeight="1" x14ac:dyDescent="0.2">
      <c r="B4" t="s">
        <v>30</v>
      </c>
      <c r="C4">
        <v>3.0475033333333332E-2</v>
      </c>
      <c r="D4">
        <v>3.481533333333333E-2</v>
      </c>
      <c r="E4">
        <v>3.6221233333333332E-2</v>
      </c>
      <c r="J4" t="s">
        <v>6</v>
      </c>
      <c r="K4">
        <v>1.7626033333333336E-2</v>
      </c>
      <c r="L4">
        <v>2.7647533333333332E-2</v>
      </c>
      <c r="M4">
        <v>2.5961966666666669E-2</v>
      </c>
      <c r="R4" s="15" t="s">
        <v>53</v>
      </c>
      <c r="S4" s="15">
        <v>3.9033600000000002E-2</v>
      </c>
      <c r="T4" s="15">
        <v>4.3923374999999994E-2</v>
      </c>
      <c r="U4" s="15">
        <v>4.1475633333333331E-2</v>
      </c>
      <c r="V4" s="21">
        <v>6.0541341666666665E-2</v>
      </c>
      <c r="W4" s="21">
        <v>6.3951658333333328E-2</v>
      </c>
      <c r="X4" s="21">
        <v>6.0845050000000012E-2</v>
      </c>
      <c r="Y4" s="21">
        <v>0.11365</v>
      </c>
      <c r="Z4" s="15">
        <v>7.2756458333333329E-2</v>
      </c>
      <c r="AA4" s="15">
        <v>8.0509233333333333E-2</v>
      </c>
      <c r="AB4" s="15">
        <v>8.5399008333333332E-2</v>
      </c>
      <c r="AC4" s="15">
        <v>0.13337298333333331</v>
      </c>
    </row>
    <row r="5" spans="2:29" x14ac:dyDescent="0.2">
      <c r="B5" t="s">
        <v>31</v>
      </c>
      <c r="C5">
        <v>4.4329499999999994E-2</v>
      </c>
      <c r="D5">
        <v>4.0802066666666671E-2</v>
      </c>
      <c r="E5">
        <v>4.2500333333333334E-2</v>
      </c>
      <c r="J5" t="s">
        <v>6</v>
      </c>
      <c r="K5">
        <v>2.3860399999999993E-2</v>
      </c>
      <c r="L5">
        <v>2.8145166666666669E-2</v>
      </c>
      <c r="M5">
        <v>3.040356666666667E-2</v>
      </c>
      <c r="R5" s="15" t="s">
        <v>15</v>
      </c>
      <c r="S5" s="15">
        <v>2.3702208333333336E-2</v>
      </c>
      <c r="T5" s="15">
        <v>3.2103033333333336E-2</v>
      </c>
      <c r="U5" s="15">
        <v>2.9055175000000003E-2</v>
      </c>
      <c r="V5" s="22">
        <v>5.2026799999999998E-2</v>
      </c>
      <c r="W5" s="21">
        <v>4.6847791666666673E-2</v>
      </c>
      <c r="X5" s="21">
        <v>5.1682883333333339E-2</v>
      </c>
      <c r="Y5" s="22">
        <v>0.10560833333333333</v>
      </c>
      <c r="Z5" s="15">
        <v>4.8768949999999998E-2</v>
      </c>
      <c r="AA5" s="15">
        <v>5.2757383333333338E-2</v>
      </c>
      <c r="AB5" s="15">
        <v>6.1158208333333339E-2</v>
      </c>
      <c r="AC5" s="15">
        <v>9.4896666666666657E-2</v>
      </c>
    </row>
    <row r="6" spans="2:29" x14ac:dyDescent="0.2">
      <c r="B6" t="s">
        <v>32</v>
      </c>
      <c r="C6">
        <v>4.2188533333333333E-2</v>
      </c>
      <c r="D6">
        <v>5.2475233333333322E-2</v>
      </c>
      <c r="E6">
        <v>4.147066666666667E-2</v>
      </c>
      <c r="J6" t="s">
        <v>6</v>
      </c>
      <c r="K6">
        <v>3.132716666666667E-2</v>
      </c>
      <c r="L6">
        <v>3.2523233333333332E-2</v>
      </c>
      <c r="M6">
        <v>2.5051766666666669E-2</v>
      </c>
    </row>
    <row r="7" spans="2:29" x14ac:dyDescent="0.2">
      <c r="B7" s="14" t="s">
        <v>34</v>
      </c>
      <c r="C7" s="14">
        <v>3.914133333333334E-2</v>
      </c>
      <c r="D7" s="14">
        <v>4.7600866666666665E-2</v>
      </c>
      <c r="E7" s="14">
        <v>4.5710300000000002E-2</v>
      </c>
      <c r="J7" s="14" t="s">
        <v>6</v>
      </c>
      <c r="K7" s="14">
        <v>2.1995233333333336E-2</v>
      </c>
      <c r="L7" s="14">
        <v>4.0096199999999999E-2</v>
      </c>
      <c r="M7" s="14">
        <v>3.4803399999999998E-2</v>
      </c>
    </row>
    <row r="8" spans="2:29" x14ac:dyDescent="0.2">
      <c r="B8" s="16" t="s">
        <v>40</v>
      </c>
      <c r="C8" s="17">
        <f>(AVERAGE(C4:C7))</f>
        <v>3.9033600000000002E-2</v>
      </c>
      <c r="D8" s="17">
        <f t="shared" ref="D8:E8" si="0">(AVERAGE(D4:D7))</f>
        <v>4.3923374999999994E-2</v>
      </c>
      <c r="E8" s="18">
        <f t="shared" si="0"/>
        <v>4.1475633333333331E-2</v>
      </c>
      <c r="J8" s="16" t="s">
        <v>40</v>
      </c>
      <c r="K8" s="17">
        <f>(AVERAGE(K4:K7))</f>
        <v>2.3702208333333336E-2</v>
      </c>
      <c r="L8" s="17">
        <f t="shared" ref="L8:M8" si="1">(AVERAGE(L4:L7))</f>
        <v>3.2103033333333336E-2</v>
      </c>
      <c r="M8" s="18">
        <f t="shared" si="1"/>
        <v>2.9055175000000003E-2</v>
      </c>
      <c r="S8" s="23"/>
      <c r="T8" t="s">
        <v>54</v>
      </c>
    </row>
    <row r="9" spans="2:29" x14ac:dyDescent="0.2">
      <c r="S9" s="19"/>
      <c r="T9" t="s">
        <v>50</v>
      </c>
    </row>
    <row r="10" spans="2:29" x14ac:dyDescent="0.2">
      <c r="C10" t="s">
        <v>12</v>
      </c>
      <c r="D10" t="s">
        <v>13</v>
      </c>
      <c r="E10" t="s">
        <v>14</v>
      </c>
      <c r="F10" t="s">
        <v>41</v>
      </c>
      <c r="G10" t="s">
        <v>42</v>
      </c>
      <c r="H10" t="s">
        <v>43</v>
      </c>
      <c r="J10" t="s">
        <v>12</v>
      </c>
      <c r="K10" t="s">
        <v>13</v>
      </c>
      <c r="L10" t="s">
        <v>14</v>
      </c>
      <c r="M10" t="s">
        <v>41</v>
      </c>
      <c r="N10" t="s">
        <v>42</v>
      </c>
      <c r="O10" t="s">
        <v>43</v>
      </c>
      <c r="S10" s="20"/>
      <c r="T10" t="s">
        <v>51</v>
      </c>
    </row>
    <row r="11" spans="2:29" x14ac:dyDescent="0.2">
      <c r="B11" t="s">
        <v>33</v>
      </c>
      <c r="C11">
        <v>4.9721899999999999E-2</v>
      </c>
      <c r="D11">
        <v>5.1477033333333325E-2</v>
      </c>
      <c r="E11">
        <v>4.8859666666666676E-2</v>
      </c>
      <c r="F11">
        <v>6.5290366666666655E-2</v>
      </c>
      <c r="G11">
        <v>6.669626666666667E-2</v>
      </c>
      <c r="H11">
        <v>7.1036566666666662E-2</v>
      </c>
      <c r="J11">
        <v>4.1408900000000005E-2</v>
      </c>
      <c r="K11">
        <v>4.0520566666666667E-2</v>
      </c>
      <c r="L11">
        <v>4.6717466666666665E-2</v>
      </c>
      <c r="M11">
        <v>4.5273566666666668E-2</v>
      </c>
      <c r="N11">
        <v>4.3588000000000002E-2</v>
      </c>
      <c r="O11">
        <v>5.3609500000000004E-2</v>
      </c>
    </row>
    <row r="12" spans="2:29" x14ac:dyDescent="0.2">
      <c r="B12" t="s">
        <v>31</v>
      </c>
      <c r="C12">
        <v>5.9208233333333325E-2</v>
      </c>
      <c r="D12">
        <v>6.4463133333333325E-2</v>
      </c>
      <c r="E12">
        <v>5.7549466666666674E-2</v>
      </c>
      <c r="F12">
        <v>4.4329499999999994E-2</v>
      </c>
      <c r="G12">
        <v>8.6829833333333328E-2</v>
      </c>
      <c r="H12">
        <v>8.3302399999999999E-2</v>
      </c>
      <c r="J12">
        <v>5.0417066666666677E-2</v>
      </c>
      <c r="K12">
        <v>5.0841900000000002E-2</v>
      </c>
      <c r="L12">
        <v>4.8960299999999991E-2</v>
      </c>
      <c r="M12">
        <v>2.3860399999999993E-2</v>
      </c>
      <c r="N12">
        <v>5.4263966666666663E-2</v>
      </c>
      <c r="O12">
        <v>5.8548733333333339E-2</v>
      </c>
    </row>
    <row r="13" spans="2:29" x14ac:dyDescent="0.2">
      <c r="B13" t="s">
        <v>32</v>
      </c>
      <c r="C13">
        <v>6.9515300000000002E-2</v>
      </c>
      <c r="D13">
        <v>7.2015300000000004E-2</v>
      </c>
      <c r="E13">
        <v>7.1181966666666679E-2</v>
      </c>
      <c r="F13">
        <v>9.4663766666666649E-2</v>
      </c>
      <c r="G13">
        <v>8.3659200000000003E-2</v>
      </c>
      <c r="H13">
        <v>9.3945899999999999E-2</v>
      </c>
      <c r="J13">
        <v>5.7205633333333325E-2</v>
      </c>
      <c r="K13">
        <v>4.386806666666667E-2</v>
      </c>
      <c r="L13">
        <v>5.3448366666666677E-2</v>
      </c>
      <c r="M13">
        <v>6.3850400000000002E-2</v>
      </c>
      <c r="N13">
        <v>5.6378933333333339E-2</v>
      </c>
      <c r="O13">
        <v>5.7575000000000001E-2</v>
      </c>
    </row>
    <row r="14" spans="2:29" x14ac:dyDescent="0.2">
      <c r="B14" s="14" t="s">
        <v>34</v>
      </c>
      <c r="C14" s="14">
        <v>6.371993333333334E-2</v>
      </c>
      <c r="D14" s="14">
        <v>6.7851166666666657E-2</v>
      </c>
      <c r="E14" s="14">
        <v>6.5789100000000003E-2</v>
      </c>
      <c r="F14" s="14">
        <v>8.6742200000000005E-2</v>
      </c>
      <c r="G14" s="14">
        <v>8.4851633333333343E-2</v>
      </c>
      <c r="H14" s="14">
        <v>9.3311166666666667E-2</v>
      </c>
      <c r="J14" s="14">
        <v>5.9075599999999999E-2</v>
      </c>
      <c r="K14" s="14">
        <v>5.2160633333333338E-2</v>
      </c>
      <c r="L14" s="14">
        <v>5.7605400000000001E-2</v>
      </c>
      <c r="M14" s="14">
        <v>6.2091433333333335E-2</v>
      </c>
      <c r="N14" s="14">
        <v>5.6798633333333334E-2</v>
      </c>
      <c r="O14" s="14">
        <v>7.4899599999999997E-2</v>
      </c>
    </row>
    <row r="15" spans="2:29" x14ac:dyDescent="0.2">
      <c r="B15" s="16" t="s">
        <v>40</v>
      </c>
      <c r="C15" s="17">
        <f>(AVERAGE(C11:C14))</f>
        <v>6.0541341666666665E-2</v>
      </c>
      <c r="D15" s="17">
        <f t="shared" ref="D15:O15" si="2">(AVERAGE(D11:D14))</f>
        <v>6.3951658333333328E-2</v>
      </c>
      <c r="E15" s="17">
        <f t="shared" si="2"/>
        <v>6.0845050000000012E-2</v>
      </c>
      <c r="F15" s="17">
        <f t="shared" si="2"/>
        <v>7.2756458333333329E-2</v>
      </c>
      <c r="G15" s="17">
        <f t="shared" si="2"/>
        <v>8.0509233333333333E-2</v>
      </c>
      <c r="H15" s="18">
        <f t="shared" si="2"/>
        <v>8.5399008333333332E-2</v>
      </c>
      <c r="J15" s="16">
        <f t="shared" si="2"/>
        <v>5.2026799999999998E-2</v>
      </c>
      <c r="K15" s="17">
        <f t="shared" si="2"/>
        <v>4.6847791666666673E-2</v>
      </c>
      <c r="L15" s="17">
        <f t="shared" si="2"/>
        <v>5.1682883333333339E-2</v>
      </c>
      <c r="M15" s="17">
        <f t="shared" si="2"/>
        <v>4.8768949999999998E-2</v>
      </c>
      <c r="N15" s="17">
        <f t="shared" si="2"/>
        <v>5.2757383333333338E-2</v>
      </c>
      <c r="O15" s="18">
        <f t="shared" si="2"/>
        <v>6.1158208333333339E-2</v>
      </c>
    </row>
    <row r="17" spans="2:11" x14ac:dyDescent="0.2">
      <c r="C17" t="s">
        <v>35</v>
      </c>
      <c r="D17" t="s">
        <v>47</v>
      </c>
      <c r="J17" t="s">
        <v>35</v>
      </c>
      <c r="K17" t="s">
        <v>47</v>
      </c>
    </row>
    <row r="18" spans="2:11" x14ac:dyDescent="0.2">
      <c r="B18" t="s">
        <v>36</v>
      </c>
      <c r="C18">
        <v>0.11033333333333332</v>
      </c>
      <c r="D18">
        <v>0.1361344333333333</v>
      </c>
      <c r="J18">
        <v>0.10103333333333332</v>
      </c>
      <c r="K18">
        <v>8.8902166666666671E-2</v>
      </c>
    </row>
    <row r="19" spans="2:11" x14ac:dyDescent="0.2">
      <c r="B19" t="s">
        <v>37</v>
      </c>
      <c r="C19">
        <v>0.11746666666666668</v>
      </c>
      <c r="D19">
        <v>0.1324525</v>
      </c>
      <c r="J19">
        <v>0.112</v>
      </c>
      <c r="K19">
        <v>9.6894833333333333E-2</v>
      </c>
    </row>
    <row r="20" spans="2:11" x14ac:dyDescent="0.2">
      <c r="B20" t="s">
        <v>38</v>
      </c>
      <c r="C20">
        <v>0.1142</v>
      </c>
      <c r="D20">
        <v>0.1324525</v>
      </c>
      <c r="J20">
        <v>0.10423333333333333</v>
      </c>
      <c r="K20">
        <v>9.6894833333333333E-2</v>
      </c>
    </row>
    <row r="21" spans="2:11" x14ac:dyDescent="0.2">
      <c r="B21" s="14" t="s">
        <v>39</v>
      </c>
      <c r="C21" s="14">
        <v>0.11260000000000001</v>
      </c>
      <c r="D21" s="14">
        <v>0.1324525</v>
      </c>
      <c r="J21" s="14">
        <v>0.10516666666666666</v>
      </c>
      <c r="K21" s="14">
        <v>9.6894833333333333E-2</v>
      </c>
    </row>
    <row r="22" spans="2:11" x14ac:dyDescent="0.2">
      <c r="B22" s="16" t="s">
        <v>40</v>
      </c>
      <c r="C22" s="17">
        <f>(AVERAGE(C18:C21))</f>
        <v>0.11365</v>
      </c>
      <c r="D22" s="18">
        <f>(AVERAGE(D18:D21))</f>
        <v>0.13337298333333331</v>
      </c>
      <c r="J22" s="16">
        <f>(AVERAGE(J18:J21))</f>
        <v>0.10560833333333333</v>
      </c>
      <c r="K22" s="18">
        <f>(AVERAGE(K18:K21))</f>
        <v>9.4896666666666657E-2</v>
      </c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Q508"/>
  <sheetViews>
    <sheetView zoomScale="60" zoomScaleNormal="75" workbookViewId="0">
      <selection activeCell="C28" sqref="C28"/>
    </sheetView>
  </sheetViews>
  <sheetFormatPr baseColWidth="10" defaultColWidth="8.83203125" defaultRowHeight="15" x14ac:dyDescent="0.2"/>
  <cols>
    <col min="1" max="1" width="19.1640625" customWidth="1"/>
    <col min="10" max="10" width="12" customWidth="1"/>
    <col min="17" max="17" width="15.6640625" customWidth="1"/>
    <col min="25" max="25" width="13.83203125" customWidth="1"/>
    <col min="26" max="26" width="14.5" customWidth="1"/>
    <col min="27" max="27" width="21.33203125" customWidth="1"/>
    <col min="28" max="28" width="15.5" customWidth="1"/>
    <col min="29" max="29" width="7.83203125" customWidth="1"/>
    <col min="32" max="32" width="8.83203125" customWidth="1"/>
    <col min="33" max="33" width="9.33203125" customWidth="1"/>
    <col min="34" max="34" width="9.83203125" customWidth="1"/>
    <col min="35" max="35" width="18.1640625" customWidth="1"/>
    <col min="36" max="36" width="9.6640625" customWidth="1"/>
  </cols>
  <sheetData>
    <row r="1" spans="2:37" x14ac:dyDescent="0.2">
      <c r="R1" t="s">
        <v>15</v>
      </c>
      <c r="W1" t="s">
        <v>8</v>
      </c>
      <c r="AC1" t="s">
        <v>929</v>
      </c>
      <c r="AD1" t="s">
        <v>930</v>
      </c>
      <c r="AE1" t="s">
        <v>10</v>
      </c>
      <c r="AG1" t="s">
        <v>931</v>
      </c>
      <c r="AH1" t="s">
        <v>932</v>
      </c>
      <c r="AI1" t="s">
        <v>933</v>
      </c>
      <c r="AK1" t="s">
        <v>934</v>
      </c>
    </row>
    <row r="2" spans="2:37" x14ac:dyDescent="0.2">
      <c r="C2" s="2" t="s">
        <v>8</v>
      </c>
      <c r="D2" s="2"/>
      <c r="E2" s="2"/>
      <c r="F2" s="2"/>
      <c r="G2" s="2"/>
      <c r="H2" s="2"/>
      <c r="J2" s="6" t="s">
        <v>15</v>
      </c>
      <c r="K2" s="6"/>
      <c r="L2" s="6"/>
      <c r="M2" s="6"/>
      <c r="N2" s="6"/>
      <c r="O2" s="6"/>
      <c r="R2" t="s">
        <v>12</v>
      </c>
      <c r="S2" t="s">
        <v>13</v>
      </c>
      <c r="T2" t="s">
        <v>14</v>
      </c>
      <c r="U2" t="s">
        <v>35</v>
      </c>
      <c r="W2" t="s">
        <v>12</v>
      </c>
      <c r="X2" t="s">
        <v>13</v>
      </c>
      <c r="Y2" t="s">
        <v>14</v>
      </c>
      <c r="Z2" t="s">
        <v>35</v>
      </c>
      <c r="AB2" s="6" t="s">
        <v>15</v>
      </c>
      <c r="AC2">
        <v>2.3702208333333336E-2</v>
      </c>
      <c r="AD2">
        <v>3.2103033333333336E-2</v>
      </c>
      <c r="AE2">
        <v>2.9055175000000003E-2</v>
      </c>
      <c r="AG2">
        <v>5.2026799999999998E-2</v>
      </c>
      <c r="AH2">
        <v>4.6847791666666673E-2</v>
      </c>
      <c r="AI2">
        <v>5.1682883333333339E-2</v>
      </c>
      <c r="AK2">
        <v>0.10560833333333333</v>
      </c>
    </row>
    <row r="3" spans="2:37" x14ac:dyDescent="0.2">
      <c r="C3" t="s">
        <v>17</v>
      </c>
      <c r="D3" t="s">
        <v>9</v>
      </c>
      <c r="E3" t="s">
        <v>10</v>
      </c>
      <c r="K3" t="s">
        <v>17</v>
      </c>
      <c r="L3" t="s">
        <v>9</v>
      </c>
      <c r="M3" t="s">
        <v>10</v>
      </c>
      <c r="Q3" t="s">
        <v>55</v>
      </c>
      <c r="R3">
        <v>5.2026799999999998E-2</v>
      </c>
      <c r="S3">
        <v>4.6847791666666673E-2</v>
      </c>
      <c r="T3">
        <v>5.1682883333333339E-2</v>
      </c>
      <c r="U3">
        <v>0.10560833333333333</v>
      </c>
      <c r="W3">
        <v>6.0541341666666665E-2</v>
      </c>
      <c r="X3">
        <v>6.3951658333333328E-2</v>
      </c>
      <c r="Y3">
        <v>6.0845050000000012E-2</v>
      </c>
      <c r="Z3">
        <v>0.11365</v>
      </c>
      <c r="AB3" s="2" t="s">
        <v>8</v>
      </c>
      <c r="AC3">
        <v>3.9033600000000002E-2</v>
      </c>
      <c r="AD3">
        <v>4.3923374999999994E-2</v>
      </c>
      <c r="AE3">
        <v>4.1475633333333331E-2</v>
      </c>
      <c r="AG3">
        <v>6.0541341666666665E-2</v>
      </c>
      <c r="AH3">
        <v>6.3951658333333328E-2</v>
      </c>
      <c r="AI3">
        <v>6.0845050000000012E-2</v>
      </c>
      <c r="AK3">
        <v>0.11365</v>
      </c>
    </row>
    <row r="4" spans="2:37" ht="18" customHeight="1" x14ac:dyDescent="0.2">
      <c r="B4" t="s">
        <v>30</v>
      </c>
      <c r="C4">
        <v>3.0475033333333332E-2</v>
      </c>
      <c r="D4">
        <v>3.481533333333333E-2</v>
      </c>
      <c r="E4">
        <v>3.6221233333333332E-2</v>
      </c>
      <c r="J4" t="s">
        <v>6</v>
      </c>
      <c r="K4">
        <v>1.7626033333333336E-2</v>
      </c>
      <c r="L4">
        <v>2.7647533333333332E-2</v>
      </c>
      <c r="M4">
        <v>2.5961966666666669E-2</v>
      </c>
      <c r="Q4" t="s">
        <v>56</v>
      </c>
      <c r="R4">
        <v>4.8768949999999998E-2</v>
      </c>
      <c r="S4">
        <v>5.2757383333333338E-2</v>
      </c>
      <c r="T4">
        <v>6.1158208333333339E-2</v>
      </c>
      <c r="U4">
        <v>9.4896666666666657E-2</v>
      </c>
      <c r="W4">
        <v>7.2756458333333329E-2</v>
      </c>
      <c r="X4">
        <v>8.0509233333333333E-2</v>
      </c>
      <c r="Y4">
        <v>8.5399008333333332E-2</v>
      </c>
      <c r="Z4">
        <v>0.13337298333333331</v>
      </c>
      <c r="AB4" t="s">
        <v>343</v>
      </c>
      <c r="AC4">
        <v>2.8577187940401283E-3</v>
      </c>
      <c r="AD4">
        <v>2.8807329825674172E-3</v>
      </c>
      <c r="AE4">
        <v>2.2445390546495772E-3</v>
      </c>
      <c r="AG4">
        <v>4.1780464828933897E-3</v>
      </c>
      <c r="AH4">
        <v>4.4357107447810153E-3</v>
      </c>
      <c r="AI4">
        <v>4.880281410345768E-3</v>
      </c>
      <c r="AK4">
        <v>1.4992281965015184E-3</v>
      </c>
    </row>
    <row r="5" spans="2:37" x14ac:dyDescent="0.2">
      <c r="B5" t="s">
        <v>31</v>
      </c>
      <c r="C5">
        <v>4.4329499999999994E-2</v>
      </c>
      <c r="D5">
        <v>4.0802066666666671E-2</v>
      </c>
      <c r="E5">
        <v>4.2500333333333334E-2</v>
      </c>
      <c r="J5" t="s">
        <v>6</v>
      </c>
      <c r="K5">
        <v>2.3860399999999993E-2</v>
      </c>
      <c r="L5">
        <v>2.8145166666666669E-2</v>
      </c>
      <c r="M5">
        <v>3.040356666666667E-2</v>
      </c>
      <c r="AC5">
        <v>3.0449525311935849E-3</v>
      </c>
      <c r="AD5">
        <v>3.8660618919135947E-3</v>
      </c>
      <c r="AE5">
        <v>1.9704304922096676E-3</v>
      </c>
      <c r="AG5">
        <v>3.9983010761748461E-3</v>
      </c>
      <c r="AH5">
        <v>2.7852547045366465E-3</v>
      </c>
      <c r="AI5">
        <v>2.4197272185754377E-3</v>
      </c>
      <c r="AK5">
        <v>2.3070493821875301E-3</v>
      </c>
    </row>
    <row r="6" spans="2:37" x14ac:dyDescent="0.2">
      <c r="B6" t="s">
        <v>32</v>
      </c>
      <c r="C6">
        <v>4.2188533333333333E-2</v>
      </c>
      <c r="D6">
        <v>5.2475233333333322E-2</v>
      </c>
      <c r="E6">
        <v>4.147066666666667E-2</v>
      </c>
      <c r="J6" t="s">
        <v>6</v>
      </c>
      <c r="K6">
        <v>3.132716666666667E-2</v>
      </c>
      <c r="L6">
        <v>3.2523233333333332E-2</v>
      </c>
      <c r="M6">
        <v>2.5051766666666669E-2</v>
      </c>
      <c r="Q6" t="s">
        <v>343</v>
      </c>
      <c r="R6">
        <v>3.9983010761748461E-3</v>
      </c>
      <c r="S6">
        <v>2.7852547045366465E-3</v>
      </c>
      <c r="T6">
        <v>2.4197272185754377E-3</v>
      </c>
      <c r="U6">
        <v>2.3070493821875301E-3</v>
      </c>
      <c r="W6">
        <v>4.1780464828933897E-3</v>
      </c>
      <c r="X6">
        <v>4.4357107447810153E-3</v>
      </c>
      <c r="Y6">
        <v>4.880281410345768E-3</v>
      </c>
      <c r="Z6">
        <v>1.4992281965015184E-3</v>
      </c>
    </row>
    <row r="7" spans="2:37" x14ac:dyDescent="0.2">
      <c r="B7" s="14" t="s">
        <v>34</v>
      </c>
      <c r="C7" s="14">
        <v>3.914133333333334E-2</v>
      </c>
      <c r="D7" s="14">
        <v>4.7600866666666665E-2</v>
      </c>
      <c r="E7" s="14">
        <v>4.5710300000000002E-2</v>
      </c>
      <c r="J7" s="14" t="s">
        <v>6</v>
      </c>
      <c r="K7" s="14">
        <v>2.1995233333333336E-2</v>
      </c>
      <c r="L7" s="14">
        <v>4.0096199999999999E-2</v>
      </c>
      <c r="M7" s="14">
        <v>3.4803399999999998E-2</v>
      </c>
      <c r="Q7" t="s">
        <v>344</v>
      </c>
      <c r="R7">
        <v>9.298710770938844E-3</v>
      </c>
      <c r="S7">
        <v>3.1063739582092723E-3</v>
      </c>
      <c r="T7">
        <v>4.7033461862643075E-3</v>
      </c>
      <c r="U7">
        <v>1.9981666666666655E-3</v>
      </c>
      <c r="W7">
        <v>1.132609675792522E-2</v>
      </c>
      <c r="X7">
        <v>4.6505085766286132E-3</v>
      </c>
      <c r="Y7">
        <v>5.3722055044559324E-3</v>
      </c>
      <c r="Z7">
        <v>9.2048333333332594E-4</v>
      </c>
    </row>
    <row r="8" spans="2:37" x14ac:dyDescent="0.2">
      <c r="B8" s="16" t="s">
        <v>40</v>
      </c>
      <c r="C8" s="17">
        <f>(AVERAGE(C4:C7))</f>
        <v>3.9033600000000002E-2</v>
      </c>
      <c r="D8" s="17">
        <f t="shared" ref="D8:E8" si="0">(AVERAGE(D4:D7))</f>
        <v>4.3923374999999994E-2</v>
      </c>
      <c r="E8" s="18">
        <f t="shared" si="0"/>
        <v>4.1475633333333331E-2</v>
      </c>
      <c r="J8" s="16" t="s">
        <v>40</v>
      </c>
      <c r="K8" s="17">
        <f>(AVERAGE(K4:K7))</f>
        <v>2.3702208333333336E-2</v>
      </c>
      <c r="L8" s="17">
        <f t="shared" ref="L8:M8" si="1">(AVERAGE(L4:L7))</f>
        <v>3.2103033333333336E-2</v>
      </c>
      <c r="M8" s="18">
        <f t="shared" si="1"/>
        <v>2.9055175000000003E-2</v>
      </c>
    </row>
    <row r="9" spans="2:37" x14ac:dyDescent="0.2">
      <c r="B9" t="s">
        <v>341</v>
      </c>
      <c r="C9">
        <f>(STDEV(C4:C7))</f>
        <v>6.0899050623871697E-3</v>
      </c>
      <c r="D9">
        <f t="shared" ref="D9:M9" si="2">(STDEV(D4:D7))</f>
        <v>7.7321237838271894E-3</v>
      </c>
      <c r="E9">
        <f t="shared" si="2"/>
        <v>3.9408609844193351E-3</v>
      </c>
      <c r="K9">
        <f t="shared" si="2"/>
        <v>5.7154375880802567E-3</v>
      </c>
      <c r="L9">
        <f t="shared" si="2"/>
        <v>5.7614659651348344E-3</v>
      </c>
      <c r="M9">
        <f t="shared" si="2"/>
        <v>4.4890781092991544E-3</v>
      </c>
    </row>
    <row r="10" spans="2:37" x14ac:dyDescent="0.2">
      <c r="B10" t="s">
        <v>342</v>
      </c>
      <c r="C10">
        <f>(C9/2)</f>
        <v>3.0449525311935849E-3</v>
      </c>
      <c r="D10">
        <f t="shared" ref="D10:M10" si="3">(D9/2)</f>
        <v>3.8660618919135947E-3</v>
      </c>
      <c r="E10">
        <f t="shared" si="3"/>
        <v>1.9704304922096676E-3</v>
      </c>
      <c r="K10">
        <f t="shared" si="3"/>
        <v>2.8577187940401283E-3</v>
      </c>
      <c r="L10">
        <f t="shared" si="3"/>
        <v>2.8807329825674172E-3</v>
      </c>
      <c r="M10">
        <f t="shared" si="3"/>
        <v>2.2445390546495772E-3</v>
      </c>
    </row>
    <row r="12" spans="2:37" x14ac:dyDescent="0.2">
      <c r="C12" t="s">
        <v>12</v>
      </c>
      <c r="D12" t="s">
        <v>13</v>
      </c>
      <c r="E12" t="s">
        <v>14</v>
      </c>
      <c r="F12" t="s">
        <v>41</v>
      </c>
      <c r="G12" t="s">
        <v>42</v>
      </c>
      <c r="H12" t="s">
        <v>43</v>
      </c>
      <c r="J12" t="s">
        <v>12</v>
      </c>
      <c r="K12" t="s">
        <v>13</v>
      </c>
      <c r="L12" t="s">
        <v>14</v>
      </c>
      <c r="M12" t="s">
        <v>41</v>
      </c>
      <c r="N12" t="s">
        <v>42</v>
      </c>
      <c r="O12" t="s">
        <v>43</v>
      </c>
    </row>
    <row r="13" spans="2:37" x14ac:dyDescent="0.2">
      <c r="B13" t="s">
        <v>33</v>
      </c>
      <c r="C13">
        <v>4.9721899999999999E-2</v>
      </c>
      <c r="D13">
        <v>5.1477033333333325E-2</v>
      </c>
      <c r="E13">
        <v>4.8859666666666676E-2</v>
      </c>
      <c r="F13">
        <v>6.5290366666666655E-2</v>
      </c>
      <c r="G13">
        <v>6.669626666666667E-2</v>
      </c>
      <c r="H13">
        <v>7.1036566666666662E-2</v>
      </c>
      <c r="J13">
        <v>4.1408900000000005E-2</v>
      </c>
      <c r="K13">
        <v>4.0520566666666667E-2</v>
      </c>
      <c r="L13">
        <v>4.6717466666666665E-2</v>
      </c>
      <c r="M13">
        <v>4.5273566666666668E-2</v>
      </c>
      <c r="N13">
        <v>4.3588000000000002E-2</v>
      </c>
      <c r="O13">
        <v>5.3609500000000004E-2</v>
      </c>
    </row>
    <row r="14" spans="2:37" x14ac:dyDescent="0.2">
      <c r="B14" t="s">
        <v>31</v>
      </c>
      <c r="C14">
        <v>5.9208233333333325E-2</v>
      </c>
      <c r="D14">
        <v>6.4463133333333325E-2</v>
      </c>
      <c r="E14">
        <v>5.7549466666666674E-2</v>
      </c>
      <c r="F14">
        <v>4.4329499999999994E-2</v>
      </c>
      <c r="G14">
        <v>8.6829833333333328E-2</v>
      </c>
      <c r="H14">
        <v>8.3302399999999999E-2</v>
      </c>
      <c r="J14">
        <v>5.0417066666666677E-2</v>
      </c>
      <c r="K14">
        <v>5.0841900000000002E-2</v>
      </c>
      <c r="L14">
        <v>4.8960299999999991E-2</v>
      </c>
      <c r="M14">
        <v>2.3860399999999993E-2</v>
      </c>
      <c r="N14">
        <v>5.4263966666666663E-2</v>
      </c>
      <c r="O14">
        <v>5.8548733333333339E-2</v>
      </c>
    </row>
    <row r="15" spans="2:37" x14ac:dyDescent="0.2">
      <c r="B15" t="s">
        <v>32</v>
      </c>
      <c r="C15">
        <v>6.9515300000000002E-2</v>
      </c>
      <c r="D15">
        <v>7.2015300000000004E-2</v>
      </c>
      <c r="E15">
        <v>7.1181966666666679E-2</v>
      </c>
      <c r="F15">
        <v>9.4663766666666649E-2</v>
      </c>
      <c r="G15">
        <v>8.3659200000000003E-2</v>
      </c>
      <c r="H15">
        <v>9.3945899999999999E-2</v>
      </c>
      <c r="J15">
        <v>5.7205633333333325E-2</v>
      </c>
      <c r="K15">
        <v>4.386806666666667E-2</v>
      </c>
      <c r="L15">
        <v>5.3448366666666677E-2</v>
      </c>
      <c r="M15">
        <v>6.3850400000000002E-2</v>
      </c>
      <c r="N15">
        <v>5.6378933333333339E-2</v>
      </c>
      <c r="O15">
        <v>5.7575000000000001E-2</v>
      </c>
    </row>
    <row r="16" spans="2:37" x14ac:dyDescent="0.2">
      <c r="B16" s="14" t="s">
        <v>34</v>
      </c>
      <c r="C16" s="14">
        <v>6.371993333333334E-2</v>
      </c>
      <c r="D16" s="14">
        <v>6.7851166666666657E-2</v>
      </c>
      <c r="E16" s="14">
        <v>6.5789100000000003E-2</v>
      </c>
      <c r="F16" s="14">
        <v>8.6742200000000005E-2</v>
      </c>
      <c r="G16" s="14">
        <v>8.4851633333333343E-2</v>
      </c>
      <c r="H16" s="14">
        <v>9.3311166666666667E-2</v>
      </c>
      <c r="J16" s="14">
        <v>5.9075599999999999E-2</v>
      </c>
      <c r="K16" s="14">
        <v>5.2160633333333338E-2</v>
      </c>
      <c r="L16" s="14">
        <v>5.7605400000000001E-2</v>
      </c>
      <c r="M16" s="14">
        <v>6.2091433333333335E-2</v>
      </c>
      <c r="N16" s="14">
        <v>5.6798633333333334E-2</v>
      </c>
      <c r="O16" s="14">
        <v>7.4899599999999997E-2</v>
      </c>
    </row>
    <row r="17" spans="2:15" x14ac:dyDescent="0.2">
      <c r="B17" s="16" t="s">
        <v>40</v>
      </c>
      <c r="C17" s="17">
        <f>(AVERAGE(C13:C16))</f>
        <v>6.0541341666666665E-2</v>
      </c>
      <c r="D17" s="17">
        <f t="shared" ref="D17:O17" si="4">(AVERAGE(D13:D16))</f>
        <v>6.3951658333333328E-2</v>
      </c>
      <c r="E17" s="17">
        <f t="shared" si="4"/>
        <v>6.0845050000000012E-2</v>
      </c>
      <c r="F17" s="17">
        <f t="shared" si="4"/>
        <v>7.2756458333333329E-2</v>
      </c>
      <c r="G17" s="17">
        <f t="shared" si="4"/>
        <v>8.0509233333333333E-2</v>
      </c>
      <c r="H17" s="18">
        <f t="shared" si="4"/>
        <v>8.5399008333333332E-2</v>
      </c>
      <c r="J17" s="16">
        <f t="shared" si="4"/>
        <v>5.2026799999999998E-2</v>
      </c>
      <c r="K17" s="17">
        <f t="shared" si="4"/>
        <v>4.6847791666666673E-2</v>
      </c>
      <c r="L17" s="17">
        <f t="shared" si="4"/>
        <v>5.1682883333333339E-2</v>
      </c>
      <c r="M17" s="17">
        <f t="shared" si="4"/>
        <v>4.8768949999999998E-2</v>
      </c>
      <c r="N17" s="17">
        <f t="shared" si="4"/>
        <v>5.2757383333333338E-2</v>
      </c>
      <c r="O17" s="18">
        <f t="shared" si="4"/>
        <v>6.1158208333333339E-2</v>
      </c>
    </row>
    <row r="18" spans="2:15" x14ac:dyDescent="0.2">
      <c r="B18" t="s">
        <v>341</v>
      </c>
      <c r="C18">
        <f>STDEV(C13:C16)</f>
        <v>8.3560929657867794E-3</v>
      </c>
      <c r="D18">
        <f t="shared" ref="D18:O18" si="5">STDEV(D13:D16)</f>
        <v>8.8714214895620307E-3</v>
      </c>
      <c r="E18">
        <f t="shared" si="5"/>
        <v>9.760562820691536E-3</v>
      </c>
      <c r="F18">
        <f t="shared" si="5"/>
        <v>2.265219351585044E-2</v>
      </c>
      <c r="G18">
        <f t="shared" si="5"/>
        <v>9.3010171532572263E-3</v>
      </c>
      <c r="H18">
        <f t="shared" si="5"/>
        <v>1.0744411008911865E-2</v>
      </c>
      <c r="J18">
        <f t="shared" si="5"/>
        <v>7.9966021523496921E-3</v>
      </c>
      <c r="K18">
        <f t="shared" si="5"/>
        <v>5.570509409073293E-3</v>
      </c>
      <c r="L18">
        <f t="shared" si="5"/>
        <v>4.8394544371508754E-3</v>
      </c>
      <c r="M18">
        <f t="shared" si="5"/>
        <v>1.8597421541877688E-2</v>
      </c>
      <c r="N18">
        <f t="shared" si="5"/>
        <v>6.2127479164185446E-3</v>
      </c>
      <c r="O18">
        <f t="shared" si="5"/>
        <v>9.4066923725286151E-3</v>
      </c>
    </row>
    <row r="19" spans="2:15" x14ac:dyDescent="0.2">
      <c r="B19" t="s">
        <v>342</v>
      </c>
      <c r="C19">
        <f>(C18/2)</f>
        <v>4.1780464828933897E-3</v>
      </c>
      <c r="D19">
        <f t="shared" ref="D19:O19" si="6">(D18/2)</f>
        <v>4.4357107447810153E-3</v>
      </c>
      <c r="E19">
        <f t="shared" si="6"/>
        <v>4.880281410345768E-3</v>
      </c>
      <c r="F19">
        <f t="shared" si="6"/>
        <v>1.132609675792522E-2</v>
      </c>
      <c r="G19">
        <f t="shared" si="6"/>
        <v>4.6505085766286132E-3</v>
      </c>
      <c r="H19">
        <f t="shared" si="6"/>
        <v>5.3722055044559324E-3</v>
      </c>
      <c r="J19">
        <f t="shared" si="6"/>
        <v>3.9983010761748461E-3</v>
      </c>
      <c r="K19">
        <f t="shared" si="6"/>
        <v>2.7852547045366465E-3</v>
      </c>
      <c r="L19">
        <f t="shared" si="6"/>
        <v>2.4197272185754377E-3</v>
      </c>
      <c r="M19">
        <f t="shared" si="6"/>
        <v>9.298710770938844E-3</v>
      </c>
      <c r="N19">
        <f t="shared" si="6"/>
        <v>3.1063739582092723E-3</v>
      </c>
      <c r="O19">
        <f t="shared" si="6"/>
        <v>4.7033461862643075E-3</v>
      </c>
    </row>
    <row r="21" spans="2:15" x14ac:dyDescent="0.2">
      <c r="C21" t="s">
        <v>35</v>
      </c>
      <c r="D21" t="s">
        <v>47</v>
      </c>
      <c r="J21" t="s">
        <v>35</v>
      </c>
      <c r="K21" t="s">
        <v>47</v>
      </c>
    </row>
    <row r="22" spans="2:15" x14ac:dyDescent="0.2">
      <c r="B22" t="s">
        <v>36</v>
      </c>
      <c r="C22">
        <v>0.11033333333333332</v>
      </c>
      <c r="D22">
        <v>0.1361344333333333</v>
      </c>
      <c r="J22">
        <v>0.10103333333333332</v>
      </c>
      <c r="K22">
        <v>8.8902166666666671E-2</v>
      </c>
    </row>
    <row r="23" spans="2:15" x14ac:dyDescent="0.2">
      <c r="B23" t="s">
        <v>37</v>
      </c>
      <c r="C23">
        <v>0.11746666666666668</v>
      </c>
      <c r="D23">
        <v>0.1324525</v>
      </c>
      <c r="J23">
        <v>0.112</v>
      </c>
      <c r="K23">
        <v>9.6894833333333333E-2</v>
      </c>
    </row>
    <row r="24" spans="2:15" x14ac:dyDescent="0.2">
      <c r="B24" t="s">
        <v>38</v>
      </c>
      <c r="C24">
        <v>0.1142</v>
      </c>
      <c r="D24">
        <v>0.1324525</v>
      </c>
      <c r="J24">
        <v>0.10423333333333333</v>
      </c>
      <c r="K24">
        <v>9.6894833333333333E-2</v>
      </c>
    </row>
    <row r="25" spans="2:15" x14ac:dyDescent="0.2">
      <c r="B25" s="14" t="s">
        <v>39</v>
      </c>
      <c r="C25" s="14">
        <v>0.11260000000000001</v>
      </c>
      <c r="D25" s="14">
        <v>0.1324525</v>
      </c>
      <c r="J25" s="14">
        <v>0.10516666666666666</v>
      </c>
      <c r="K25" s="14">
        <v>9.6894833333333333E-2</v>
      </c>
    </row>
    <row r="26" spans="2:15" x14ac:dyDescent="0.2">
      <c r="B26" s="16" t="s">
        <v>40</v>
      </c>
      <c r="C26" s="17">
        <f>(AVERAGE(C22:C25))</f>
        <v>0.11365</v>
      </c>
      <c r="D26" s="18">
        <f>(AVERAGE(D22:D25))</f>
        <v>0.13337298333333331</v>
      </c>
      <c r="I26" s="16" t="s">
        <v>40</v>
      </c>
      <c r="J26" s="16">
        <f>(AVERAGE(J22:J25))</f>
        <v>0.10560833333333333</v>
      </c>
      <c r="K26" s="18">
        <f>(AVERAGE(K22:K25))</f>
        <v>9.4896666666666657E-2</v>
      </c>
    </row>
    <row r="27" spans="2:15" x14ac:dyDescent="0.2">
      <c r="B27" t="s">
        <v>341</v>
      </c>
      <c r="C27">
        <f>STDEV(C22:C25)</f>
        <v>2.9984563930030368E-3</v>
      </c>
      <c r="D27">
        <f t="shared" ref="D27" si="7">STDEV(D22:D25)</f>
        <v>1.8409666666666519E-3</v>
      </c>
      <c r="I27" t="s">
        <v>341</v>
      </c>
      <c r="J27">
        <f>STDEV(J22:J25)</f>
        <v>4.6140987643750603E-3</v>
      </c>
      <c r="K27">
        <f t="shared" ref="K27" si="8">STDEV(K22:K25)</f>
        <v>3.9963333333333309E-3</v>
      </c>
    </row>
    <row r="28" spans="2:15" x14ac:dyDescent="0.2">
      <c r="B28" t="s">
        <v>342</v>
      </c>
      <c r="C28">
        <f>(C27/2)</f>
        <v>1.4992281965015184E-3</v>
      </c>
      <c r="D28">
        <f t="shared" ref="D28" si="9">(D27/2)</f>
        <v>9.2048333333332594E-4</v>
      </c>
      <c r="I28" t="s">
        <v>342</v>
      </c>
      <c r="J28">
        <f>(J27/2)</f>
        <v>2.3070493821875301E-3</v>
      </c>
      <c r="K28">
        <f t="shared" ref="K28" si="10">(K27/2)</f>
        <v>1.9981666666666655E-3</v>
      </c>
    </row>
    <row r="29" spans="2:15" x14ac:dyDescent="0.2">
      <c r="M29" s="19"/>
      <c r="N29" t="s">
        <v>50</v>
      </c>
    </row>
    <row r="30" spans="2:15" x14ac:dyDescent="0.2">
      <c r="M30" s="20"/>
      <c r="N30" t="s">
        <v>51</v>
      </c>
    </row>
    <row r="31" spans="2:15" x14ac:dyDescent="0.2">
      <c r="M31" s="55"/>
      <c r="N31" t="s">
        <v>54</v>
      </c>
    </row>
    <row r="36" spans="2:43" x14ac:dyDescent="0.2">
      <c r="AA36" s="49"/>
      <c r="AB36" s="49"/>
      <c r="AC36" s="49"/>
      <c r="AD36" s="49"/>
      <c r="AE36" s="49"/>
      <c r="AF36" s="49"/>
      <c r="AG36" s="49"/>
      <c r="AH36" s="49"/>
      <c r="AI36" s="49"/>
    </row>
    <row r="37" spans="2:43" x14ac:dyDescent="0.2">
      <c r="AA37" s="50" t="s">
        <v>383</v>
      </c>
      <c r="AB37" s="48">
        <v>1</v>
      </c>
      <c r="AC37" s="48"/>
      <c r="AD37" s="48"/>
      <c r="AE37" s="48"/>
      <c r="AF37" s="48"/>
      <c r="AG37" s="48"/>
      <c r="AH37" s="48"/>
      <c r="AI37" s="48"/>
    </row>
    <row r="38" spans="2:43" x14ac:dyDescent="0.2">
      <c r="AA38" s="50" t="s">
        <v>384</v>
      </c>
      <c r="AB38" s="48">
        <v>231</v>
      </c>
      <c r="AC38" s="48"/>
      <c r="AD38" s="48"/>
      <c r="AE38" s="48"/>
      <c r="AF38" s="48"/>
      <c r="AG38" s="48"/>
      <c r="AH38" s="48"/>
      <c r="AI38" s="48"/>
    </row>
    <row r="39" spans="2:43" x14ac:dyDescent="0.2">
      <c r="C39" s="26" t="s">
        <v>85</v>
      </c>
      <c r="D39" s="26" t="s">
        <v>70</v>
      </c>
      <c r="E39" s="26" t="s">
        <v>71</v>
      </c>
      <c r="F39" s="26" t="s">
        <v>72</v>
      </c>
      <c r="G39" s="26" t="s">
        <v>73</v>
      </c>
      <c r="H39" s="26" t="s">
        <v>74</v>
      </c>
      <c r="I39" s="26" t="s">
        <v>75</v>
      </c>
      <c r="J39" s="26" t="s">
        <v>76</v>
      </c>
      <c r="K39" s="26" t="s">
        <v>77</v>
      </c>
      <c r="L39" s="26" t="s">
        <v>78</v>
      </c>
      <c r="M39" s="26" t="s">
        <v>79</v>
      </c>
      <c r="N39" s="26" t="s">
        <v>80</v>
      </c>
      <c r="O39" s="26" t="s">
        <v>81</v>
      </c>
      <c r="P39" s="26" t="s">
        <v>82</v>
      </c>
      <c r="Q39" s="26" t="s">
        <v>83</v>
      </c>
      <c r="R39" s="26" t="s">
        <v>84</v>
      </c>
      <c r="AA39" s="50" t="s">
        <v>385</v>
      </c>
      <c r="AB39" s="48">
        <v>0.05</v>
      </c>
      <c r="AC39" s="48"/>
      <c r="AD39" s="48"/>
      <c r="AE39" s="48"/>
      <c r="AF39" s="48"/>
      <c r="AG39" s="48"/>
      <c r="AH39" s="48"/>
      <c r="AI39" s="48"/>
    </row>
    <row r="40" spans="2:43" x14ac:dyDescent="0.2">
      <c r="B40" s="25" t="s">
        <v>57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AA40" s="50"/>
      <c r="AB40" s="48"/>
      <c r="AC40" s="48"/>
      <c r="AD40" s="48"/>
      <c r="AE40" s="48"/>
      <c r="AF40" s="48"/>
      <c r="AG40" s="48"/>
      <c r="AH40" s="48"/>
    </row>
    <row r="41" spans="2:43" x14ac:dyDescent="0.2">
      <c r="B41" s="25" t="s">
        <v>58</v>
      </c>
      <c r="C41" s="24" t="s">
        <v>59</v>
      </c>
      <c r="D41" s="24" t="s">
        <v>59</v>
      </c>
      <c r="E41" s="24" t="s">
        <v>59</v>
      </c>
      <c r="F41" s="24" t="s">
        <v>59</v>
      </c>
      <c r="G41" s="24" t="s">
        <v>59</v>
      </c>
      <c r="H41" s="24" t="s">
        <v>59</v>
      </c>
      <c r="I41" s="24" t="s">
        <v>59</v>
      </c>
      <c r="J41" s="24" t="s">
        <v>59</v>
      </c>
      <c r="K41" s="24" t="s">
        <v>59</v>
      </c>
      <c r="L41" s="24" t="s">
        <v>59</v>
      </c>
      <c r="M41" s="24" t="s">
        <v>59</v>
      </c>
      <c r="N41" s="24" t="s">
        <v>59</v>
      </c>
      <c r="O41" s="24" t="s">
        <v>59</v>
      </c>
      <c r="P41" s="24" t="s">
        <v>59</v>
      </c>
      <c r="Q41" s="24" t="s">
        <v>59</v>
      </c>
      <c r="R41" s="24" t="s">
        <v>59</v>
      </c>
      <c r="AA41" s="50" t="s">
        <v>86</v>
      </c>
      <c r="AB41" s="48" t="s">
        <v>87</v>
      </c>
      <c r="AC41" s="48" t="s">
        <v>88</v>
      </c>
      <c r="AD41" s="48" t="s">
        <v>89</v>
      </c>
      <c r="AE41" s="48" t="s">
        <v>90</v>
      </c>
      <c r="AF41" s="48" t="s">
        <v>91</v>
      </c>
      <c r="AG41" s="48"/>
      <c r="AH41" s="48"/>
      <c r="AI41" s="48" t="s">
        <v>920</v>
      </c>
    </row>
    <row r="42" spans="2:43" x14ac:dyDescent="0.2">
      <c r="B42" s="25" t="s">
        <v>60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AA42" s="50"/>
      <c r="AB42" s="48"/>
      <c r="AC42" s="48"/>
      <c r="AD42" s="48"/>
      <c r="AE42" s="48"/>
      <c r="AF42" s="48"/>
      <c r="AG42" s="48"/>
      <c r="AH42" s="48"/>
      <c r="AI42" s="51" t="s">
        <v>92</v>
      </c>
      <c r="AJ42" s="52">
        <v>-3.4099999999999998E-3</v>
      </c>
      <c r="AK42" s="52" t="s">
        <v>386</v>
      </c>
      <c r="AL42" s="52" t="s">
        <v>66</v>
      </c>
      <c r="AM42" s="52" t="s">
        <v>67</v>
      </c>
      <c r="AN42" s="52" t="s">
        <v>94</v>
      </c>
      <c r="AO42" s="52" t="s">
        <v>95</v>
      </c>
    </row>
    <row r="43" spans="2:43" x14ac:dyDescent="0.2">
      <c r="B43" s="25" t="s">
        <v>61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AA43" s="51" t="s">
        <v>92</v>
      </c>
      <c r="AB43" s="52">
        <v>-3.4099999999999998E-3</v>
      </c>
      <c r="AC43" s="52" t="s">
        <v>386</v>
      </c>
      <c r="AD43" s="52" t="s">
        <v>66</v>
      </c>
      <c r="AE43" s="52" t="s">
        <v>67</v>
      </c>
      <c r="AF43" s="52" t="s">
        <v>94</v>
      </c>
      <c r="AG43" s="52" t="s">
        <v>95</v>
      </c>
      <c r="AH43" s="48"/>
      <c r="AI43" s="51" t="s">
        <v>96</v>
      </c>
      <c r="AJ43" s="52">
        <v>-3.0370000000000001E-4</v>
      </c>
      <c r="AK43" s="52" t="s">
        <v>387</v>
      </c>
      <c r="AL43" s="52" t="s">
        <v>66</v>
      </c>
      <c r="AM43" s="52" t="s">
        <v>67</v>
      </c>
      <c r="AN43" s="52" t="s">
        <v>94</v>
      </c>
      <c r="AO43" s="52" t="s">
        <v>98</v>
      </c>
    </row>
    <row r="44" spans="2:43" x14ac:dyDescent="0.2">
      <c r="B44" s="25" t="s">
        <v>62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AA44" s="51" t="s">
        <v>96</v>
      </c>
      <c r="AB44" s="52">
        <v>-3.0370000000000001E-4</v>
      </c>
      <c r="AC44" s="52" t="s">
        <v>387</v>
      </c>
      <c r="AD44" s="52" t="s">
        <v>66</v>
      </c>
      <c r="AE44" s="52" t="s">
        <v>67</v>
      </c>
      <c r="AF44" s="52" t="s">
        <v>94</v>
      </c>
      <c r="AG44" s="52" t="s">
        <v>98</v>
      </c>
      <c r="AH44" s="48"/>
      <c r="AI44" s="51" t="s">
        <v>99</v>
      </c>
      <c r="AJ44" s="52">
        <v>-5.3109999999999997E-2</v>
      </c>
      <c r="AK44" s="52" t="s">
        <v>388</v>
      </c>
      <c r="AL44" s="52" t="s">
        <v>65</v>
      </c>
      <c r="AM44" s="52" t="s">
        <v>101</v>
      </c>
      <c r="AN44" s="52" t="s">
        <v>102</v>
      </c>
      <c r="AO44" s="52" t="s">
        <v>103</v>
      </c>
      <c r="AQ44" s="52" t="s">
        <v>928</v>
      </c>
    </row>
    <row r="45" spans="2:43" x14ac:dyDescent="0.2">
      <c r="B45" s="25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AA45" s="51" t="s">
        <v>99</v>
      </c>
      <c r="AB45" s="52">
        <v>-5.3109999999999997E-2</v>
      </c>
      <c r="AC45" s="52" t="s">
        <v>388</v>
      </c>
      <c r="AD45" s="52" t="s">
        <v>65</v>
      </c>
      <c r="AE45" s="52" t="s">
        <v>101</v>
      </c>
      <c r="AF45" s="52" t="s">
        <v>102</v>
      </c>
      <c r="AG45" s="52" t="s">
        <v>103</v>
      </c>
      <c r="AH45" s="48"/>
      <c r="AI45" s="51" t="s">
        <v>140</v>
      </c>
      <c r="AJ45" s="52">
        <v>3.107E-3</v>
      </c>
      <c r="AK45" s="52" t="s">
        <v>420</v>
      </c>
      <c r="AL45" s="52" t="s">
        <v>66</v>
      </c>
      <c r="AM45" s="52" t="s">
        <v>67</v>
      </c>
      <c r="AN45" s="52" t="s">
        <v>94</v>
      </c>
      <c r="AO45" s="52" t="s">
        <v>142</v>
      </c>
    </row>
    <row r="46" spans="2:43" x14ac:dyDescent="0.2">
      <c r="B46" s="25" t="s">
        <v>63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AA46" s="50" t="s">
        <v>104</v>
      </c>
      <c r="AB46" s="48">
        <v>-1.222E-2</v>
      </c>
      <c r="AC46" s="48" t="s">
        <v>389</v>
      </c>
      <c r="AD46" s="48" t="s">
        <v>66</v>
      </c>
      <c r="AE46" s="48" t="s">
        <v>67</v>
      </c>
      <c r="AF46" s="48">
        <v>0.94320000000000004</v>
      </c>
      <c r="AG46" s="48" t="s">
        <v>106</v>
      </c>
      <c r="AH46" s="48"/>
      <c r="AI46" s="51" t="s">
        <v>143</v>
      </c>
      <c r="AJ46" s="52">
        <v>-4.9700000000000001E-2</v>
      </c>
      <c r="AK46" s="52" t="s">
        <v>421</v>
      </c>
      <c r="AL46" s="52" t="s">
        <v>65</v>
      </c>
      <c r="AM46" s="52" t="s">
        <v>101</v>
      </c>
      <c r="AN46" s="52" t="s">
        <v>102</v>
      </c>
      <c r="AO46" s="52" t="s">
        <v>145</v>
      </c>
    </row>
    <row r="47" spans="2:43" x14ac:dyDescent="0.2">
      <c r="B47" s="25" t="s">
        <v>64</v>
      </c>
      <c r="C47" s="24">
        <v>0.98360000000000003</v>
      </c>
      <c r="D47" s="24">
        <v>0.91259999999999997</v>
      </c>
      <c r="E47" s="24">
        <v>0.97719999999999996</v>
      </c>
      <c r="F47" s="24">
        <v>0.99050000000000005</v>
      </c>
      <c r="G47" s="24">
        <v>0.94599999999999995</v>
      </c>
      <c r="H47" s="24">
        <v>0.7591</v>
      </c>
      <c r="I47" s="24">
        <v>0.87519999999999998</v>
      </c>
      <c r="J47" s="24">
        <v>0.62980000000000003</v>
      </c>
      <c r="K47" s="24">
        <v>0.91810000000000003</v>
      </c>
      <c r="L47" s="24">
        <v>0.90129999999999999</v>
      </c>
      <c r="M47" s="24">
        <v>0.96389999999999998</v>
      </c>
      <c r="N47" s="24">
        <v>0.92649999999999999</v>
      </c>
      <c r="O47" s="24">
        <v>0.88370000000000004</v>
      </c>
      <c r="P47" s="24">
        <v>0.7681</v>
      </c>
      <c r="Q47" s="24">
        <v>0.82450000000000001</v>
      </c>
      <c r="R47" s="24">
        <v>0.62980000000000003</v>
      </c>
      <c r="AA47" s="50" t="s">
        <v>107</v>
      </c>
      <c r="AB47" s="48">
        <v>-1.9970000000000002E-2</v>
      </c>
      <c r="AC47" s="48" t="s">
        <v>390</v>
      </c>
      <c r="AD47" s="48" t="s">
        <v>66</v>
      </c>
      <c r="AE47" s="48" t="s">
        <v>67</v>
      </c>
      <c r="AF47" s="48">
        <v>0.22989999999999999</v>
      </c>
      <c r="AG47" s="48" t="s">
        <v>109</v>
      </c>
      <c r="AH47" s="48"/>
      <c r="AI47" s="51" t="s">
        <v>182</v>
      </c>
      <c r="AJ47" s="52">
        <v>-5.2810000000000003E-2</v>
      </c>
      <c r="AK47" s="52" t="s">
        <v>452</v>
      </c>
      <c r="AL47" s="52" t="s">
        <v>65</v>
      </c>
      <c r="AM47" s="52" t="s">
        <v>101</v>
      </c>
      <c r="AN47" s="52" t="s">
        <v>102</v>
      </c>
      <c r="AO47" s="52" t="s">
        <v>184</v>
      </c>
    </row>
    <row r="48" spans="2:43" x14ac:dyDescent="0.2">
      <c r="B48" s="25" t="s">
        <v>60</v>
      </c>
      <c r="C48" s="24">
        <v>0.92259999999999998</v>
      </c>
      <c r="D48" s="24">
        <v>0.49619999999999997</v>
      </c>
      <c r="E48" s="24">
        <v>0.88539999999999996</v>
      </c>
      <c r="F48" s="24">
        <v>0.95979999999999999</v>
      </c>
      <c r="G48" s="24">
        <v>0.69140000000000001</v>
      </c>
      <c r="H48" s="24">
        <v>4.6800000000000001E-2</v>
      </c>
      <c r="I48" s="24">
        <v>0.31840000000000002</v>
      </c>
      <c r="J48" s="24">
        <v>1.1999999999999999E-3</v>
      </c>
      <c r="K48" s="24">
        <v>0.52610000000000001</v>
      </c>
      <c r="L48" s="24">
        <v>0.4375</v>
      </c>
      <c r="M48" s="24">
        <v>0.80330000000000001</v>
      </c>
      <c r="N48" s="24">
        <v>0.57369999999999999</v>
      </c>
      <c r="O48" s="24">
        <v>0.3548</v>
      </c>
      <c r="P48" s="24">
        <v>5.6300000000000003E-2</v>
      </c>
      <c r="Q48" s="24">
        <v>0.15379999999999999</v>
      </c>
      <c r="R48" s="24">
        <v>1.1999999999999999E-3</v>
      </c>
      <c r="AA48" s="50" t="s">
        <v>110</v>
      </c>
      <c r="AB48" s="48">
        <v>-2.486E-2</v>
      </c>
      <c r="AC48" s="48" t="s">
        <v>391</v>
      </c>
      <c r="AD48" s="48" t="s">
        <v>65</v>
      </c>
      <c r="AE48" s="48" t="s">
        <v>68</v>
      </c>
      <c r="AF48" s="48">
        <v>3.3300000000000003E-2</v>
      </c>
      <c r="AG48" s="48" t="s">
        <v>112</v>
      </c>
      <c r="AH48" s="48"/>
      <c r="AI48" s="48" t="s">
        <v>921</v>
      </c>
      <c r="AQ48" s="56" t="s">
        <v>935</v>
      </c>
    </row>
    <row r="49" spans="1:43" x14ac:dyDescent="0.2">
      <c r="B49" s="25" t="s">
        <v>61</v>
      </c>
      <c r="C49" s="24" t="s">
        <v>65</v>
      </c>
      <c r="D49" s="24" t="s">
        <v>65</v>
      </c>
      <c r="E49" s="24" t="s">
        <v>65</v>
      </c>
      <c r="F49" s="24" t="s">
        <v>65</v>
      </c>
      <c r="G49" s="24" t="s">
        <v>65</v>
      </c>
      <c r="H49" s="24" t="s">
        <v>66</v>
      </c>
      <c r="I49" s="24" t="s">
        <v>65</v>
      </c>
      <c r="J49" s="24" t="s">
        <v>66</v>
      </c>
      <c r="K49" s="24" t="s">
        <v>65</v>
      </c>
      <c r="L49" s="24" t="s">
        <v>65</v>
      </c>
      <c r="M49" s="24" t="s">
        <v>65</v>
      </c>
      <c r="N49" s="24" t="s">
        <v>65</v>
      </c>
      <c r="O49" s="24" t="s">
        <v>65</v>
      </c>
      <c r="P49" s="24" t="s">
        <v>65</v>
      </c>
      <c r="Q49" s="24" t="s">
        <v>65</v>
      </c>
      <c r="R49" s="24" t="s">
        <v>66</v>
      </c>
      <c r="AA49" s="50" t="s">
        <v>113</v>
      </c>
      <c r="AB49" s="48">
        <v>-7.2830000000000006E-2</v>
      </c>
      <c r="AC49" s="48" t="s">
        <v>392</v>
      </c>
      <c r="AD49" s="48" t="s">
        <v>65</v>
      </c>
      <c r="AE49" s="48" t="s">
        <v>101</v>
      </c>
      <c r="AF49" s="48" t="s">
        <v>102</v>
      </c>
      <c r="AG49" s="48" t="s">
        <v>115</v>
      </c>
      <c r="AH49" s="48"/>
      <c r="AI49" s="51" t="s">
        <v>116</v>
      </c>
      <c r="AJ49" s="52">
        <v>8.5140000000000007E-3</v>
      </c>
      <c r="AK49" s="52" t="s">
        <v>393</v>
      </c>
      <c r="AL49" s="52" t="s">
        <v>66</v>
      </c>
      <c r="AM49" s="52" t="s">
        <v>67</v>
      </c>
      <c r="AN49" s="52">
        <v>0.99909999999999999</v>
      </c>
      <c r="AO49" s="52" t="s">
        <v>118</v>
      </c>
    </row>
    <row r="50" spans="1:43" x14ac:dyDescent="0.2">
      <c r="B50" s="25" t="s">
        <v>62</v>
      </c>
      <c r="C50" s="24" t="s">
        <v>67</v>
      </c>
      <c r="D50" s="24" t="s">
        <v>67</v>
      </c>
      <c r="E50" s="24" t="s">
        <v>67</v>
      </c>
      <c r="F50" s="24" t="s">
        <v>67</v>
      </c>
      <c r="G50" s="24" t="s">
        <v>67</v>
      </c>
      <c r="H50" s="24" t="s">
        <v>68</v>
      </c>
      <c r="I50" s="24" t="s">
        <v>67</v>
      </c>
      <c r="J50" s="24" t="s">
        <v>69</v>
      </c>
      <c r="K50" s="24" t="s">
        <v>67</v>
      </c>
      <c r="L50" s="24" t="s">
        <v>67</v>
      </c>
      <c r="M50" s="24" t="s">
        <v>67</v>
      </c>
      <c r="N50" s="24" t="s">
        <v>67</v>
      </c>
      <c r="O50" s="24" t="s">
        <v>67</v>
      </c>
      <c r="P50" s="24" t="s">
        <v>67</v>
      </c>
      <c r="Q50" s="24" t="s">
        <v>67</v>
      </c>
      <c r="R50" s="24" t="s">
        <v>69</v>
      </c>
      <c r="AA50" s="51" t="s">
        <v>116</v>
      </c>
      <c r="AB50" s="52">
        <v>8.5140000000000007E-3</v>
      </c>
      <c r="AC50" s="52" t="s">
        <v>393</v>
      </c>
      <c r="AD50" s="52" t="s">
        <v>66</v>
      </c>
      <c r="AE50" s="52" t="s">
        <v>67</v>
      </c>
      <c r="AF50" s="52">
        <v>0.99909999999999999</v>
      </c>
      <c r="AG50" s="52" t="s">
        <v>118</v>
      </c>
      <c r="AH50" s="48"/>
      <c r="AI50" s="51" t="s">
        <v>119</v>
      </c>
      <c r="AJ50" s="52">
        <v>1.3690000000000001E-2</v>
      </c>
      <c r="AK50" s="52" t="s">
        <v>394</v>
      </c>
      <c r="AL50" s="52" t="s">
        <v>66</v>
      </c>
      <c r="AM50" s="52" t="s">
        <v>67</v>
      </c>
      <c r="AN50" s="52">
        <v>0.85589999999999999</v>
      </c>
      <c r="AO50" s="52" t="s">
        <v>121</v>
      </c>
    </row>
    <row r="51" spans="1:43" x14ac:dyDescent="0.2">
      <c r="AA51" s="51" t="s">
        <v>119</v>
      </c>
      <c r="AB51" s="52">
        <v>1.3690000000000001E-2</v>
      </c>
      <c r="AC51" s="52" t="s">
        <v>394</v>
      </c>
      <c r="AD51" s="52" t="s">
        <v>66</v>
      </c>
      <c r="AE51" s="52" t="s">
        <v>67</v>
      </c>
      <c r="AF51" s="52">
        <v>0.85589999999999999</v>
      </c>
      <c r="AG51" s="52" t="s">
        <v>121</v>
      </c>
      <c r="AH51" s="48"/>
      <c r="AI51" s="51" t="s">
        <v>122</v>
      </c>
      <c r="AJ51" s="52">
        <v>8.8590000000000006E-3</v>
      </c>
      <c r="AK51" s="52" t="s">
        <v>395</v>
      </c>
      <c r="AL51" s="52" t="s">
        <v>66</v>
      </c>
      <c r="AM51" s="52" t="s">
        <v>67</v>
      </c>
      <c r="AN51" s="52">
        <v>0.99850000000000005</v>
      </c>
      <c r="AO51" s="52" t="s">
        <v>124</v>
      </c>
      <c r="AQ51" s="52" t="s">
        <v>926</v>
      </c>
    </row>
    <row r="52" spans="1:43" x14ac:dyDescent="0.2">
      <c r="AA52" s="51" t="s">
        <v>122</v>
      </c>
      <c r="AB52" s="52">
        <v>8.8590000000000006E-3</v>
      </c>
      <c r="AC52" s="52" t="s">
        <v>395</v>
      </c>
      <c r="AD52" s="52" t="s">
        <v>66</v>
      </c>
      <c r="AE52" s="52" t="s">
        <v>67</v>
      </c>
      <c r="AF52" s="52">
        <v>0.99850000000000005</v>
      </c>
      <c r="AG52" s="52" t="s">
        <v>124</v>
      </c>
      <c r="AH52" s="48"/>
      <c r="AI52" s="51" t="s">
        <v>125</v>
      </c>
      <c r="AJ52" s="52">
        <v>-4.5069999999999999E-2</v>
      </c>
      <c r="AK52" s="52" t="s">
        <v>396</v>
      </c>
      <c r="AL52" s="52" t="s">
        <v>65</v>
      </c>
      <c r="AM52" s="52" t="s">
        <v>101</v>
      </c>
      <c r="AN52" s="52" t="s">
        <v>102</v>
      </c>
      <c r="AO52" s="52" t="s">
        <v>127</v>
      </c>
    </row>
    <row r="53" spans="1:43" x14ac:dyDescent="0.2">
      <c r="A53" s="25" t="s">
        <v>86</v>
      </c>
      <c r="B53" s="24" t="s">
        <v>87</v>
      </c>
      <c r="C53" s="24" t="s">
        <v>88</v>
      </c>
      <c r="D53" s="24" t="s">
        <v>89</v>
      </c>
      <c r="E53" s="24" t="s">
        <v>90</v>
      </c>
      <c r="F53" s="24" t="s">
        <v>91</v>
      </c>
      <c r="G53" s="24"/>
      <c r="I53" s="24"/>
      <c r="J53" s="24"/>
      <c r="AA53" s="51" t="s">
        <v>125</v>
      </c>
      <c r="AB53" s="52">
        <v>-4.5069999999999999E-2</v>
      </c>
      <c r="AC53" s="52" t="s">
        <v>396</v>
      </c>
      <c r="AD53" s="52" t="s">
        <v>65</v>
      </c>
      <c r="AE53" s="52" t="s">
        <v>101</v>
      </c>
      <c r="AF53" s="52" t="s">
        <v>102</v>
      </c>
      <c r="AG53" s="52" t="s">
        <v>127</v>
      </c>
      <c r="AH53" s="48"/>
      <c r="AI53" s="51" t="s">
        <v>161</v>
      </c>
      <c r="AJ53" s="52">
        <v>1.7100000000000001E-2</v>
      </c>
      <c r="AK53" s="52" t="s">
        <v>427</v>
      </c>
      <c r="AL53" s="52" t="s">
        <v>66</v>
      </c>
      <c r="AM53" s="52" t="s">
        <v>67</v>
      </c>
      <c r="AN53" s="52">
        <v>0.50549999999999995</v>
      </c>
      <c r="AO53" s="52" t="s">
        <v>163</v>
      </c>
      <c r="AQ53" s="52" t="s">
        <v>927</v>
      </c>
    </row>
    <row r="54" spans="1:43" x14ac:dyDescent="0.2">
      <c r="A54" s="25"/>
      <c r="B54" s="24"/>
      <c r="C54" s="24"/>
      <c r="D54" s="24"/>
      <c r="E54" s="24"/>
      <c r="F54" s="24"/>
      <c r="G54" s="24"/>
      <c r="I54" s="24"/>
      <c r="J54" s="24"/>
      <c r="AA54" s="50" t="s">
        <v>128</v>
      </c>
      <c r="AB54" s="48">
        <v>1.1769999999999999E-2</v>
      </c>
      <c r="AC54" s="48" t="s">
        <v>397</v>
      </c>
      <c r="AD54" s="48" t="s">
        <v>66</v>
      </c>
      <c r="AE54" s="48" t="s">
        <v>67</v>
      </c>
      <c r="AF54" s="48">
        <v>0.95979999999999999</v>
      </c>
      <c r="AG54" s="48" t="s">
        <v>130</v>
      </c>
      <c r="AH54" s="48"/>
      <c r="AI54" s="51" t="s">
        <v>203</v>
      </c>
      <c r="AJ54" s="52">
        <v>9.1629999999999993E-3</v>
      </c>
      <c r="AK54" s="52" t="s">
        <v>459</v>
      </c>
      <c r="AL54" s="52" t="s">
        <v>66</v>
      </c>
      <c r="AM54" s="52" t="s">
        <v>67</v>
      </c>
      <c r="AN54" s="52">
        <v>0.99770000000000003</v>
      </c>
      <c r="AO54" s="52" t="s">
        <v>205</v>
      </c>
    </row>
    <row r="55" spans="1:43" x14ac:dyDescent="0.2">
      <c r="A55" s="25" t="s">
        <v>92</v>
      </c>
      <c r="B55" s="24">
        <v>-3.4099999999999998E-3</v>
      </c>
      <c r="C55" s="24" t="s">
        <v>93</v>
      </c>
      <c r="D55" s="24" t="s">
        <v>66</v>
      </c>
      <c r="E55" s="24" t="s">
        <v>67</v>
      </c>
      <c r="F55" s="24" t="s">
        <v>94</v>
      </c>
      <c r="G55" s="24" t="s">
        <v>95</v>
      </c>
      <c r="I55" s="24"/>
      <c r="J55" s="24"/>
      <c r="AA55" s="50" t="s">
        <v>131</v>
      </c>
      <c r="AB55" s="48">
        <v>7.7840000000000001E-3</v>
      </c>
      <c r="AC55" s="48" t="s">
        <v>398</v>
      </c>
      <c r="AD55" s="48" t="s">
        <v>66</v>
      </c>
      <c r="AE55" s="48" t="s">
        <v>67</v>
      </c>
      <c r="AF55" s="48">
        <v>0.99980000000000002</v>
      </c>
      <c r="AG55" s="48" t="s">
        <v>133</v>
      </c>
      <c r="AH55" s="48"/>
      <c r="AI55" s="51" t="s">
        <v>242</v>
      </c>
      <c r="AJ55" s="52">
        <v>8.0420000000000005E-3</v>
      </c>
      <c r="AK55" s="52" t="s">
        <v>490</v>
      </c>
      <c r="AL55" s="52" t="s">
        <v>66</v>
      </c>
      <c r="AM55" s="52" t="s">
        <v>67</v>
      </c>
      <c r="AN55" s="52">
        <v>0.99960000000000004</v>
      </c>
      <c r="AO55" s="52" t="s">
        <v>244</v>
      </c>
    </row>
    <row r="56" spans="1:43" x14ac:dyDescent="0.2">
      <c r="A56" s="25" t="s">
        <v>96</v>
      </c>
      <c r="B56" s="24">
        <v>-3.0370000000000001E-4</v>
      </c>
      <c r="C56" s="24" t="s">
        <v>97</v>
      </c>
      <c r="D56" s="24" t="s">
        <v>66</v>
      </c>
      <c r="E56" s="24" t="s">
        <v>67</v>
      </c>
      <c r="F56" s="24" t="s">
        <v>94</v>
      </c>
      <c r="G56" s="24" t="s">
        <v>98</v>
      </c>
      <c r="I56" s="24"/>
      <c r="J56" s="24"/>
      <c r="AA56" s="50" t="s">
        <v>134</v>
      </c>
      <c r="AB56" s="48">
        <v>-6.1729999999999999E-4</v>
      </c>
      <c r="AC56" s="48" t="s">
        <v>399</v>
      </c>
      <c r="AD56" s="48" t="s">
        <v>66</v>
      </c>
      <c r="AE56" s="48" t="s">
        <v>67</v>
      </c>
      <c r="AF56" s="48" t="s">
        <v>94</v>
      </c>
      <c r="AG56" s="48" t="s">
        <v>136</v>
      </c>
      <c r="AH56" s="48"/>
      <c r="AI56" s="48" t="s">
        <v>922</v>
      </c>
    </row>
    <row r="57" spans="1:43" x14ac:dyDescent="0.2">
      <c r="A57" s="25" t="s">
        <v>99</v>
      </c>
      <c r="B57" s="24">
        <v>-5.3109999999999997E-2</v>
      </c>
      <c r="C57" s="24" t="s">
        <v>100</v>
      </c>
      <c r="D57" s="24" t="s">
        <v>65</v>
      </c>
      <c r="E57" s="24" t="s">
        <v>101</v>
      </c>
      <c r="F57" s="24" t="s">
        <v>102</v>
      </c>
      <c r="G57" s="24" t="s">
        <v>103</v>
      </c>
      <c r="I57" s="24"/>
      <c r="J57" s="24"/>
      <c r="AA57" s="50" t="s">
        <v>137</v>
      </c>
      <c r="AB57" s="48">
        <v>-3.4360000000000002E-2</v>
      </c>
      <c r="AC57" s="48" t="s">
        <v>400</v>
      </c>
      <c r="AD57" s="48" t="s">
        <v>65</v>
      </c>
      <c r="AE57" s="48" t="s">
        <v>401</v>
      </c>
      <c r="AF57" s="48">
        <v>2.0000000000000001E-4</v>
      </c>
      <c r="AG57" s="48" t="s">
        <v>139</v>
      </c>
      <c r="AH57" s="48"/>
      <c r="AI57" s="51" t="s">
        <v>402</v>
      </c>
      <c r="AJ57" s="52">
        <v>2.1510000000000001E-2</v>
      </c>
      <c r="AK57" s="52" t="s">
        <v>403</v>
      </c>
      <c r="AL57" s="52" t="s">
        <v>66</v>
      </c>
      <c r="AM57" s="52" t="s">
        <v>67</v>
      </c>
      <c r="AN57" s="52">
        <v>0.13420000000000001</v>
      </c>
      <c r="AO57" s="52" t="s">
        <v>404</v>
      </c>
    </row>
    <row r="58" spans="1:43" x14ac:dyDescent="0.2">
      <c r="A58" s="27" t="s">
        <v>104</v>
      </c>
      <c r="B58" s="28">
        <v>-1.222E-2</v>
      </c>
      <c r="C58" s="28" t="s">
        <v>105</v>
      </c>
      <c r="D58" s="28" t="s">
        <v>66</v>
      </c>
      <c r="E58" s="28" t="s">
        <v>67</v>
      </c>
      <c r="F58" s="28">
        <v>0.92859999999999998</v>
      </c>
      <c r="G58" s="28" t="s">
        <v>106</v>
      </c>
      <c r="I58" s="24"/>
      <c r="J58" s="24"/>
      <c r="AA58" s="51" t="s">
        <v>402</v>
      </c>
      <c r="AB58" s="52">
        <v>2.1510000000000001E-2</v>
      </c>
      <c r="AC58" s="52" t="s">
        <v>403</v>
      </c>
      <c r="AD58" s="52" t="s">
        <v>66</v>
      </c>
      <c r="AE58" s="52" t="s">
        <v>67</v>
      </c>
      <c r="AF58" s="52">
        <v>0.13420000000000001</v>
      </c>
      <c r="AG58" s="52" t="s">
        <v>404</v>
      </c>
      <c r="AH58" s="48"/>
      <c r="AI58" s="51" t="s">
        <v>405</v>
      </c>
      <c r="AJ58" s="52">
        <v>1.6619999999999999E-2</v>
      </c>
      <c r="AK58" s="52" t="s">
        <v>406</v>
      </c>
      <c r="AL58" s="52" t="s">
        <v>66</v>
      </c>
      <c r="AM58" s="52" t="s">
        <v>67</v>
      </c>
      <c r="AN58" s="52">
        <v>0.56040000000000001</v>
      </c>
      <c r="AO58" s="52" t="s">
        <v>407</v>
      </c>
    </row>
    <row r="59" spans="1:43" x14ac:dyDescent="0.2">
      <c r="A59" s="25" t="s">
        <v>107</v>
      </c>
      <c r="B59" s="24">
        <v>-1.9970000000000002E-2</v>
      </c>
      <c r="C59" s="24" t="s">
        <v>108</v>
      </c>
      <c r="D59" s="24" t="s">
        <v>66</v>
      </c>
      <c r="E59" s="24" t="s">
        <v>67</v>
      </c>
      <c r="F59" s="24">
        <v>0.29060000000000002</v>
      </c>
      <c r="G59" s="24" t="s">
        <v>109</v>
      </c>
      <c r="I59" s="24"/>
      <c r="J59" s="24"/>
      <c r="AA59" s="51" t="s">
        <v>405</v>
      </c>
      <c r="AB59" s="52">
        <v>1.6619999999999999E-2</v>
      </c>
      <c r="AC59" s="52" t="s">
        <v>406</v>
      </c>
      <c r="AD59" s="52" t="s">
        <v>66</v>
      </c>
      <c r="AE59" s="52" t="s">
        <v>67</v>
      </c>
      <c r="AF59" s="52">
        <v>0.56040000000000001</v>
      </c>
      <c r="AG59" s="52" t="s">
        <v>407</v>
      </c>
      <c r="AH59" s="48"/>
      <c r="AI59" s="51" t="s">
        <v>408</v>
      </c>
      <c r="AJ59" s="52">
        <v>1.907E-2</v>
      </c>
      <c r="AK59" s="52" t="s">
        <v>409</v>
      </c>
      <c r="AL59" s="52" t="s">
        <v>66</v>
      </c>
      <c r="AM59" s="52" t="s">
        <v>67</v>
      </c>
      <c r="AN59" s="52">
        <v>0.30420000000000003</v>
      </c>
      <c r="AO59" s="52" t="s">
        <v>410</v>
      </c>
    </row>
    <row r="60" spans="1:43" x14ac:dyDescent="0.2">
      <c r="A60" s="25" t="s">
        <v>110</v>
      </c>
      <c r="B60" s="24">
        <v>-2.486E-2</v>
      </c>
      <c r="C60" s="24" t="s">
        <v>111</v>
      </c>
      <c r="D60" s="24" t="s">
        <v>66</v>
      </c>
      <c r="E60" s="24" t="s">
        <v>67</v>
      </c>
      <c r="F60" s="24">
        <v>6.4100000000000004E-2</v>
      </c>
      <c r="G60" s="24" t="s">
        <v>112</v>
      </c>
      <c r="I60" s="24"/>
      <c r="J60" s="24"/>
      <c r="AA60" s="51" t="s">
        <v>408</v>
      </c>
      <c r="AB60" s="52">
        <v>1.907E-2</v>
      </c>
      <c r="AC60" s="52" t="s">
        <v>409</v>
      </c>
      <c r="AD60" s="52" t="s">
        <v>66</v>
      </c>
      <c r="AE60" s="52" t="s">
        <v>67</v>
      </c>
      <c r="AF60" s="52">
        <v>0.30420000000000003</v>
      </c>
      <c r="AG60" s="52" t="s">
        <v>410</v>
      </c>
      <c r="AH60" s="48"/>
      <c r="AI60" s="51" t="s">
        <v>434</v>
      </c>
      <c r="AJ60" s="52">
        <v>2.4920000000000001E-2</v>
      </c>
      <c r="AK60" s="52" t="s">
        <v>435</v>
      </c>
      <c r="AL60" s="52" t="s">
        <v>65</v>
      </c>
      <c r="AM60" s="52" t="s">
        <v>68</v>
      </c>
      <c r="AN60" s="52">
        <v>3.2399999999999998E-2</v>
      </c>
      <c r="AO60" s="52" t="s">
        <v>436</v>
      </c>
    </row>
    <row r="61" spans="1:43" x14ac:dyDescent="0.2">
      <c r="A61" s="25" t="s">
        <v>113</v>
      </c>
      <c r="B61" s="24">
        <v>-7.2830000000000006E-2</v>
      </c>
      <c r="C61" s="24" t="s">
        <v>114</v>
      </c>
      <c r="D61" s="24" t="s">
        <v>65</v>
      </c>
      <c r="E61" s="24" t="s">
        <v>101</v>
      </c>
      <c r="F61" s="24" t="s">
        <v>102</v>
      </c>
      <c r="G61" s="24" t="s">
        <v>115</v>
      </c>
      <c r="I61" s="24"/>
      <c r="J61" s="24"/>
      <c r="AA61" s="51" t="s">
        <v>411</v>
      </c>
      <c r="AB61" s="52">
        <v>3.6839999999999998E-2</v>
      </c>
      <c r="AC61" s="52" t="s">
        <v>412</v>
      </c>
      <c r="AD61" s="52" t="s">
        <v>65</v>
      </c>
      <c r="AE61" s="52" t="s">
        <v>101</v>
      </c>
      <c r="AF61" s="52" t="s">
        <v>102</v>
      </c>
      <c r="AG61" s="52" t="s">
        <v>413</v>
      </c>
      <c r="AH61" s="48"/>
      <c r="AI61" s="51" t="s">
        <v>437</v>
      </c>
      <c r="AJ61" s="52">
        <v>2.0029999999999999E-2</v>
      </c>
      <c r="AK61" s="52" t="s">
        <v>438</v>
      </c>
      <c r="AL61" s="52" t="s">
        <v>66</v>
      </c>
      <c r="AM61" s="52" t="s">
        <v>67</v>
      </c>
      <c r="AN61" s="52">
        <v>0.22539999999999999</v>
      </c>
      <c r="AO61" s="52" t="s">
        <v>439</v>
      </c>
    </row>
    <row r="62" spans="1:43" x14ac:dyDescent="0.2">
      <c r="A62" s="25" t="s">
        <v>116</v>
      </c>
      <c r="B62" s="24">
        <v>8.5140000000000007E-3</v>
      </c>
      <c r="C62" s="24" t="s">
        <v>117</v>
      </c>
      <c r="D62" s="24" t="s">
        <v>66</v>
      </c>
      <c r="E62" s="24" t="s">
        <v>67</v>
      </c>
      <c r="F62" s="24">
        <v>0.99729999999999996</v>
      </c>
      <c r="G62" s="24" t="s">
        <v>118</v>
      </c>
      <c r="I62" s="24"/>
      <c r="J62" s="24"/>
      <c r="AA62" s="53" t="s">
        <v>414</v>
      </c>
      <c r="AB62" s="54">
        <v>2.844E-2</v>
      </c>
      <c r="AC62" s="54" t="s">
        <v>415</v>
      </c>
      <c r="AD62" s="54" t="s">
        <v>65</v>
      </c>
      <c r="AE62" s="54" t="s">
        <v>69</v>
      </c>
      <c r="AF62" s="54">
        <v>5.7999999999999996E-3</v>
      </c>
      <c r="AG62" s="54" t="s">
        <v>416</v>
      </c>
      <c r="AH62" s="48"/>
      <c r="AI62" s="51" t="s">
        <v>440</v>
      </c>
      <c r="AJ62" s="52">
        <v>2.248E-2</v>
      </c>
      <c r="AK62" s="52" t="s">
        <v>441</v>
      </c>
      <c r="AL62" s="52" t="s">
        <v>66</v>
      </c>
      <c r="AM62" s="52" t="s">
        <v>67</v>
      </c>
      <c r="AN62" s="52">
        <v>9.2399999999999996E-2</v>
      </c>
      <c r="AO62" s="52" t="s">
        <v>442</v>
      </c>
    </row>
    <row r="63" spans="1:43" x14ac:dyDescent="0.2">
      <c r="A63" s="25" t="s">
        <v>119</v>
      </c>
      <c r="B63" s="24">
        <v>1.3690000000000001E-2</v>
      </c>
      <c r="C63" s="24" t="s">
        <v>120</v>
      </c>
      <c r="D63" s="24" t="s">
        <v>66</v>
      </c>
      <c r="E63" s="24" t="s">
        <v>67</v>
      </c>
      <c r="F63" s="24">
        <v>0.8458</v>
      </c>
      <c r="G63" s="24" t="s">
        <v>121</v>
      </c>
      <c r="I63" s="24"/>
      <c r="J63" s="24"/>
      <c r="AA63" s="53" t="s">
        <v>417</v>
      </c>
      <c r="AB63" s="54">
        <v>3.1489999999999997E-2</v>
      </c>
      <c r="AC63" s="54" t="s">
        <v>418</v>
      </c>
      <c r="AD63" s="54" t="s">
        <v>65</v>
      </c>
      <c r="AE63" s="54" t="s">
        <v>69</v>
      </c>
      <c r="AF63" s="54">
        <v>1.1000000000000001E-3</v>
      </c>
      <c r="AG63" s="54" t="s">
        <v>419</v>
      </c>
      <c r="AH63" s="48"/>
      <c r="AI63" s="51" t="s">
        <v>465</v>
      </c>
      <c r="AJ63" s="52">
        <v>2.181E-2</v>
      </c>
      <c r="AK63" s="52" t="s">
        <v>466</v>
      </c>
      <c r="AL63" s="52" t="s">
        <v>66</v>
      </c>
      <c r="AM63" s="52" t="s">
        <v>67</v>
      </c>
      <c r="AN63" s="52">
        <v>0.1197</v>
      </c>
      <c r="AO63" s="52" t="s">
        <v>467</v>
      </c>
    </row>
    <row r="64" spans="1:43" x14ac:dyDescent="0.2">
      <c r="A64" s="25" t="s">
        <v>122</v>
      </c>
      <c r="B64" s="24">
        <v>8.8590000000000006E-3</v>
      </c>
      <c r="C64" s="24" t="s">
        <v>123</v>
      </c>
      <c r="D64" s="24" t="s">
        <v>66</v>
      </c>
      <c r="E64" s="24" t="s">
        <v>67</v>
      </c>
      <c r="F64" s="24">
        <v>0.99590000000000001</v>
      </c>
      <c r="G64" s="24" t="s">
        <v>124</v>
      </c>
      <c r="I64" s="24"/>
      <c r="J64" s="24"/>
      <c r="AA64" s="51" t="s">
        <v>140</v>
      </c>
      <c r="AB64" s="52">
        <v>3.107E-3</v>
      </c>
      <c r="AC64" s="52" t="s">
        <v>420</v>
      </c>
      <c r="AD64" s="52" t="s">
        <v>66</v>
      </c>
      <c r="AE64" s="52" t="s">
        <v>67</v>
      </c>
      <c r="AF64" s="52" t="s">
        <v>94</v>
      </c>
      <c r="AG64" s="52" t="s">
        <v>142</v>
      </c>
      <c r="AH64" s="48"/>
      <c r="AI64" s="51" t="s">
        <v>468</v>
      </c>
      <c r="AJ64" s="52">
        <v>1.6920000000000001E-2</v>
      </c>
      <c r="AK64" s="52" t="s">
        <v>469</v>
      </c>
      <c r="AL64" s="52" t="s">
        <v>66</v>
      </c>
      <c r="AM64" s="52" t="s">
        <v>67</v>
      </c>
      <c r="AN64" s="52">
        <v>0.52600000000000002</v>
      </c>
      <c r="AO64" s="52" t="s">
        <v>470</v>
      </c>
    </row>
    <row r="65" spans="1:41" x14ac:dyDescent="0.2">
      <c r="A65" s="25" t="s">
        <v>125</v>
      </c>
      <c r="B65" s="24">
        <v>-4.5069999999999999E-2</v>
      </c>
      <c r="C65" s="24" t="s">
        <v>126</v>
      </c>
      <c r="D65" s="24" t="s">
        <v>65</v>
      </c>
      <c r="E65" s="24" t="s">
        <v>101</v>
      </c>
      <c r="F65" s="24" t="s">
        <v>102</v>
      </c>
      <c r="G65" s="24" t="s">
        <v>127</v>
      </c>
      <c r="I65" s="24"/>
      <c r="J65" s="24"/>
      <c r="AA65" s="51" t="s">
        <v>143</v>
      </c>
      <c r="AB65" s="52">
        <v>-4.9700000000000001E-2</v>
      </c>
      <c r="AC65" s="52" t="s">
        <v>421</v>
      </c>
      <c r="AD65" s="52" t="s">
        <v>65</v>
      </c>
      <c r="AE65" s="52" t="s">
        <v>101</v>
      </c>
      <c r="AF65" s="52" t="s">
        <v>102</v>
      </c>
      <c r="AG65" s="52" t="s">
        <v>145</v>
      </c>
      <c r="AH65" s="48"/>
      <c r="AI65" s="51" t="s">
        <v>471</v>
      </c>
      <c r="AJ65" s="52">
        <v>1.9369999999999998E-2</v>
      </c>
      <c r="AK65" s="52" t="s">
        <v>472</v>
      </c>
      <c r="AL65" s="52" t="s">
        <v>66</v>
      </c>
      <c r="AM65" s="52" t="s">
        <v>67</v>
      </c>
      <c r="AN65" s="52">
        <v>0.2777</v>
      </c>
      <c r="AO65" s="52" t="s">
        <v>473</v>
      </c>
    </row>
    <row r="66" spans="1:41" x14ac:dyDescent="0.2">
      <c r="A66" s="25" t="s">
        <v>128</v>
      </c>
      <c r="B66" s="24">
        <v>1.1769999999999999E-2</v>
      </c>
      <c r="C66" s="24" t="s">
        <v>129</v>
      </c>
      <c r="D66" s="24" t="s">
        <v>66</v>
      </c>
      <c r="E66" s="24" t="s">
        <v>67</v>
      </c>
      <c r="F66" s="24">
        <v>0.94599999999999995</v>
      </c>
      <c r="G66" s="24" t="s">
        <v>130</v>
      </c>
      <c r="I66" s="24"/>
      <c r="J66" s="24"/>
      <c r="AA66" s="50" t="s">
        <v>146</v>
      </c>
      <c r="AB66" s="48">
        <v>-8.8050000000000003E-3</v>
      </c>
      <c r="AC66" s="48" t="s">
        <v>422</v>
      </c>
      <c r="AD66" s="48" t="s">
        <v>66</v>
      </c>
      <c r="AE66" s="48" t="s">
        <v>67</v>
      </c>
      <c r="AF66" s="48">
        <v>0.99860000000000004</v>
      </c>
      <c r="AG66" s="48" t="s">
        <v>148</v>
      </c>
      <c r="AH66" s="48"/>
      <c r="AI66" s="51" t="s">
        <v>495</v>
      </c>
      <c r="AJ66" s="52">
        <v>7.4620000000000006E-2</v>
      </c>
      <c r="AK66" s="52" t="s">
        <v>496</v>
      </c>
      <c r="AL66" s="52" t="s">
        <v>65</v>
      </c>
      <c r="AM66" s="52" t="s">
        <v>101</v>
      </c>
      <c r="AN66" s="52" t="s">
        <v>102</v>
      </c>
      <c r="AO66" s="52" t="s">
        <v>497</v>
      </c>
    </row>
    <row r="67" spans="1:41" x14ac:dyDescent="0.2">
      <c r="A67" s="25" t="s">
        <v>131</v>
      </c>
      <c r="B67" s="24">
        <v>7.7840000000000001E-3</v>
      </c>
      <c r="C67" s="24" t="s">
        <v>132</v>
      </c>
      <c r="D67" s="24" t="s">
        <v>66</v>
      </c>
      <c r="E67" s="24" t="s">
        <v>67</v>
      </c>
      <c r="F67" s="24">
        <v>0.999</v>
      </c>
      <c r="G67" s="24" t="s">
        <v>133</v>
      </c>
      <c r="I67" s="24"/>
      <c r="J67" s="24"/>
      <c r="AA67" s="50" t="s">
        <v>149</v>
      </c>
      <c r="AB67" s="48">
        <v>-1.6559999999999998E-2</v>
      </c>
      <c r="AC67" s="48" t="s">
        <v>423</v>
      </c>
      <c r="AD67" s="48" t="s">
        <v>66</v>
      </c>
      <c r="AE67" s="48" t="s">
        <v>67</v>
      </c>
      <c r="AF67" s="48">
        <v>0.56720000000000004</v>
      </c>
      <c r="AG67" s="48" t="s">
        <v>151</v>
      </c>
      <c r="AH67" s="48"/>
      <c r="AI67" s="51" t="s">
        <v>498</v>
      </c>
      <c r="AJ67" s="52">
        <v>6.973E-2</v>
      </c>
      <c r="AK67" s="52" t="s">
        <v>499</v>
      </c>
      <c r="AL67" s="52" t="s">
        <v>65</v>
      </c>
      <c r="AM67" s="52" t="s">
        <v>101</v>
      </c>
      <c r="AN67" s="52" t="s">
        <v>102</v>
      </c>
      <c r="AO67" s="52" t="s">
        <v>500</v>
      </c>
    </row>
    <row r="68" spans="1:41" x14ac:dyDescent="0.2">
      <c r="A68" s="25" t="s">
        <v>134</v>
      </c>
      <c r="B68" s="24">
        <v>-6.1729999999999999E-4</v>
      </c>
      <c r="C68" s="24" t="s">
        <v>135</v>
      </c>
      <c r="D68" s="24" t="s">
        <v>66</v>
      </c>
      <c r="E68" s="24" t="s">
        <v>67</v>
      </c>
      <c r="F68" s="24" t="s">
        <v>94</v>
      </c>
      <c r="G68" s="24" t="s">
        <v>136</v>
      </c>
      <c r="I68" s="24"/>
      <c r="J68" s="24"/>
      <c r="AA68" s="50" t="s">
        <v>152</v>
      </c>
      <c r="AB68" s="48">
        <v>-2.145E-2</v>
      </c>
      <c r="AC68" s="48" t="s">
        <v>424</v>
      </c>
      <c r="AD68" s="48" t="s">
        <v>66</v>
      </c>
      <c r="AE68" s="48" t="s">
        <v>67</v>
      </c>
      <c r="AF68" s="48">
        <v>0.13730000000000001</v>
      </c>
      <c r="AG68" s="48" t="s">
        <v>154</v>
      </c>
      <c r="AH68" s="48"/>
      <c r="AI68" s="51" t="s">
        <v>501</v>
      </c>
      <c r="AJ68" s="52">
        <v>7.2169999999999998E-2</v>
      </c>
      <c r="AK68" s="52" t="s">
        <v>502</v>
      </c>
      <c r="AL68" s="52" t="s">
        <v>65</v>
      </c>
      <c r="AM68" s="52" t="s">
        <v>101</v>
      </c>
      <c r="AN68" s="52" t="s">
        <v>102</v>
      </c>
      <c r="AO68" s="52" t="s">
        <v>503</v>
      </c>
    </row>
    <row r="69" spans="1:41" x14ac:dyDescent="0.2">
      <c r="A69" s="25" t="s">
        <v>137</v>
      </c>
      <c r="B69" s="24">
        <v>-3.4360000000000002E-2</v>
      </c>
      <c r="C69" s="24" t="s">
        <v>138</v>
      </c>
      <c r="D69" s="24" t="s">
        <v>65</v>
      </c>
      <c r="E69" s="24" t="s">
        <v>69</v>
      </c>
      <c r="F69" s="24">
        <v>1.2999999999999999E-3</v>
      </c>
      <c r="G69" s="24" t="s">
        <v>139</v>
      </c>
      <c r="I69" s="24"/>
      <c r="J69" s="24"/>
      <c r="AA69" s="50" t="s">
        <v>155</v>
      </c>
      <c r="AB69" s="48">
        <v>-6.9419999999999996E-2</v>
      </c>
      <c r="AC69" s="48" t="s">
        <v>425</v>
      </c>
      <c r="AD69" s="48" t="s">
        <v>65</v>
      </c>
      <c r="AE69" s="48" t="s">
        <v>101</v>
      </c>
      <c r="AF69" s="48" t="s">
        <v>102</v>
      </c>
      <c r="AG69" s="48" t="s">
        <v>157</v>
      </c>
      <c r="AH69" s="48"/>
      <c r="AI69" s="48"/>
    </row>
    <row r="70" spans="1:41" x14ac:dyDescent="0.2">
      <c r="A70" s="25" t="s">
        <v>140</v>
      </c>
      <c r="B70" s="24">
        <v>3.107E-3</v>
      </c>
      <c r="C70" s="24" t="s">
        <v>141</v>
      </c>
      <c r="D70" s="24" t="s">
        <v>66</v>
      </c>
      <c r="E70" s="24" t="s">
        <v>67</v>
      </c>
      <c r="F70" s="24" t="s">
        <v>94</v>
      </c>
      <c r="G70" s="24" t="s">
        <v>142</v>
      </c>
      <c r="I70" s="24"/>
      <c r="J70" s="24"/>
      <c r="AA70" s="53" t="s">
        <v>158</v>
      </c>
      <c r="AB70" s="54">
        <v>1.192E-2</v>
      </c>
      <c r="AC70" s="54" t="s">
        <v>426</v>
      </c>
      <c r="AD70" s="54" t="s">
        <v>66</v>
      </c>
      <c r="AE70" s="54" t="s">
        <v>67</v>
      </c>
      <c r="AF70" s="54">
        <v>0.95450000000000002</v>
      </c>
      <c r="AG70" s="54" t="s">
        <v>160</v>
      </c>
      <c r="AH70" s="48"/>
      <c r="AI70" s="48" t="s">
        <v>923</v>
      </c>
    </row>
    <row r="71" spans="1:41" x14ac:dyDescent="0.2">
      <c r="A71" s="25" t="s">
        <v>143</v>
      </c>
      <c r="B71" s="24">
        <v>-4.9700000000000001E-2</v>
      </c>
      <c r="C71" s="24" t="s">
        <v>144</v>
      </c>
      <c r="D71" s="24" t="s">
        <v>65</v>
      </c>
      <c r="E71" s="24" t="s">
        <v>101</v>
      </c>
      <c r="F71" s="24" t="s">
        <v>102</v>
      </c>
      <c r="G71" s="24" t="s">
        <v>145</v>
      </c>
      <c r="I71" s="24"/>
      <c r="J71" s="24"/>
      <c r="AA71" s="51" t="s">
        <v>161</v>
      </c>
      <c r="AB71" s="52">
        <v>1.7100000000000001E-2</v>
      </c>
      <c r="AC71" s="52" t="s">
        <v>427</v>
      </c>
      <c r="AD71" s="52" t="s">
        <v>66</v>
      </c>
      <c r="AE71" s="52" t="s">
        <v>67</v>
      </c>
      <c r="AF71" s="52">
        <v>0.50549999999999995</v>
      </c>
      <c r="AG71" s="52" t="s">
        <v>163</v>
      </c>
      <c r="AH71" s="48"/>
      <c r="AI71" s="51" t="s">
        <v>257</v>
      </c>
      <c r="AJ71" s="52">
        <v>5.1789999999999996E-3</v>
      </c>
      <c r="AK71" s="52" t="s">
        <v>698</v>
      </c>
      <c r="AL71" s="52" t="s">
        <v>66</v>
      </c>
      <c r="AM71" s="52" t="s">
        <v>67</v>
      </c>
      <c r="AN71" s="52" t="s">
        <v>94</v>
      </c>
      <c r="AO71" s="52" t="s">
        <v>259</v>
      </c>
    </row>
    <row r="72" spans="1:41" x14ac:dyDescent="0.2">
      <c r="A72" s="25" t="s">
        <v>146</v>
      </c>
      <c r="B72" s="24">
        <v>-8.8050000000000003E-3</v>
      </c>
      <c r="C72" s="24" t="s">
        <v>147</v>
      </c>
      <c r="D72" s="24" t="s">
        <v>66</v>
      </c>
      <c r="E72" s="24" t="s">
        <v>67</v>
      </c>
      <c r="F72" s="24">
        <v>0.99619999999999997</v>
      </c>
      <c r="G72" s="24" t="s">
        <v>148</v>
      </c>
      <c r="I72" s="24"/>
      <c r="J72" s="24"/>
      <c r="AA72" s="53" t="s">
        <v>164</v>
      </c>
      <c r="AB72" s="54">
        <v>1.227E-2</v>
      </c>
      <c r="AC72" s="54" t="s">
        <v>428</v>
      </c>
      <c r="AD72" s="54" t="s">
        <v>66</v>
      </c>
      <c r="AE72" s="54" t="s">
        <v>67</v>
      </c>
      <c r="AF72" s="54">
        <v>0.94089999999999996</v>
      </c>
      <c r="AG72" s="54" t="s">
        <v>166</v>
      </c>
      <c r="AH72" s="48"/>
      <c r="AI72" s="51" t="s">
        <v>260</v>
      </c>
      <c r="AJ72" s="52">
        <v>3.4450000000000003E-4</v>
      </c>
      <c r="AK72" s="52" t="s">
        <v>699</v>
      </c>
      <c r="AL72" s="52" t="s">
        <v>66</v>
      </c>
      <c r="AM72" s="52" t="s">
        <v>67</v>
      </c>
      <c r="AN72" s="52" t="s">
        <v>94</v>
      </c>
      <c r="AO72" s="52" t="s">
        <v>262</v>
      </c>
    </row>
    <row r="73" spans="1:41" x14ac:dyDescent="0.2">
      <c r="A73" s="27" t="s">
        <v>149</v>
      </c>
      <c r="B73" s="28">
        <v>-1.6559999999999998E-2</v>
      </c>
      <c r="C73" s="28" t="s">
        <v>150</v>
      </c>
      <c r="D73" s="28" t="s">
        <v>66</v>
      </c>
      <c r="E73" s="28" t="s">
        <v>67</v>
      </c>
      <c r="F73" s="28">
        <v>0.5968</v>
      </c>
      <c r="G73" s="28" t="s">
        <v>151</v>
      </c>
      <c r="I73" s="24"/>
      <c r="J73" s="24"/>
      <c r="AA73" s="53" t="s">
        <v>167</v>
      </c>
      <c r="AB73" s="54">
        <v>-4.1660000000000003E-2</v>
      </c>
      <c r="AC73" s="54" t="s">
        <v>429</v>
      </c>
      <c r="AD73" s="54" t="s">
        <v>65</v>
      </c>
      <c r="AE73" s="54" t="s">
        <v>101</v>
      </c>
      <c r="AF73" s="54" t="s">
        <v>102</v>
      </c>
      <c r="AG73" s="54" t="s">
        <v>169</v>
      </c>
      <c r="AH73" s="48"/>
      <c r="AI73" s="51" t="s">
        <v>263</v>
      </c>
      <c r="AJ73" s="52">
        <v>-5.3580000000000003E-2</v>
      </c>
      <c r="AK73" s="52" t="s">
        <v>700</v>
      </c>
      <c r="AL73" s="52" t="s">
        <v>65</v>
      </c>
      <c r="AM73" s="52" t="s">
        <v>101</v>
      </c>
      <c r="AN73" s="52" t="s">
        <v>102</v>
      </c>
      <c r="AO73" s="52" t="s">
        <v>265</v>
      </c>
    </row>
    <row r="74" spans="1:41" x14ac:dyDescent="0.2">
      <c r="A74" s="25" t="s">
        <v>152</v>
      </c>
      <c r="B74" s="24">
        <v>-2.145E-2</v>
      </c>
      <c r="C74" s="24" t="s">
        <v>153</v>
      </c>
      <c r="D74" s="24" t="s">
        <v>66</v>
      </c>
      <c r="E74" s="24" t="s">
        <v>67</v>
      </c>
      <c r="F74" s="24">
        <v>0.19389999999999999</v>
      </c>
      <c r="G74" s="24" t="s">
        <v>154</v>
      </c>
      <c r="I74" s="24"/>
      <c r="J74" s="24"/>
      <c r="AA74" s="50" t="s">
        <v>170</v>
      </c>
      <c r="AB74" s="48">
        <v>1.5180000000000001E-2</v>
      </c>
      <c r="AC74" s="48" t="s">
        <v>430</v>
      </c>
      <c r="AD74" s="48" t="s">
        <v>66</v>
      </c>
      <c r="AE74" s="48" t="s">
        <v>67</v>
      </c>
      <c r="AF74" s="48">
        <v>0.71919999999999995</v>
      </c>
      <c r="AG74" s="48" t="s">
        <v>172</v>
      </c>
      <c r="AH74" s="48"/>
      <c r="AI74" s="51" t="s">
        <v>714</v>
      </c>
      <c r="AJ74" s="52">
        <v>2.8330000000000001E-2</v>
      </c>
      <c r="AK74" s="52" t="s">
        <v>715</v>
      </c>
      <c r="AL74" s="52" t="s">
        <v>65</v>
      </c>
      <c r="AM74" s="52" t="s">
        <v>69</v>
      </c>
      <c r="AN74" s="52">
        <v>6.1000000000000004E-3</v>
      </c>
      <c r="AO74" s="52" t="s">
        <v>716</v>
      </c>
    </row>
    <row r="75" spans="1:41" x14ac:dyDescent="0.2">
      <c r="A75" s="25" t="s">
        <v>155</v>
      </c>
      <c r="B75" s="24">
        <v>-6.9419999999999996E-2</v>
      </c>
      <c r="C75" s="24" t="s">
        <v>156</v>
      </c>
      <c r="D75" s="24" t="s">
        <v>65</v>
      </c>
      <c r="E75" s="24" t="s">
        <v>101</v>
      </c>
      <c r="F75" s="24" t="s">
        <v>102</v>
      </c>
      <c r="G75" s="24" t="s">
        <v>157</v>
      </c>
      <c r="I75" s="24"/>
      <c r="J75" s="24"/>
      <c r="AA75" s="50" t="s">
        <v>173</v>
      </c>
      <c r="AB75" s="48">
        <v>1.119E-2</v>
      </c>
      <c r="AC75" s="48" t="s">
        <v>431</v>
      </c>
      <c r="AD75" s="48" t="s">
        <v>66</v>
      </c>
      <c r="AE75" s="48" t="s">
        <v>67</v>
      </c>
      <c r="AF75" s="48">
        <v>0.97570000000000001</v>
      </c>
      <c r="AG75" s="48" t="s">
        <v>175</v>
      </c>
      <c r="AH75" s="48"/>
      <c r="AI75" s="51" t="s">
        <v>717</v>
      </c>
      <c r="AJ75" s="52">
        <v>1.992E-2</v>
      </c>
      <c r="AK75" s="52" t="s">
        <v>718</v>
      </c>
      <c r="AL75" s="52" t="s">
        <v>66</v>
      </c>
      <c r="AM75" s="52" t="s">
        <v>67</v>
      </c>
      <c r="AN75" s="52">
        <v>0.23319999999999999</v>
      </c>
      <c r="AO75" s="52" t="s">
        <v>719</v>
      </c>
    </row>
    <row r="76" spans="1:41" x14ac:dyDescent="0.2">
      <c r="A76" s="25" t="s">
        <v>158</v>
      </c>
      <c r="B76" s="24">
        <v>1.192E-2</v>
      </c>
      <c r="C76" s="24" t="s">
        <v>159</v>
      </c>
      <c r="D76" s="24" t="s">
        <v>66</v>
      </c>
      <c r="E76" s="24" t="s">
        <v>67</v>
      </c>
      <c r="F76" s="24">
        <v>0.94040000000000001</v>
      </c>
      <c r="G76" s="24" t="s">
        <v>160</v>
      </c>
      <c r="I76" s="24"/>
      <c r="J76" s="24"/>
      <c r="AA76" s="50" t="s">
        <v>176</v>
      </c>
      <c r="AB76" s="48">
        <v>2.7929999999999999E-3</v>
      </c>
      <c r="AC76" s="48" t="s">
        <v>432</v>
      </c>
      <c r="AD76" s="48" t="s">
        <v>66</v>
      </c>
      <c r="AE76" s="48" t="s">
        <v>67</v>
      </c>
      <c r="AF76" s="48" t="s">
        <v>94</v>
      </c>
      <c r="AG76" s="48" t="s">
        <v>178</v>
      </c>
      <c r="AH76" s="48"/>
      <c r="AI76" s="51" t="s">
        <v>720</v>
      </c>
      <c r="AJ76" s="52">
        <v>2.2970000000000001E-2</v>
      </c>
      <c r="AK76" s="52" t="s">
        <v>721</v>
      </c>
      <c r="AL76" s="52" t="s">
        <v>66</v>
      </c>
      <c r="AM76" s="52" t="s">
        <v>67</v>
      </c>
      <c r="AN76" s="52">
        <v>7.5499999999999998E-2</v>
      </c>
      <c r="AO76" s="52" t="s">
        <v>722</v>
      </c>
    </row>
    <row r="77" spans="1:41" x14ac:dyDescent="0.2">
      <c r="A77" s="25" t="s">
        <v>161</v>
      </c>
      <c r="B77" s="24">
        <v>1.7100000000000001E-2</v>
      </c>
      <c r="C77" s="24" t="s">
        <v>162</v>
      </c>
      <c r="D77" s="24" t="s">
        <v>66</v>
      </c>
      <c r="E77" s="24" t="s">
        <v>67</v>
      </c>
      <c r="F77" s="24">
        <v>0.54359999999999997</v>
      </c>
      <c r="G77" s="24" t="s">
        <v>163</v>
      </c>
      <c r="I77" s="24"/>
      <c r="J77" s="24"/>
      <c r="AA77" s="50" t="s">
        <v>179</v>
      </c>
      <c r="AB77" s="48">
        <v>-3.0949999999999998E-2</v>
      </c>
      <c r="AC77" s="48" t="s">
        <v>433</v>
      </c>
      <c r="AD77" s="48" t="s">
        <v>65</v>
      </c>
      <c r="AE77" s="48" t="s">
        <v>69</v>
      </c>
      <c r="AF77" s="48">
        <v>1.5E-3</v>
      </c>
      <c r="AG77" s="48" t="s">
        <v>181</v>
      </c>
      <c r="AH77" s="48"/>
      <c r="AI77" s="51" t="s">
        <v>738</v>
      </c>
      <c r="AJ77" s="52">
        <v>2.315E-2</v>
      </c>
      <c r="AK77" s="52" t="s">
        <v>739</v>
      </c>
      <c r="AL77" s="52" t="s">
        <v>66</v>
      </c>
      <c r="AM77" s="52" t="s">
        <v>67</v>
      </c>
      <c r="AN77" s="52">
        <v>7.0300000000000001E-2</v>
      </c>
      <c r="AO77" s="52" t="s">
        <v>740</v>
      </c>
    </row>
    <row r="78" spans="1:41" x14ac:dyDescent="0.2">
      <c r="A78" s="25" t="s">
        <v>164</v>
      </c>
      <c r="B78" s="24">
        <v>1.227E-2</v>
      </c>
      <c r="C78" s="24" t="s">
        <v>165</v>
      </c>
      <c r="D78" s="24" t="s">
        <v>66</v>
      </c>
      <c r="E78" s="24" t="s">
        <v>67</v>
      </c>
      <c r="F78" s="24">
        <v>0.92630000000000001</v>
      </c>
      <c r="G78" s="24" t="s">
        <v>166</v>
      </c>
      <c r="I78" s="24"/>
      <c r="J78" s="24"/>
      <c r="AA78" s="51" t="s">
        <v>434</v>
      </c>
      <c r="AB78" s="52">
        <v>2.4920000000000001E-2</v>
      </c>
      <c r="AC78" s="52" t="s">
        <v>435</v>
      </c>
      <c r="AD78" s="52" t="s">
        <v>65</v>
      </c>
      <c r="AE78" s="52" t="s">
        <v>68</v>
      </c>
      <c r="AF78" s="52">
        <v>3.2399999999999998E-2</v>
      </c>
      <c r="AG78" s="52" t="s">
        <v>436</v>
      </c>
      <c r="AH78" s="48"/>
      <c r="AI78" s="51" t="s">
        <v>741</v>
      </c>
      <c r="AJ78" s="52">
        <v>1.4749999999999999E-2</v>
      </c>
      <c r="AK78" s="52" t="s">
        <v>742</v>
      </c>
      <c r="AL78" s="52" t="s">
        <v>66</v>
      </c>
      <c r="AM78" s="52" t="s">
        <v>67</v>
      </c>
      <c r="AN78" s="52">
        <v>0.76359999999999995</v>
      </c>
      <c r="AO78" s="52" t="s">
        <v>743</v>
      </c>
    </row>
    <row r="79" spans="1:41" x14ac:dyDescent="0.2">
      <c r="A79" s="25" t="s">
        <v>167</v>
      </c>
      <c r="B79" s="24">
        <v>-4.1660000000000003E-2</v>
      </c>
      <c r="C79" s="24" t="s">
        <v>168</v>
      </c>
      <c r="D79" s="24" t="s">
        <v>65</v>
      </c>
      <c r="E79" s="24" t="s">
        <v>101</v>
      </c>
      <c r="F79" s="24" t="s">
        <v>102</v>
      </c>
      <c r="G79" s="24" t="s">
        <v>169</v>
      </c>
      <c r="I79" s="24"/>
      <c r="J79" s="24"/>
      <c r="AA79" s="51" t="s">
        <v>437</v>
      </c>
      <c r="AB79" s="52">
        <v>2.0029999999999999E-2</v>
      </c>
      <c r="AC79" s="52" t="s">
        <v>438</v>
      </c>
      <c r="AD79" s="52" t="s">
        <v>66</v>
      </c>
      <c r="AE79" s="52" t="s">
        <v>67</v>
      </c>
      <c r="AF79" s="52">
        <v>0.22539999999999999</v>
      </c>
      <c r="AG79" s="52" t="s">
        <v>439</v>
      </c>
      <c r="AH79" s="48"/>
      <c r="AI79" s="51" t="s">
        <v>744</v>
      </c>
      <c r="AJ79" s="52">
        <v>1.779E-2</v>
      </c>
      <c r="AK79" s="52" t="s">
        <v>745</v>
      </c>
      <c r="AL79" s="52" t="s">
        <v>66</v>
      </c>
      <c r="AM79" s="52" t="s">
        <v>67</v>
      </c>
      <c r="AN79" s="52">
        <v>0.4299</v>
      </c>
      <c r="AO79" s="52" t="s">
        <v>746</v>
      </c>
    </row>
    <row r="80" spans="1:41" x14ac:dyDescent="0.2">
      <c r="A80" s="25" t="s">
        <v>170</v>
      </c>
      <c r="B80" s="24">
        <v>1.5180000000000001E-2</v>
      </c>
      <c r="C80" s="24" t="s">
        <v>171</v>
      </c>
      <c r="D80" s="24" t="s">
        <v>66</v>
      </c>
      <c r="E80" s="24" t="s">
        <v>67</v>
      </c>
      <c r="F80" s="24">
        <v>0.72660000000000002</v>
      </c>
      <c r="G80" s="24" t="s">
        <v>172</v>
      </c>
      <c r="I80" s="24"/>
      <c r="J80" s="24"/>
      <c r="AA80" s="51" t="s">
        <v>440</v>
      </c>
      <c r="AB80" s="52">
        <v>2.248E-2</v>
      </c>
      <c r="AC80" s="52" t="s">
        <v>441</v>
      </c>
      <c r="AD80" s="52" t="s">
        <v>66</v>
      </c>
      <c r="AE80" s="52" t="s">
        <v>67</v>
      </c>
      <c r="AF80" s="52">
        <v>9.2399999999999996E-2</v>
      </c>
      <c r="AG80" s="52" t="s">
        <v>442</v>
      </c>
      <c r="AH80" s="48"/>
      <c r="AI80" s="51" t="s">
        <v>296</v>
      </c>
      <c r="AJ80" s="52">
        <v>-5.3929999999999999E-2</v>
      </c>
      <c r="AK80" s="52" t="s">
        <v>747</v>
      </c>
      <c r="AL80" s="52" t="s">
        <v>65</v>
      </c>
      <c r="AM80" s="52" t="s">
        <v>101</v>
      </c>
      <c r="AN80" s="52" t="s">
        <v>102</v>
      </c>
      <c r="AO80" s="52" t="s">
        <v>298</v>
      </c>
    </row>
    <row r="81" spans="1:41" x14ac:dyDescent="0.2">
      <c r="A81" s="25" t="s">
        <v>173</v>
      </c>
      <c r="B81" s="24">
        <v>1.119E-2</v>
      </c>
      <c r="C81" s="24" t="s">
        <v>174</v>
      </c>
      <c r="D81" s="24" t="s">
        <v>66</v>
      </c>
      <c r="E81" s="24" t="s">
        <v>67</v>
      </c>
      <c r="F81" s="24">
        <v>0.96389999999999998</v>
      </c>
      <c r="G81" s="24" t="s">
        <v>175</v>
      </c>
      <c r="I81" s="24"/>
      <c r="J81" s="24"/>
      <c r="AA81" s="50" t="s">
        <v>443</v>
      </c>
      <c r="AB81" s="48">
        <v>4.0250000000000001E-2</v>
      </c>
      <c r="AC81" s="48" t="s">
        <v>444</v>
      </c>
      <c r="AD81" s="48" t="s">
        <v>65</v>
      </c>
      <c r="AE81" s="48" t="s">
        <v>101</v>
      </c>
      <c r="AF81" s="48" t="s">
        <v>102</v>
      </c>
      <c r="AG81" s="48" t="s">
        <v>445</v>
      </c>
      <c r="AH81" s="48"/>
      <c r="AI81" s="51" t="s">
        <v>281</v>
      </c>
      <c r="AJ81" s="52">
        <v>-5.876E-2</v>
      </c>
      <c r="AK81" s="52" t="s">
        <v>724</v>
      </c>
      <c r="AL81" s="52" t="s">
        <v>65</v>
      </c>
      <c r="AM81" s="52" t="s">
        <v>101</v>
      </c>
      <c r="AN81" s="52" t="s">
        <v>102</v>
      </c>
      <c r="AO81" s="52" t="s">
        <v>283</v>
      </c>
    </row>
    <row r="82" spans="1:41" x14ac:dyDescent="0.2">
      <c r="A82" s="25" t="s">
        <v>176</v>
      </c>
      <c r="B82" s="24">
        <v>2.7929999999999999E-3</v>
      </c>
      <c r="C82" s="24" t="s">
        <v>177</v>
      </c>
      <c r="D82" s="24" t="s">
        <v>66</v>
      </c>
      <c r="E82" s="24" t="s">
        <v>67</v>
      </c>
      <c r="F82" s="24" t="s">
        <v>94</v>
      </c>
      <c r="G82" s="24" t="s">
        <v>178</v>
      </c>
      <c r="I82" s="24"/>
      <c r="J82" s="24"/>
      <c r="AA82" s="50" t="s">
        <v>446</v>
      </c>
      <c r="AB82" s="48">
        <v>3.1850000000000003E-2</v>
      </c>
      <c r="AC82" s="48" t="s">
        <v>447</v>
      </c>
      <c r="AD82" s="48" t="s">
        <v>65</v>
      </c>
      <c r="AE82" s="48" t="s">
        <v>401</v>
      </c>
      <c r="AF82" s="48">
        <v>8.9999999999999998E-4</v>
      </c>
      <c r="AG82" s="48" t="s">
        <v>448</v>
      </c>
      <c r="AH82" s="48"/>
      <c r="AI82" s="48" t="s">
        <v>924</v>
      </c>
    </row>
    <row r="83" spans="1:41" x14ac:dyDescent="0.2">
      <c r="A83" s="25" t="s">
        <v>179</v>
      </c>
      <c r="B83" s="24">
        <v>-3.0949999999999998E-2</v>
      </c>
      <c r="C83" s="24" t="s">
        <v>180</v>
      </c>
      <c r="D83" s="24" t="s">
        <v>65</v>
      </c>
      <c r="E83" s="24" t="s">
        <v>69</v>
      </c>
      <c r="F83" s="24">
        <v>5.7000000000000002E-3</v>
      </c>
      <c r="G83" s="24" t="s">
        <v>181</v>
      </c>
      <c r="I83" s="24"/>
      <c r="J83" s="24"/>
      <c r="AA83" s="50" t="s">
        <v>449</v>
      </c>
      <c r="AB83" s="48">
        <v>3.49E-2</v>
      </c>
      <c r="AC83" s="48" t="s">
        <v>450</v>
      </c>
      <c r="AD83" s="48" t="s">
        <v>65</v>
      </c>
      <c r="AE83" s="48" t="s">
        <v>401</v>
      </c>
      <c r="AF83" s="48">
        <v>2.0000000000000001E-4</v>
      </c>
      <c r="AG83" s="48" t="s">
        <v>451</v>
      </c>
      <c r="AH83" s="48"/>
      <c r="AI83" s="51" t="s">
        <v>869</v>
      </c>
      <c r="AJ83" s="52">
        <v>-4.8900000000000002E-3</v>
      </c>
      <c r="AK83" s="52" t="s">
        <v>565</v>
      </c>
      <c r="AL83" s="52" t="s">
        <v>66</v>
      </c>
      <c r="AM83" s="52" t="s">
        <v>67</v>
      </c>
      <c r="AN83" s="52" t="s">
        <v>94</v>
      </c>
      <c r="AO83" s="52" t="s">
        <v>870</v>
      </c>
    </row>
    <row r="84" spans="1:41" x14ac:dyDescent="0.2">
      <c r="A84" s="25" t="s">
        <v>182</v>
      </c>
      <c r="B84" s="24">
        <v>-5.2810000000000003E-2</v>
      </c>
      <c r="C84" s="24" t="s">
        <v>183</v>
      </c>
      <c r="D84" s="24" t="s">
        <v>65</v>
      </c>
      <c r="E84" s="24" t="s">
        <v>101</v>
      </c>
      <c r="F84" s="24" t="s">
        <v>102</v>
      </c>
      <c r="G84" s="24" t="s">
        <v>184</v>
      </c>
      <c r="I84" s="24"/>
      <c r="J84" s="24"/>
      <c r="AA84" s="51" t="s">
        <v>182</v>
      </c>
      <c r="AB84" s="52">
        <v>-5.2810000000000003E-2</v>
      </c>
      <c r="AC84" s="52" t="s">
        <v>452</v>
      </c>
      <c r="AD84" s="52" t="s">
        <v>65</v>
      </c>
      <c r="AE84" s="52" t="s">
        <v>101</v>
      </c>
      <c r="AF84" s="52" t="s">
        <v>102</v>
      </c>
      <c r="AG84" s="52" t="s">
        <v>184</v>
      </c>
      <c r="AH84" s="48"/>
      <c r="AI84" s="51" t="s">
        <v>871</v>
      </c>
      <c r="AJ84" s="52">
        <v>-2.4420000000000002E-3</v>
      </c>
      <c r="AK84" s="52" t="s">
        <v>872</v>
      </c>
      <c r="AL84" s="52" t="s">
        <v>66</v>
      </c>
      <c r="AM84" s="52" t="s">
        <v>67</v>
      </c>
      <c r="AN84" s="52" t="s">
        <v>94</v>
      </c>
      <c r="AO84" s="52" t="s">
        <v>873</v>
      </c>
    </row>
    <row r="85" spans="1:41" x14ac:dyDescent="0.2">
      <c r="A85" s="25" t="s">
        <v>185</v>
      </c>
      <c r="B85" s="24">
        <v>-1.191E-2</v>
      </c>
      <c r="C85" s="24" t="s">
        <v>186</v>
      </c>
      <c r="D85" s="24" t="s">
        <v>66</v>
      </c>
      <c r="E85" s="24" t="s">
        <v>67</v>
      </c>
      <c r="F85" s="24">
        <v>0.94089999999999996</v>
      </c>
      <c r="G85" s="24" t="s">
        <v>187</v>
      </c>
      <c r="I85" s="24"/>
      <c r="J85" s="24"/>
      <c r="AA85" s="50" t="s">
        <v>185</v>
      </c>
      <c r="AB85" s="48">
        <v>-1.191E-2</v>
      </c>
      <c r="AC85" s="48" t="s">
        <v>453</v>
      </c>
      <c r="AD85" s="48" t="s">
        <v>66</v>
      </c>
      <c r="AE85" s="48" t="s">
        <v>67</v>
      </c>
      <c r="AF85" s="48">
        <v>0.95499999999999996</v>
      </c>
      <c r="AG85" s="48" t="s">
        <v>187</v>
      </c>
      <c r="AH85" s="48"/>
      <c r="AI85" s="51" t="s">
        <v>883</v>
      </c>
      <c r="AJ85" s="52">
        <v>2.4480000000000001E-3</v>
      </c>
      <c r="AK85" s="52" t="s">
        <v>884</v>
      </c>
      <c r="AL85" s="52" t="s">
        <v>66</v>
      </c>
      <c r="AM85" s="52" t="s">
        <v>67</v>
      </c>
      <c r="AN85" s="52" t="s">
        <v>94</v>
      </c>
      <c r="AO85" s="52" t="s">
        <v>885</v>
      </c>
    </row>
    <row r="86" spans="1:41" x14ac:dyDescent="0.2">
      <c r="A86" s="25" t="s">
        <v>188</v>
      </c>
      <c r="B86" s="24">
        <v>-1.966E-2</v>
      </c>
      <c r="C86" s="24" t="s">
        <v>189</v>
      </c>
      <c r="D86" s="24" t="s">
        <v>66</v>
      </c>
      <c r="E86" s="24" t="s">
        <v>67</v>
      </c>
      <c r="F86" s="24">
        <v>0.31380000000000002</v>
      </c>
      <c r="G86" s="24" t="s">
        <v>190</v>
      </c>
      <c r="I86" s="24"/>
      <c r="J86" s="24"/>
      <c r="AA86" s="50" t="s">
        <v>188</v>
      </c>
      <c r="AB86" s="48">
        <v>-1.966E-2</v>
      </c>
      <c r="AC86" s="48" t="s">
        <v>454</v>
      </c>
      <c r="AD86" s="48" t="s">
        <v>66</v>
      </c>
      <c r="AE86" s="48" t="s">
        <v>67</v>
      </c>
      <c r="AF86" s="48">
        <v>0.25340000000000001</v>
      </c>
      <c r="AG86" s="48" t="s">
        <v>190</v>
      </c>
      <c r="AH86" s="48"/>
      <c r="AI86" s="50" t="s">
        <v>925</v>
      </c>
      <c r="AJ86" s="48"/>
      <c r="AK86" s="48"/>
      <c r="AL86" s="48"/>
      <c r="AM86" s="48"/>
      <c r="AN86" s="48"/>
      <c r="AO86" s="48"/>
    </row>
    <row r="87" spans="1:41" x14ac:dyDescent="0.2">
      <c r="A87" s="27" t="s">
        <v>191</v>
      </c>
      <c r="B87" s="28">
        <v>-2.4549999999999999E-2</v>
      </c>
      <c r="C87" s="28" t="s">
        <v>192</v>
      </c>
      <c r="D87" s="28" t="s">
        <v>66</v>
      </c>
      <c r="E87" s="28" t="s">
        <v>67</v>
      </c>
      <c r="F87" s="28">
        <v>7.1300000000000002E-2</v>
      </c>
      <c r="G87" s="28" t="s">
        <v>193</v>
      </c>
      <c r="I87" s="24"/>
      <c r="J87" s="24"/>
      <c r="AA87" s="50" t="s">
        <v>191</v>
      </c>
      <c r="AB87" s="48">
        <v>-2.4549999999999999E-2</v>
      </c>
      <c r="AC87" s="48" t="s">
        <v>455</v>
      </c>
      <c r="AD87" s="48" t="s">
        <v>65</v>
      </c>
      <c r="AE87" s="48" t="s">
        <v>68</v>
      </c>
      <c r="AF87" s="48">
        <v>3.8199999999999998E-2</v>
      </c>
      <c r="AG87" s="48" t="s">
        <v>193</v>
      </c>
      <c r="AH87" s="48"/>
      <c r="AI87" s="51" t="s">
        <v>874</v>
      </c>
      <c r="AJ87" s="52">
        <v>1.533E-2</v>
      </c>
      <c r="AK87" s="52" t="s">
        <v>875</v>
      </c>
      <c r="AL87" s="52" t="s">
        <v>66</v>
      </c>
      <c r="AM87" s="52" t="s">
        <v>67</v>
      </c>
      <c r="AN87" s="52">
        <v>0.70350000000000001</v>
      </c>
      <c r="AO87" s="52" t="s">
        <v>876</v>
      </c>
    </row>
    <row r="88" spans="1:41" x14ac:dyDescent="0.2">
      <c r="A88" s="25" t="s">
        <v>194</v>
      </c>
      <c r="B88" s="24">
        <v>-7.2529999999999997E-2</v>
      </c>
      <c r="C88" s="24" t="s">
        <v>195</v>
      </c>
      <c r="D88" s="24" t="s">
        <v>65</v>
      </c>
      <c r="E88" s="24" t="s">
        <v>101</v>
      </c>
      <c r="F88" s="24" t="s">
        <v>102</v>
      </c>
      <c r="G88" s="24" t="s">
        <v>196</v>
      </c>
      <c r="I88" s="24"/>
      <c r="J88" s="24"/>
      <c r="AA88" s="50" t="s">
        <v>194</v>
      </c>
      <c r="AB88" s="48">
        <v>-7.2529999999999997E-2</v>
      </c>
      <c r="AC88" s="48" t="s">
        <v>456</v>
      </c>
      <c r="AD88" s="48" t="s">
        <v>65</v>
      </c>
      <c r="AE88" s="48" t="s">
        <v>101</v>
      </c>
      <c r="AF88" s="48" t="s">
        <v>102</v>
      </c>
      <c r="AG88" s="48" t="s">
        <v>196</v>
      </c>
      <c r="AH88" s="48"/>
      <c r="AI88" s="51" t="s">
        <v>889</v>
      </c>
      <c r="AJ88" s="52">
        <v>1.1820000000000001E-2</v>
      </c>
      <c r="AK88" s="52" t="s">
        <v>890</v>
      </c>
      <c r="AL88" s="52" t="s">
        <v>66</v>
      </c>
      <c r="AM88" s="52" t="s">
        <v>67</v>
      </c>
      <c r="AN88" s="52">
        <v>0.95820000000000005</v>
      </c>
      <c r="AO88" s="52" t="s">
        <v>891</v>
      </c>
    </row>
    <row r="89" spans="1:41" x14ac:dyDescent="0.2">
      <c r="A89" s="25" t="s">
        <v>197</v>
      </c>
      <c r="B89" s="24">
        <v>8.8179999999999994E-3</v>
      </c>
      <c r="C89" s="24" t="s">
        <v>198</v>
      </c>
      <c r="D89" s="24" t="s">
        <v>66</v>
      </c>
      <c r="E89" s="24" t="s">
        <v>67</v>
      </c>
      <c r="F89" s="24">
        <v>0.99609999999999999</v>
      </c>
      <c r="G89" s="24" t="s">
        <v>199</v>
      </c>
      <c r="I89" s="24"/>
      <c r="J89" s="24"/>
      <c r="AA89" s="50" t="s">
        <v>197</v>
      </c>
      <c r="AB89" s="48">
        <v>8.8179999999999994E-3</v>
      </c>
      <c r="AC89" s="48" t="s">
        <v>457</v>
      </c>
      <c r="AD89" s="48" t="s">
        <v>66</v>
      </c>
      <c r="AE89" s="48" t="s">
        <v>67</v>
      </c>
      <c r="AF89" s="48">
        <v>0.99860000000000004</v>
      </c>
      <c r="AG89" s="48" t="s">
        <v>199</v>
      </c>
      <c r="AH89" s="48"/>
      <c r="AI89" s="51" t="s">
        <v>901</v>
      </c>
      <c r="AJ89" s="52">
        <v>1.242E-2</v>
      </c>
      <c r="AK89" s="52" t="s">
        <v>902</v>
      </c>
      <c r="AL89" s="52" t="s">
        <v>66</v>
      </c>
      <c r="AM89" s="52" t="s">
        <v>67</v>
      </c>
      <c r="AN89" s="52">
        <v>0.93420000000000003</v>
      </c>
      <c r="AO89" s="52" t="s">
        <v>903</v>
      </c>
    </row>
    <row r="90" spans="1:41" x14ac:dyDescent="0.2">
      <c r="A90" s="25" t="s">
        <v>200</v>
      </c>
      <c r="B90" s="24">
        <v>1.4E-2</v>
      </c>
      <c r="C90" s="24" t="s">
        <v>201</v>
      </c>
      <c r="D90" s="24" t="s">
        <v>66</v>
      </c>
      <c r="E90" s="24" t="s">
        <v>67</v>
      </c>
      <c r="F90" s="24">
        <v>0.82410000000000005</v>
      </c>
      <c r="G90" s="24" t="s">
        <v>202</v>
      </c>
      <c r="I90" s="24"/>
      <c r="J90" s="24"/>
      <c r="AA90" s="50" t="s">
        <v>200</v>
      </c>
      <c r="AB90" s="48">
        <v>1.4E-2</v>
      </c>
      <c r="AC90" s="48" t="s">
        <v>458</v>
      </c>
      <c r="AD90" s="48" t="s">
        <v>66</v>
      </c>
      <c r="AE90" s="48" t="s">
        <v>67</v>
      </c>
      <c r="AF90" s="48">
        <v>0.83160000000000001</v>
      </c>
      <c r="AG90" s="48" t="s">
        <v>202</v>
      </c>
      <c r="AH90" s="48"/>
      <c r="AI90" s="48"/>
    </row>
    <row r="91" spans="1:41" x14ac:dyDescent="0.2">
      <c r="A91" s="25" t="s">
        <v>203</v>
      </c>
      <c r="B91" s="24">
        <v>9.1629999999999993E-3</v>
      </c>
      <c r="C91" s="24" t="s">
        <v>204</v>
      </c>
      <c r="D91" s="24" t="s">
        <v>66</v>
      </c>
      <c r="E91" s="24" t="s">
        <v>67</v>
      </c>
      <c r="F91" s="24">
        <v>0.99419999999999997</v>
      </c>
      <c r="G91" s="24" t="s">
        <v>205</v>
      </c>
      <c r="I91" s="24"/>
      <c r="J91" s="24"/>
      <c r="AA91" s="51" t="s">
        <v>203</v>
      </c>
      <c r="AB91" s="52">
        <v>9.1629999999999993E-3</v>
      </c>
      <c r="AC91" s="52" t="s">
        <v>459</v>
      </c>
      <c r="AD91" s="52" t="s">
        <v>66</v>
      </c>
      <c r="AE91" s="52" t="s">
        <v>67</v>
      </c>
      <c r="AF91" s="52">
        <v>0.99770000000000003</v>
      </c>
      <c r="AG91" s="52" t="s">
        <v>205</v>
      </c>
      <c r="AH91" s="48"/>
    </row>
    <row r="92" spans="1:41" x14ac:dyDescent="0.2">
      <c r="A92" s="25" t="s">
        <v>206</v>
      </c>
      <c r="B92" s="24">
        <v>-4.4760000000000001E-2</v>
      </c>
      <c r="C92" s="24" t="s">
        <v>207</v>
      </c>
      <c r="D92" s="24" t="s">
        <v>65</v>
      </c>
      <c r="E92" s="24" t="s">
        <v>101</v>
      </c>
      <c r="F92" s="24" t="s">
        <v>102</v>
      </c>
      <c r="G92" s="24" t="s">
        <v>208</v>
      </c>
      <c r="I92" s="24"/>
      <c r="J92" s="24"/>
      <c r="AA92" s="50" t="s">
        <v>206</v>
      </c>
      <c r="AB92" s="48">
        <v>-4.4760000000000001E-2</v>
      </c>
      <c r="AC92" s="48" t="s">
        <v>460</v>
      </c>
      <c r="AD92" s="48" t="s">
        <v>65</v>
      </c>
      <c r="AE92" s="48" t="s">
        <v>101</v>
      </c>
      <c r="AF92" s="48" t="s">
        <v>102</v>
      </c>
      <c r="AG92" s="48" t="s">
        <v>208</v>
      </c>
      <c r="AH92" s="48"/>
    </row>
    <row r="93" spans="1:41" x14ac:dyDescent="0.2">
      <c r="A93" s="25" t="s">
        <v>209</v>
      </c>
      <c r="B93" s="24">
        <v>1.208E-2</v>
      </c>
      <c r="C93" s="24" t="s">
        <v>210</v>
      </c>
      <c r="D93" s="24" t="s">
        <v>66</v>
      </c>
      <c r="E93" s="24" t="s">
        <v>67</v>
      </c>
      <c r="F93" s="24">
        <v>0.9345</v>
      </c>
      <c r="G93" s="24" t="s">
        <v>211</v>
      </c>
      <c r="I93" s="24"/>
      <c r="J93" s="24"/>
      <c r="AA93" s="50" t="s">
        <v>209</v>
      </c>
      <c r="AB93" s="48">
        <v>1.208E-2</v>
      </c>
      <c r="AC93" s="48" t="s">
        <v>461</v>
      </c>
      <c r="AD93" s="48" t="s">
        <v>66</v>
      </c>
      <c r="AE93" s="48" t="s">
        <v>67</v>
      </c>
      <c r="AF93" s="48">
        <v>0.94889999999999997</v>
      </c>
      <c r="AG93" s="48" t="s">
        <v>211</v>
      </c>
      <c r="AH93" s="48"/>
    </row>
    <row r="94" spans="1:41" x14ac:dyDescent="0.2">
      <c r="A94" s="25" t="s">
        <v>212</v>
      </c>
      <c r="B94" s="24">
        <v>8.0879999999999997E-3</v>
      </c>
      <c r="C94" s="24" t="s">
        <v>213</v>
      </c>
      <c r="D94" s="24" t="s">
        <v>66</v>
      </c>
      <c r="E94" s="24" t="s">
        <v>67</v>
      </c>
      <c r="F94" s="24">
        <v>0.99839999999999995</v>
      </c>
      <c r="G94" s="24" t="s">
        <v>214</v>
      </c>
      <c r="I94" s="24"/>
      <c r="J94" s="24"/>
      <c r="AA94" s="50" t="s">
        <v>212</v>
      </c>
      <c r="AB94" s="48">
        <v>8.0879999999999997E-3</v>
      </c>
      <c r="AC94" s="48" t="s">
        <v>462</v>
      </c>
      <c r="AD94" s="48" t="s">
        <v>66</v>
      </c>
      <c r="AE94" s="48" t="s">
        <v>67</v>
      </c>
      <c r="AF94" s="48">
        <v>0.99960000000000004</v>
      </c>
      <c r="AG94" s="48" t="s">
        <v>214</v>
      </c>
      <c r="AH94" s="48"/>
    </row>
    <row r="95" spans="1:41" x14ac:dyDescent="0.2">
      <c r="A95" s="25" t="s">
        <v>215</v>
      </c>
      <c r="B95" s="24">
        <v>-3.1349999999999998E-4</v>
      </c>
      <c r="C95" s="24" t="s">
        <v>216</v>
      </c>
      <c r="D95" s="24" t="s">
        <v>66</v>
      </c>
      <c r="E95" s="24" t="s">
        <v>67</v>
      </c>
      <c r="F95" s="24" t="s">
        <v>94</v>
      </c>
      <c r="G95" s="24" t="s">
        <v>217</v>
      </c>
      <c r="I95" s="24"/>
      <c r="J95" s="24"/>
      <c r="AA95" s="50" t="s">
        <v>215</v>
      </c>
      <c r="AB95" s="48">
        <v>-3.1349999999999998E-4</v>
      </c>
      <c r="AC95" s="48" t="s">
        <v>463</v>
      </c>
      <c r="AD95" s="48" t="s">
        <v>66</v>
      </c>
      <c r="AE95" s="48" t="s">
        <v>67</v>
      </c>
      <c r="AF95" s="48" t="s">
        <v>94</v>
      </c>
      <c r="AG95" s="48" t="s">
        <v>217</v>
      </c>
      <c r="AH95" s="48"/>
    </row>
    <row r="96" spans="1:41" x14ac:dyDescent="0.2">
      <c r="A96" s="25" t="s">
        <v>218</v>
      </c>
      <c r="B96" s="24">
        <v>-3.4049999999999997E-2</v>
      </c>
      <c r="C96" s="24" t="s">
        <v>219</v>
      </c>
      <c r="D96" s="24" t="s">
        <v>65</v>
      </c>
      <c r="E96" s="24" t="s">
        <v>69</v>
      </c>
      <c r="F96" s="24">
        <v>1.4E-3</v>
      </c>
      <c r="G96" s="24" t="s">
        <v>220</v>
      </c>
      <c r="I96" s="24"/>
      <c r="J96" s="24"/>
      <c r="AA96" s="50" t="s">
        <v>218</v>
      </c>
      <c r="AB96" s="48">
        <v>-3.4049999999999997E-2</v>
      </c>
      <c r="AC96" s="48" t="s">
        <v>464</v>
      </c>
      <c r="AD96" s="48" t="s">
        <v>65</v>
      </c>
      <c r="AE96" s="48" t="s">
        <v>401</v>
      </c>
      <c r="AF96" s="48">
        <v>2.9999999999999997E-4</v>
      </c>
      <c r="AG96" s="48" t="s">
        <v>220</v>
      </c>
      <c r="AH96" s="48"/>
    </row>
    <row r="97" spans="1:35" x14ac:dyDescent="0.2">
      <c r="A97" s="25" t="s">
        <v>221</v>
      </c>
      <c r="B97" s="24">
        <v>4.0890000000000003E-2</v>
      </c>
      <c r="C97" s="24" t="s">
        <v>222</v>
      </c>
      <c r="D97" s="24" t="s">
        <v>65</v>
      </c>
      <c r="E97" s="24" t="s">
        <v>101</v>
      </c>
      <c r="F97" s="24" t="s">
        <v>102</v>
      </c>
      <c r="G97" s="24" t="s">
        <v>223</v>
      </c>
      <c r="I97" s="24"/>
      <c r="J97" s="24"/>
      <c r="AA97" s="51" t="s">
        <v>465</v>
      </c>
      <c r="AB97" s="52">
        <v>2.181E-2</v>
      </c>
      <c r="AC97" s="52" t="s">
        <v>466</v>
      </c>
      <c r="AD97" s="52" t="s">
        <v>66</v>
      </c>
      <c r="AE97" s="52" t="s">
        <v>67</v>
      </c>
      <c r="AF97" s="52">
        <v>0.1197</v>
      </c>
      <c r="AG97" s="52" t="s">
        <v>467</v>
      </c>
      <c r="AH97" s="48"/>
    </row>
    <row r="98" spans="1:35" x14ac:dyDescent="0.2">
      <c r="A98" s="25" t="s">
        <v>224</v>
      </c>
      <c r="B98" s="24">
        <v>3.3140000000000003E-2</v>
      </c>
      <c r="C98" s="24" t="s">
        <v>225</v>
      </c>
      <c r="D98" s="24" t="s">
        <v>65</v>
      </c>
      <c r="E98" s="24" t="s">
        <v>69</v>
      </c>
      <c r="F98" s="24">
        <v>2.2000000000000001E-3</v>
      </c>
      <c r="G98" s="24" t="s">
        <v>226</v>
      </c>
      <c r="I98" s="24"/>
      <c r="J98" s="24"/>
      <c r="AA98" s="51" t="s">
        <v>468</v>
      </c>
      <c r="AB98" s="52">
        <v>1.6920000000000001E-2</v>
      </c>
      <c r="AC98" s="52" t="s">
        <v>469</v>
      </c>
      <c r="AD98" s="52" t="s">
        <v>66</v>
      </c>
      <c r="AE98" s="52" t="s">
        <v>67</v>
      </c>
      <c r="AF98" s="52">
        <v>0.52600000000000002</v>
      </c>
      <c r="AG98" s="52" t="s">
        <v>470</v>
      </c>
      <c r="AH98" s="48"/>
    </row>
    <row r="99" spans="1:35" x14ac:dyDescent="0.2">
      <c r="A99" s="25" t="s">
        <v>227</v>
      </c>
      <c r="B99" s="24">
        <v>2.8250000000000001E-2</v>
      </c>
      <c r="C99" s="24" t="s">
        <v>228</v>
      </c>
      <c r="D99" s="24" t="s">
        <v>65</v>
      </c>
      <c r="E99" s="24" t="s">
        <v>68</v>
      </c>
      <c r="F99" s="24">
        <v>1.7600000000000001E-2</v>
      </c>
      <c r="G99" s="24" t="s">
        <v>229</v>
      </c>
      <c r="I99" s="24"/>
      <c r="J99" s="24"/>
      <c r="AA99" s="51" t="s">
        <v>471</v>
      </c>
      <c r="AB99" s="52">
        <v>1.9369999999999998E-2</v>
      </c>
      <c r="AC99" s="52" t="s">
        <v>472</v>
      </c>
      <c r="AD99" s="52" t="s">
        <v>66</v>
      </c>
      <c r="AE99" s="52" t="s">
        <v>67</v>
      </c>
      <c r="AF99" s="52">
        <v>0.2777</v>
      </c>
      <c r="AG99" s="52" t="s">
        <v>473</v>
      </c>
      <c r="AH99" s="48"/>
    </row>
    <row r="100" spans="1:35" x14ac:dyDescent="0.2">
      <c r="A100" s="27" t="s">
        <v>230</v>
      </c>
      <c r="B100" s="28">
        <v>-1.9720000000000001E-2</v>
      </c>
      <c r="C100" s="28" t="s">
        <v>231</v>
      </c>
      <c r="D100" s="28" t="s">
        <v>66</v>
      </c>
      <c r="E100" s="28" t="s">
        <v>67</v>
      </c>
      <c r="F100" s="28">
        <v>0.30919999999999997</v>
      </c>
      <c r="G100" s="28" t="s">
        <v>232</v>
      </c>
      <c r="I100" s="24"/>
      <c r="J100" s="24"/>
      <c r="AA100" s="50" t="s">
        <v>474</v>
      </c>
      <c r="AB100" s="48">
        <v>3.7139999999999999E-2</v>
      </c>
      <c r="AC100" s="48" t="s">
        <v>475</v>
      </c>
      <c r="AD100" s="48" t="s">
        <v>65</v>
      </c>
      <c r="AE100" s="48" t="s">
        <v>101</v>
      </c>
      <c r="AF100" s="48" t="s">
        <v>102</v>
      </c>
      <c r="AG100" s="48" t="s">
        <v>476</v>
      </c>
      <c r="AH100" s="48"/>
      <c r="AI100" s="48"/>
    </row>
    <row r="101" spans="1:35" x14ac:dyDescent="0.2">
      <c r="A101" s="25" t="s">
        <v>233</v>
      </c>
      <c r="B101" s="24">
        <v>6.1620000000000001E-2</v>
      </c>
      <c r="C101" s="24" t="s">
        <v>234</v>
      </c>
      <c r="D101" s="24" t="s">
        <v>65</v>
      </c>
      <c r="E101" s="24" t="s">
        <v>101</v>
      </c>
      <c r="F101" s="24" t="s">
        <v>102</v>
      </c>
      <c r="G101" s="24" t="s">
        <v>235</v>
      </c>
      <c r="I101" s="24"/>
      <c r="J101" s="24"/>
      <c r="AA101" s="50" t="s">
        <v>477</v>
      </c>
      <c r="AB101" s="48">
        <v>2.8740000000000002E-2</v>
      </c>
      <c r="AC101" s="48" t="s">
        <v>478</v>
      </c>
      <c r="AD101" s="48" t="s">
        <v>65</v>
      </c>
      <c r="AE101" s="48" t="s">
        <v>69</v>
      </c>
      <c r="AF101" s="48">
        <v>4.8999999999999998E-3</v>
      </c>
      <c r="AG101" s="48" t="s">
        <v>479</v>
      </c>
      <c r="AH101" s="48"/>
      <c r="AI101" s="48"/>
    </row>
    <row r="102" spans="1:35" x14ac:dyDescent="0.2">
      <c r="A102" s="25" t="s">
        <v>236</v>
      </c>
      <c r="B102" s="24">
        <v>6.6799999999999998E-2</v>
      </c>
      <c r="C102" s="24" t="s">
        <v>237</v>
      </c>
      <c r="D102" s="24" t="s">
        <v>65</v>
      </c>
      <c r="E102" s="24" t="s">
        <v>101</v>
      </c>
      <c r="F102" s="24" t="s">
        <v>102</v>
      </c>
      <c r="G102" s="24" t="s">
        <v>238</v>
      </c>
      <c r="I102" s="24"/>
      <c r="J102" s="24"/>
      <c r="AA102" s="50" t="s">
        <v>480</v>
      </c>
      <c r="AB102" s="48">
        <v>3.1789999999999999E-2</v>
      </c>
      <c r="AC102" s="48" t="s">
        <v>481</v>
      </c>
      <c r="AD102" s="48" t="s">
        <v>65</v>
      </c>
      <c r="AE102" s="48" t="s">
        <v>401</v>
      </c>
      <c r="AF102" s="48">
        <v>8.9999999999999998E-4</v>
      </c>
      <c r="AG102" s="48" t="s">
        <v>482</v>
      </c>
      <c r="AH102" s="48"/>
      <c r="AI102" s="48"/>
    </row>
    <row r="103" spans="1:35" x14ac:dyDescent="0.2">
      <c r="A103" s="25" t="s">
        <v>239</v>
      </c>
      <c r="B103" s="24">
        <v>6.1969999999999997E-2</v>
      </c>
      <c r="C103" s="24" t="s">
        <v>240</v>
      </c>
      <c r="D103" s="24" t="s">
        <v>65</v>
      </c>
      <c r="E103" s="24" t="s">
        <v>101</v>
      </c>
      <c r="F103" s="24" t="s">
        <v>102</v>
      </c>
      <c r="G103" s="24" t="s">
        <v>241</v>
      </c>
      <c r="I103" s="24"/>
      <c r="J103" s="24"/>
      <c r="AA103" s="50" t="s">
        <v>221</v>
      </c>
      <c r="AB103" s="48">
        <v>4.0890000000000003E-2</v>
      </c>
      <c r="AC103" s="48" t="s">
        <v>483</v>
      </c>
      <c r="AD103" s="48" t="s">
        <v>65</v>
      </c>
      <c r="AE103" s="48" t="s">
        <v>101</v>
      </c>
      <c r="AF103" s="48" t="s">
        <v>102</v>
      </c>
      <c r="AG103" s="48" t="s">
        <v>223</v>
      </c>
      <c r="AH103" s="48"/>
      <c r="AI103" s="48"/>
    </row>
    <row r="104" spans="1:35" x14ac:dyDescent="0.2">
      <c r="A104" s="25" t="s">
        <v>242</v>
      </c>
      <c r="B104" s="24">
        <v>8.0420000000000005E-3</v>
      </c>
      <c r="C104" s="24" t="s">
        <v>243</v>
      </c>
      <c r="D104" s="24" t="s">
        <v>66</v>
      </c>
      <c r="E104" s="24" t="s">
        <v>67</v>
      </c>
      <c r="F104" s="24">
        <v>0.99850000000000005</v>
      </c>
      <c r="G104" s="24" t="s">
        <v>244</v>
      </c>
      <c r="I104" s="24"/>
      <c r="J104" s="24"/>
      <c r="AA104" s="50" t="s">
        <v>224</v>
      </c>
      <c r="AB104" s="48">
        <v>3.3140000000000003E-2</v>
      </c>
      <c r="AC104" s="48" t="s">
        <v>484</v>
      </c>
      <c r="AD104" s="48" t="s">
        <v>65</v>
      </c>
      <c r="AE104" s="48" t="s">
        <v>401</v>
      </c>
      <c r="AF104" s="48">
        <v>4.0000000000000002E-4</v>
      </c>
      <c r="AG104" s="48" t="s">
        <v>226</v>
      </c>
      <c r="AH104" s="48"/>
      <c r="AI104" s="48"/>
    </row>
    <row r="105" spans="1:35" x14ac:dyDescent="0.2">
      <c r="A105" s="25" t="s">
        <v>245</v>
      </c>
      <c r="B105" s="24">
        <v>6.4879999999999993E-2</v>
      </c>
      <c r="C105" s="24" t="s">
        <v>246</v>
      </c>
      <c r="D105" s="24" t="s">
        <v>65</v>
      </c>
      <c r="E105" s="24" t="s">
        <v>101</v>
      </c>
      <c r="F105" s="24" t="s">
        <v>102</v>
      </c>
      <c r="G105" s="24" t="s">
        <v>247</v>
      </c>
      <c r="I105" s="24"/>
      <c r="J105" s="24"/>
      <c r="AA105" s="50" t="s">
        <v>227</v>
      </c>
      <c r="AB105" s="48">
        <v>2.8250000000000001E-2</v>
      </c>
      <c r="AC105" s="48" t="s">
        <v>485</v>
      </c>
      <c r="AD105" s="48" t="s">
        <v>65</v>
      </c>
      <c r="AE105" s="48" t="s">
        <v>69</v>
      </c>
      <c r="AF105" s="48">
        <v>6.4000000000000003E-3</v>
      </c>
      <c r="AG105" s="48" t="s">
        <v>229</v>
      </c>
      <c r="AH105" s="48"/>
      <c r="AI105" s="48"/>
    </row>
    <row r="106" spans="1:35" x14ac:dyDescent="0.2">
      <c r="A106" s="25" t="s">
        <v>248</v>
      </c>
      <c r="B106" s="24">
        <v>6.089E-2</v>
      </c>
      <c r="C106" s="24" t="s">
        <v>249</v>
      </c>
      <c r="D106" s="24" t="s">
        <v>65</v>
      </c>
      <c r="E106" s="24" t="s">
        <v>101</v>
      </c>
      <c r="F106" s="24" t="s">
        <v>102</v>
      </c>
      <c r="G106" s="24" t="s">
        <v>250</v>
      </c>
      <c r="I106" s="24"/>
      <c r="J106" s="24"/>
      <c r="AA106" s="50" t="s">
        <v>230</v>
      </c>
      <c r="AB106" s="48">
        <v>-1.9720000000000001E-2</v>
      </c>
      <c r="AC106" s="48" t="s">
        <v>486</v>
      </c>
      <c r="AD106" s="48" t="s">
        <v>66</v>
      </c>
      <c r="AE106" s="48" t="s">
        <v>67</v>
      </c>
      <c r="AF106" s="48">
        <v>0.2487</v>
      </c>
      <c r="AG106" s="48" t="s">
        <v>232</v>
      </c>
      <c r="AH106" s="48"/>
      <c r="AI106" s="48"/>
    </row>
    <row r="107" spans="1:35" x14ac:dyDescent="0.2">
      <c r="A107" s="25" t="s">
        <v>251</v>
      </c>
      <c r="B107" s="24">
        <v>5.2490000000000002E-2</v>
      </c>
      <c r="C107" s="24" t="s">
        <v>252</v>
      </c>
      <c r="D107" s="24" t="s">
        <v>65</v>
      </c>
      <c r="E107" s="24" t="s">
        <v>101</v>
      </c>
      <c r="F107" s="24" t="s">
        <v>102</v>
      </c>
      <c r="G107" s="24" t="s">
        <v>253</v>
      </c>
      <c r="I107" s="24"/>
      <c r="J107" s="24"/>
      <c r="AA107" s="50" t="s">
        <v>233</v>
      </c>
      <c r="AB107" s="48">
        <v>6.1620000000000001E-2</v>
      </c>
      <c r="AC107" s="48" t="s">
        <v>487</v>
      </c>
      <c r="AD107" s="48" t="s">
        <v>65</v>
      </c>
      <c r="AE107" s="48" t="s">
        <v>101</v>
      </c>
      <c r="AF107" s="48" t="s">
        <v>102</v>
      </c>
      <c r="AG107" s="48" t="s">
        <v>235</v>
      </c>
      <c r="AH107" s="48"/>
      <c r="AI107" s="48"/>
    </row>
    <row r="108" spans="1:35" x14ac:dyDescent="0.2">
      <c r="A108" s="25" t="s">
        <v>254</v>
      </c>
      <c r="B108" s="24">
        <v>1.8749999999999999E-2</v>
      </c>
      <c r="C108" s="24" t="s">
        <v>255</v>
      </c>
      <c r="D108" s="24" t="s">
        <v>66</v>
      </c>
      <c r="E108" s="24" t="s">
        <v>67</v>
      </c>
      <c r="F108" s="24">
        <v>0.38929999999999998</v>
      </c>
      <c r="G108" s="24" t="s">
        <v>256</v>
      </c>
      <c r="I108" s="24"/>
      <c r="J108" s="24"/>
      <c r="AA108" s="50" t="s">
        <v>236</v>
      </c>
      <c r="AB108" s="48">
        <v>6.6799999999999998E-2</v>
      </c>
      <c r="AC108" s="48" t="s">
        <v>488</v>
      </c>
      <c r="AD108" s="48" t="s">
        <v>65</v>
      </c>
      <c r="AE108" s="48" t="s">
        <v>101</v>
      </c>
      <c r="AF108" s="48" t="s">
        <v>102</v>
      </c>
      <c r="AG108" s="48" t="s">
        <v>238</v>
      </c>
      <c r="AH108" s="48"/>
      <c r="AI108" s="48"/>
    </row>
    <row r="109" spans="1:35" x14ac:dyDescent="0.2">
      <c r="A109" s="25" t="s">
        <v>257</v>
      </c>
      <c r="B109" s="24">
        <v>5.1789999999999996E-3</v>
      </c>
      <c r="C109" s="24" t="s">
        <v>258</v>
      </c>
      <c r="D109" s="24" t="s">
        <v>66</v>
      </c>
      <c r="E109" s="24" t="s">
        <v>67</v>
      </c>
      <c r="F109" s="24" t="s">
        <v>94</v>
      </c>
      <c r="G109" s="24" t="s">
        <v>259</v>
      </c>
      <c r="I109" s="24"/>
      <c r="J109" s="24"/>
      <c r="AA109" s="50" t="s">
        <v>239</v>
      </c>
      <c r="AB109" s="48">
        <v>6.1969999999999997E-2</v>
      </c>
      <c r="AC109" s="48" t="s">
        <v>489</v>
      </c>
      <c r="AD109" s="48" t="s">
        <v>65</v>
      </c>
      <c r="AE109" s="48" t="s">
        <v>101</v>
      </c>
      <c r="AF109" s="48" t="s">
        <v>102</v>
      </c>
      <c r="AG109" s="48" t="s">
        <v>241</v>
      </c>
      <c r="AH109" s="48"/>
      <c r="AI109" s="48"/>
    </row>
    <row r="110" spans="1:35" x14ac:dyDescent="0.2">
      <c r="A110" s="25" t="s">
        <v>260</v>
      </c>
      <c r="B110" s="24">
        <v>3.4450000000000003E-4</v>
      </c>
      <c r="C110" s="24" t="s">
        <v>261</v>
      </c>
      <c r="D110" s="24" t="s">
        <v>66</v>
      </c>
      <c r="E110" s="24" t="s">
        <v>67</v>
      </c>
      <c r="F110" s="24" t="s">
        <v>94</v>
      </c>
      <c r="G110" s="24" t="s">
        <v>262</v>
      </c>
      <c r="I110" s="24"/>
      <c r="J110" s="24"/>
      <c r="AA110" s="51" t="s">
        <v>242</v>
      </c>
      <c r="AB110" s="52">
        <v>8.0420000000000005E-3</v>
      </c>
      <c r="AC110" s="52" t="s">
        <v>490</v>
      </c>
      <c r="AD110" s="52" t="s">
        <v>66</v>
      </c>
      <c r="AE110" s="52" t="s">
        <v>67</v>
      </c>
      <c r="AF110" s="52">
        <v>0.99960000000000004</v>
      </c>
      <c r="AG110" s="52" t="s">
        <v>244</v>
      </c>
      <c r="AH110" s="48"/>
      <c r="AI110" s="48"/>
    </row>
    <row r="111" spans="1:35" x14ac:dyDescent="0.2">
      <c r="A111" s="25" t="s">
        <v>263</v>
      </c>
      <c r="B111" s="24">
        <v>-5.3580000000000003E-2</v>
      </c>
      <c r="C111" s="24" t="s">
        <v>264</v>
      </c>
      <c r="D111" s="24" t="s">
        <v>65</v>
      </c>
      <c r="E111" s="24" t="s">
        <v>101</v>
      </c>
      <c r="F111" s="24" t="s">
        <v>102</v>
      </c>
      <c r="G111" s="24" t="s">
        <v>265</v>
      </c>
      <c r="I111" s="24"/>
      <c r="J111" s="24"/>
      <c r="AA111" s="50" t="s">
        <v>245</v>
      </c>
      <c r="AB111" s="48">
        <v>6.4879999999999993E-2</v>
      </c>
      <c r="AC111" s="48" t="s">
        <v>491</v>
      </c>
      <c r="AD111" s="48" t="s">
        <v>65</v>
      </c>
      <c r="AE111" s="48" t="s">
        <v>101</v>
      </c>
      <c r="AF111" s="48" t="s">
        <v>102</v>
      </c>
      <c r="AG111" s="48" t="s">
        <v>247</v>
      </c>
      <c r="AH111" s="48"/>
      <c r="AI111" s="48"/>
    </row>
    <row r="112" spans="1:35" x14ac:dyDescent="0.2">
      <c r="A112" s="27" t="s">
        <v>266</v>
      </c>
      <c r="B112" s="28">
        <v>3.258E-3</v>
      </c>
      <c r="C112" s="28" t="s">
        <v>267</v>
      </c>
      <c r="D112" s="28" t="s">
        <v>66</v>
      </c>
      <c r="E112" s="28" t="s">
        <v>67</v>
      </c>
      <c r="F112" s="28" t="s">
        <v>94</v>
      </c>
      <c r="G112" s="28" t="s">
        <v>268</v>
      </c>
      <c r="I112" s="24"/>
      <c r="J112" s="24"/>
      <c r="AA112" s="50" t="s">
        <v>248</v>
      </c>
      <c r="AB112" s="48">
        <v>6.089E-2</v>
      </c>
      <c r="AC112" s="48" t="s">
        <v>492</v>
      </c>
      <c r="AD112" s="48" t="s">
        <v>65</v>
      </c>
      <c r="AE112" s="48" t="s">
        <v>101</v>
      </c>
      <c r="AF112" s="48" t="s">
        <v>102</v>
      </c>
      <c r="AG112" s="48" t="s">
        <v>250</v>
      </c>
      <c r="AH112" s="48"/>
      <c r="AI112" s="48"/>
    </row>
    <row r="113" spans="1:35" x14ac:dyDescent="0.2">
      <c r="A113" s="25" t="s">
        <v>269</v>
      </c>
      <c r="B113" s="24">
        <v>-7.3050000000000003E-4</v>
      </c>
      <c r="C113" s="24" t="s">
        <v>270</v>
      </c>
      <c r="D113" s="24" t="s">
        <v>66</v>
      </c>
      <c r="E113" s="24" t="s">
        <v>67</v>
      </c>
      <c r="F113" s="24" t="s">
        <v>94</v>
      </c>
      <c r="G113" s="24" t="s">
        <v>271</v>
      </c>
      <c r="I113" s="24"/>
      <c r="J113" s="24"/>
      <c r="AA113" s="50" t="s">
        <v>251</v>
      </c>
      <c r="AB113" s="48">
        <v>5.2490000000000002E-2</v>
      </c>
      <c r="AC113" s="48" t="s">
        <v>493</v>
      </c>
      <c r="AD113" s="48" t="s">
        <v>65</v>
      </c>
      <c r="AE113" s="48" t="s">
        <v>101</v>
      </c>
      <c r="AF113" s="48" t="s">
        <v>102</v>
      </c>
      <c r="AG113" s="48" t="s">
        <v>253</v>
      </c>
      <c r="AH113" s="48"/>
      <c r="AI113" s="48"/>
    </row>
    <row r="114" spans="1:35" x14ac:dyDescent="0.2">
      <c r="A114" s="25" t="s">
        <v>272</v>
      </c>
      <c r="B114" s="24">
        <v>-9.1319999999999995E-3</v>
      </c>
      <c r="C114" s="24" t="s">
        <v>273</v>
      </c>
      <c r="D114" s="24" t="s">
        <v>66</v>
      </c>
      <c r="E114" s="24" t="s">
        <v>67</v>
      </c>
      <c r="F114" s="24">
        <v>0.99439999999999995</v>
      </c>
      <c r="G114" s="24" t="s">
        <v>274</v>
      </c>
      <c r="I114" s="24"/>
      <c r="J114" s="24"/>
      <c r="AA114" s="50" t="s">
        <v>254</v>
      </c>
      <c r="AB114" s="48">
        <v>1.8749999999999999E-2</v>
      </c>
      <c r="AC114" s="48" t="s">
        <v>494</v>
      </c>
      <c r="AD114" s="48" t="s">
        <v>66</v>
      </c>
      <c r="AE114" s="48" t="s">
        <v>67</v>
      </c>
      <c r="AF114" s="48">
        <v>0.33289999999999997</v>
      </c>
      <c r="AG114" s="48" t="s">
        <v>256</v>
      </c>
      <c r="AH114" s="48"/>
      <c r="AI114" s="48"/>
    </row>
    <row r="115" spans="1:35" x14ac:dyDescent="0.2">
      <c r="A115" s="25" t="s">
        <v>275</v>
      </c>
      <c r="B115" s="24">
        <v>-4.2869999999999998E-2</v>
      </c>
      <c r="C115" s="24" t="s">
        <v>276</v>
      </c>
      <c r="D115" s="24" t="s">
        <v>65</v>
      </c>
      <c r="E115" s="24" t="s">
        <v>101</v>
      </c>
      <c r="F115" s="24" t="s">
        <v>102</v>
      </c>
      <c r="G115" s="24" t="s">
        <v>277</v>
      </c>
      <c r="I115" s="24"/>
      <c r="J115" s="24"/>
      <c r="AA115" s="51" t="s">
        <v>495</v>
      </c>
      <c r="AB115" s="52">
        <v>7.4620000000000006E-2</v>
      </c>
      <c r="AC115" s="52" t="s">
        <v>496</v>
      </c>
      <c r="AD115" s="52" t="s">
        <v>65</v>
      </c>
      <c r="AE115" s="52" t="s">
        <v>101</v>
      </c>
      <c r="AF115" s="52" t="s">
        <v>102</v>
      </c>
      <c r="AG115" s="52" t="s">
        <v>497</v>
      </c>
      <c r="AH115" s="48"/>
      <c r="AI115" s="48"/>
    </row>
    <row r="116" spans="1:35" x14ac:dyDescent="0.2">
      <c r="A116" s="25" t="s">
        <v>278</v>
      </c>
      <c r="B116" s="24">
        <v>-4.8349999999999999E-3</v>
      </c>
      <c r="C116" s="24" t="s">
        <v>279</v>
      </c>
      <c r="D116" s="24" t="s">
        <v>66</v>
      </c>
      <c r="E116" s="24" t="s">
        <v>67</v>
      </c>
      <c r="F116" s="24" t="s">
        <v>94</v>
      </c>
      <c r="G116" s="24" t="s">
        <v>280</v>
      </c>
      <c r="I116" s="24"/>
      <c r="J116" s="24"/>
      <c r="AA116" s="51" t="s">
        <v>498</v>
      </c>
      <c r="AB116" s="52">
        <v>6.973E-2</v>
      </c>
      <c r="AC116" s="52" t="s">
        <v>499</v>
      </c>
      <c r="AD116" s="52" t="s">
        <v>65</v>
      </c>
      <c r="AE116" s="52" t="s">
        <v>101</v>
      </c>
      <c r="AF116" s="52" t="s">
        <v>102</v>
      </c>
      <c r="AG116" s="52" t="s">
        <v>500</v>
      </c>
      <c r="AH116" s="48"/>
      <c r="AI116" s="48"/>
    </row>
    <row r="117" spans="1:35" x14ac:dyDescent="0.2">
      <c r="A117" s="25" t="s">
        <v>281</v>
      </c>
      <c r="B117" s="24">
        <v>-5.876E-2</v>
      </c>
      <c r="C117" s="24" t="s">
        <v>282</v>
      </c>
      <c r="D117" s="24" t="s">
        <v>65</v>
      </c>
      <c r="E117" s="24" t="s">
        <v>101</v>
      </c>
      <c r="F117" s="24" t="s">
        <v>102</v>
      </c>
      <c r="G117" s="24" t="s">
        <v>283</v>
      </c>
      <c r="I117" s="24"/>
      <c r="J117" s="24"/>
      <c r="AA117" s="51" t="s">
        <v>501</v>
      </c>
      <c r="AB117" s="52">
        <v>7.2169999999999998E-2</v>
      </c>
      <c r="AC117" s="52" t="s">
        <v>502</v>
      </c>
      <c r="AD117" s="52" t="s">
        <v>65</v>
      </c>
      <c r="AE117" s="52" t="s">
        <v>101</v>
      </c>
      <c r="AF117" s="52" t="s">
        <v>102</v>
      </c>
      <c r="AG117" s="52" t="s">
        <v>503</v>
      </c>
      <c r="AH117" s="48"/>
      <c r="AI117" s="48"/>
    </row>
    <row r="118" spans="1:35" x14ac:dyDescent="0.2">
      <c r="A118" s="25" t="s">
        <v>284</v>
      </c>
      <c r="B118" s="24">
        <v>-1.921E-3</v>
      </c>
      <c r="C118" s="24" t="s">
        <v>285</v>
      </c>
      <c r="D118" s="24" t="s">
        <v>66</v>
      </c>
      <c r="E118" s="24" t="s">
        <v>67</v>
      </c>
      <c r="F118" s="24" t="s">
        <v>94</v>
      </c>
      <c r="G118" s="24" t="s">
        <v>286</v>
      </c>
      <c r="I118" s="24"/>
      <c r="J118" s="24"/>
      <c r="AA118" s="50" t="s">
        <v>504</v>
      </c>
      <c r="AB118" s="48">
        <v>8.9950000000000002E-2</v>
      </c>
      <c r="AC118" s="48" t="s">
        <v>505</v>
      </c>
      <c r="AD118" s="48" t="s">
        <v>65</v>
      </c>
      <c r="AE118" s="48" t="s">
        <v>101</v>
      </c>
      <c r="AF118" s="48" t="s">
        <v>102</v>
      </c>
      <c r="AG118" s="48" t="s">
        <v>506</v>
      </c>
      <c r="AH118" s="48"/>
      <c r="AI118" s="48"/>
    </row>
    <row r="119" spans="1:35" x14ac:dyDescent="0.2">
      <c r="A119" s="27" t="s">
        <v>287</v>
      </c>
      <c r="B119" s="28">
        <v>-5.9100000000000003E-3</v>
      </c>
      <c r="C119" s="28" t="s">
        <v>288</v>
      </c>
      <c r="D119" s="28" t="s">
        <v>66</v>
      </c>
      <c r="E119" s="28" t="s">
        <v>67</v>
      </c>
      <c r="F119" s="28" t="s">
        <v>94</v>
      </c>
      <c r="G119" s="28" t="s">
        <v>289</v>
      </c>
      <c r="I119" s="24"/>
      <c r="J119" s="24"/>
      <c r="AA119" s="50" t="s">
        <v>507</v>
      </c>
      <c r="AB119" s="48">
        <v>8.1549999999999997E-2</v>
      </c>
      <c r="AC119" s="48" t="s">
        <v>508</v>
      </c>
      <c r="AD119" s="48" t="s">
        <v>65</v>
      </c>
      <c r="AE119" s="48" t="s">
        <v>101</v>
      </c>
      <c r="AF119" s="48" t="s">
        <v>102</v>
      </c>
      <c r="AG119" s="48" t="s">
        <v>509</v>
      </c>
      <c r="AH119" s="48"/>
      <c r="AI119" s="48"/>
    </row>
    <row r="120" spans="1:35" x14ac:dyDescent="0.2">
      <c r="A120" s="25" t="s">
        <v>290</v>
      </c>
      <c r="B120" s="24">
        <v>-1.431E-2</v>
      </c>
      <c r="C120" s="24" t="s">
        <v>291</v>
      </c>
      <c r="D120" s="24" t="s">
        <v>66</v>
      </c>
      <c r="E120" s="24" t="s">
        <v>67</v>
      </c>
      <c r="F120" s="24">
        <v>0.80020000000000002</v>
      </c>
      <c r="G120" s="24" t="s">
        <v>292</v>
      </c>
      <c r="I120" s="24"/>
      <c r="J120" s="24"/>
      <c r="AA120" s="50" t="s">
        <v>510</v>
      </c>
      <c r="AB120" s="48">
        <v>8.4589999999999999E-2</v>
      </c>
      <c r="AC120" s="48" t="s">
        <v>511</v>
      </c>
      <c r="AD120" s="48" t="s">
        <v>65</v>
      </c>
      <c r="AE120" s="48" t="s">
        <v>101</v>
      </c>
      <c r="AF120" s="48" t="s">
        <v>102</v>
      </c>
      <c r="AG120" s="48" t="s">
        <v>512</v>
      </c>
      <c r="AH120" s="48"/>
      <c r="AI120" s="48"/>
    </row>
    <row r="121" spans="1:35" x14ac:dyDescent="0.2">
      <c r="A121" s="25" t="s">
        <v>293</v>
      </c>
      <c r="B121" s="24">
        <v>-4.8050000000000002E-2</v>
      </c>
      <c r="C121" s="24" t="s">
        <v>294</v>
      </c>
      <c r="D121" s="24" t="s">
        <v>65</v>
      </c>
      <c r="E121" s="24" t="s">
        <v>101</v>
      </c>
      <c r="F121" s="24" t="s">
        <v>102</v>
      </c>
      <c r="G121" s="24" t="s">
        <v>295</v>
      </c>
      <c r="I121" s="24"/>
      <c r="J121" s="24"/>
      <c r="AA121" s="50" t="s">
        <v>513</v>
      </c>
      <c r="AB121" s="48">
        <v>-7.7530000000000003E-3</v>
      </c>
      <c r="AC121" s="48" t="s">
        <v>514</v>
      </c>
      <c r="AD121" s="48" t="s">
        <v>66</v>
      </c>
      <c r="AE121" s="48" t="s">
        <v>67</v>
      </c>
      <c r="AF121" s="48">
        <v>0.99980000000000002</v>
      </c>
      <c r="AG121" s="48" t="s">
        <v>515</v>
      </c>
      <c r="AH121" s="48"/>
      <c r="AI121" s="48"/>
    </row>
    <row r="122" spans="1:35" x14ac:dyDescent="0.2">
      <c r="A122" s="25" t="s">
        <v>296</v>
      </c>
      <c r="B122" s="24">
        <v>-5.3929999999999999E-2</v>
      </c>
      <c r="C122" s="24" t="s">
        <v>297</v>
      </c>
      <c r="D122" s="24" t="s">
        <v>65</v>
      </c>
      <c r="E122" s="24" t="s">
        <v>101</v>
      </c>
      <c r="F122" s="24" t="s">
        <v>102</v>
      </c>
      <c r="G122" s="24" t="s">
        <v>298</v>
      </c>
      <c r="I122" s="24"/>
      <c r="J122" s="24"/>
      <c r="AA122" s="50" t="s">
        <v>516</v>
      </c>
      <c r="AB122" s="48">
        <v>-1.264E-2</v>
      </c>
      <c r="AC122" s="48" t="s">
        <v>517</v>
      </c>
      <c r="AD122" s="48" t="s">
        <v>66</v>
      </c>
      <c r="AE122" s="48" t="s">
        <v>67</v>
      </c>
      <c r="AF122" s="48">
        <v>0.92320000000000002</v>
      </c>
      <c r="AG122" s="48" t="s">
        <v>518</v>
      </c>
      <c r="AH122" s="48"/>
      <c r="AI122" s="48"/>
    </row>
    <row r="123" spans="1:35" x14ac:dyDescent="0.2">
      <c r="A123" s="25" t="s">
        <v>299</v>
      </c>
      <c r="B123" s="24">
        <v>2.9139999999999999E-3</v>
      </c>
      <c r="C123" s="24" t="s">
        <v>300</v>
      </c>
      <c r="D123" s="24" t="s">
        <v>66</v>
      </c>
      <c r="E123" s="24" t="s">
        <v>67</v>
      </c>
      <c r="F123" s="24" t="s">
        <v>94</v>
      </c>
      <c r="G123" s="24" t="s">
        <v>301</v>
      </c>
      <c r="I123" s="24"/>
      <c r="J123" s="24"/>
      <c r="AA123" s="50" t="s">
        <v>519</v>
      </c>
      <c r="AB123" s="48">
        <v>-6.062E-2</v>
      </c>
      <c r="AC123" s="48" t="s">
        <v>520</v>
      </c>
      <c r="AD123" s="48" t="s">
        <v>65</v>
      </c>
      <c r="AE123" s="48" t="s">
        <v>101</v>
      </c>
      <c r="AF123" s="48" t="s">
        <v>102</v>
      </c>
      <c r="AG123" s="48" t="s">
        <v>521</v>
      </c>
      <c r="AH123" s="48"/>
      <c r="AI123" s="48"/>
    </row>
    <row r="124" spans="1:35" x14ac:dyDescent="0.2">
      <c r="A124" s="25" t="s">
        <v>302</v>
      </c>
      <c r="B124" s="24">
        <v>-1.075E-3</v>
      </c>
      <c r="C124" s="24" t="s">
        <v>303</v>
      </c>
      <c r="D124" s="24" t="s">
        <v>66</v>
      </c>
      <c r="E124" s="24" t="s">
        <v>67</v>
      </c>
      <c r="F124" s="24" t="s">
        <v>94</v>
      </c>
      <c r="G124" s="24" t="s">
        <v>304</v>
      </c>
      <c r="I124" s="24"/>
      <c r="J124" s="24"/>
      <c r="AA124" s="50" t="s">
        <v>522</v>
      </c>
      <c r="AB124" s="48">
        <v>2.0729999999999998E-2</v>
      </c>
      <c r="AC124" s="48" t="s">
        <v>523</v>
      </c>
      <c r="AD124" s="48" t="s">
        <v>66</v>
      </c>
      <c r="AE124" s="48" t="s">
        <v>67</v>
      </c>
      <c r="AF124" s="48">
        <v>0.17780000000000001</v>
      </c>
      <c r="AG124" s="48" t="s">
        <v>524</v>
      </c>
      <c r="AH124" s="48"/>
      <c r="AI124" s="48"/>
    </row>
    <row r="125" spans="1:35" x14ac:dyDescent="0.2">
      <c r="A125" s="27" t="s">
        <v>305</v>
      </c>
      <c r="B125" s="28">
        <v>-9.476E-3</v>
      </c>
      <c r="C125" s="28" t="s">
        <v>306</v>
      </c>
      <c r="D125" s="28" t="s">
        <v>66</v>
      </c>
      <c r="E125" s="28" t="s">
        <v>67</v>
      </c>
      <c r="F125" s="28">
        <v>0.99199999999999999</v>
      </c>
      <c r="G125" s="28" t="s">
        <v>307</v>
      </c>
      <c r="I125" s="24"/>
      <c r="J125" s="24"/>
      <c r="AA125" s="50" t="s">
        <v>525</v>
      </c>
      <c r="AB125" s="48">
        <v>2.5909999999999999E-2</v>
      </c>
      <c r="AC125" s="48" t="s">
        <v>526</v>
      </c>
      <c r="AD125" s="48" t="s">
        <v>65</v>
      </c>
      <c r="AE125" s="48" t="s">
        <v>68</v>
      </c>
      <c r="AF125" s="48">
        <v>2.0400000000000001E-2</v>
      </c>
      <c r="AG125" s="48" t="s">
        <v>527</v>
      </c>
      <c r="AH125" s="48"/>
      <c r="AI125" s="48"/>
    </row>
    <row r="126" spans="1:35" x14ac:dyDescent="0.2">
      <c r="A126" s="25" t="s">
        <v>308</v>
      </c>
      <c r="B126" s="24">
        <v>-4.3209999999999998E-2</v>
      </c>
      <c r="C126" s="24" t="s">
        <v>309</v>
      </c>
      <c r="D126" s="24" t="s">
        <v>65</v>
      </c>
      <c r="E126" s="24" t="s">
        <v>101</v>
      </c>
      <c r="F126" s="24" t="s">
        <v>102</v>
      </c>
      <c r="G126" s="24" t="s">
        <v>310</v>
      </c>
      <c r="I126" s="24"/>
      <c r="J126" s="24"/>
      <c r="AA126" s="50" t="s">
        <v>528</v>
      </c>
      <c r="AB126" s="48">
        <v>2.1069999999999998E-2</v>
      </c>
      <c r="AC126" s="48" t="s">
        <v>529</v>
      </c>
      <c r="AD126" s="48" t="s">
        <v>66</v>
      </c>
      <c r="AE126" s="48" t="s">
        <v>67</v>
      </c>
      <c r="AF126" s="48">
        <v>0.1573</v>
      </c>
      <c r="AG126" s="48" t="s">
        <v>530</v>
      </c>
      <c r="AH126" s="48"/>
      <c r="AI126" s="48"/>
    </row>
    <row r="127" spans="1:35" x14ac:dyDescent="0.2">
      <c r="A127" s="25" t="s">
        <v>311</v>
      </c>
      <c r="B127" s="24">
        <v>5.6840000000000002E-2</v>
      </c>
      <c r="C127" s="24" t="s">
        <v>312</v>
      </c>
      <c r="D127" s="24" t="s">
        <v>65</v>
      </c>
      <c r="E127" s="24" t="s">
        <v>101</v>
      </c>
      <c r="F127" s="24" t="s">
        <v>102</v>
      </c>
      <c r="G127" s="24" t="s">
        <v>313</v>
      </c>
      <c r="I127" s="24"/>
      <c r="J127" s="24"/>
      <c r="AA127" s="50" t="s">
        <v>531</v>
      </c>
      <c r="AB127" s="48">
        <v>-3.2849999999999997E-2</v>
      </c>
      <c r="AC127" s="48" t="s">
        <v>532</v>
      </c>
      <c r="AD127" s="48" t="s">
        <v>65</v>
      </c>
      <c r="AE127" s="48" t="s">
        <v>401</v>
      </c>
      <c r="AF127" s="48">
        <v>5.0000000000000001E-4</v>
      </c>
      <c r="AG127" s="48" t="s">
        <v>533</v>
      </c>
      <c r="AH127" s="48"/>
      <c r="AI127" s="48"/>
    </row>
    <row r="128" spans="1:35" x14ac:dyDescent="0.2">
      <c r="A128" s="25" t="s">
        <v>314</v>
      </c>
      <c r="B128" s="24">
        <v>5.2850000000000001E-2</v>
      </c>
      <c r="C128" s="24" t="s">
        <v>315</v>
      </c>
      <c r="D128" s="24" t="s">
        <v>65</v>
      </c>
      <c r="E128" s="24" t="s">
        <v>101</v>
      </c>
      <c r="F128" s="24" t="s">
        <v>102</v>
      </c>
      <c r="G128" s="24" t="s">
        <v>316</v>
      </c>
      <c r="I128" s="24"/>
      <c r="J128" s="24"/>
      <c r="AA128" s="50" t="s">
        <v>534</v>
      </c>
      <c r="AB128" s="48">
        <v>2.3990000000000001E-2</v>
      </c>
      <c r="AC128" s="48" t="s">
        <v>535</v>
      </c>
      <c r="AD128" s="48" t="s">
        <v>65</v>
      </c>
      <c r="AE128" s="48" t="s">
        <v>68</v>
      </c>
      <c r="AF128" s="48">
        <v>4.9099999999999998E-2</v>
      </c>
      <c r="AG128" s="48" t="s">
        <v>536</v>
      </c>
      <c r="AH128" s="48"/>
      <c r="AI128" s="48"/>
    </row>
    <row r="129" spans="1:35" x14ac:dyDescent="0.2">
      <c r="A129" s="25" t="s">
        <v>317</v>
      </c>
      <c r="B129" s="24">
        <v>4.4450000000000003E-2</v>
      </c>
      <c r="C129" s="24" t="s">
        <v>318</v>
      </c>
      <c r="D129" s="24" t="s">
        <v>65</v>
      </c>
      <c r="E129" s="24" t="s">
        <v>101</v>
      </c>
      <c r="F129" s="24" t="s">
        <v>102</v>
      </c>
      <c r="G129" s="24" t="s">
        <v>319</v>
      </c>
      <c r="I129" s="24"/>
      <c r="J129" s="24"/>
      <c r="AA129" s="50" t="s">
        <v>537</v>
      </c>
      <c r="AB129" s="48">
        <v>0.02</v>
      </c>
      <c r="AC129" s="48" t="s">
        <v>538</v>
      </c>
      <c r="AD129" s="48" t="s">
        <v>66</v>
      </c>
      <c r="AE129" s="48" t="s">
        <v>67</v>
      </c>
      <c r="AF129" s="48">
        <v>0.2276</v>
      </c>
      <c r="AG129" s="48" t="s">
        <v>539</v>
      </c>
      <c r="AH129" s="48"/>
      <c r="AI129" s="48"/>
    </row>
    <row r="130" spans="1:35" x14ac:dyDescent="0.2">
      <c r="A130" s="27" t="s">
        <v>320</v>
      </c>
      <c r="B130" s="28">
        <v>1.0710000000000001E-2</v>
      </c>
      <c r="C130" s="28" t="s">
        <v>321</v>
      </c>
      <c r="D130" s="28" t="s">
        <v>66</v>
      </c>
      <c r="E130" s="28" t="s">
        <v>67</v>
      </c>
      <c r="F130" s="28">
        <v>0.97509999999999997</v>
      </c>
      <c r="G130" s="28" t="s">
        <v>322</v>
      </c>
      <c r="I130" s="24"/>
      <c r="J130" s="24"/>
      <c r="AA130" s="50" t="s">
        <v>540</v>
      </c>
      <c r="AB130" s="48">
        <v>1.1599999999999999E-2</v>
      </c>
      <c r="AC130" s="48" t="s">
        <v>541</v>
      </c>
      <c r="AD130" s="48" t="s">
        <v>66</v>
      </c>
      <c r="AE130" s="48" t="s">
        <v>67</v>
      </c>
      <c r="AF130" s="48">
        <v>0.96519999999999995</v>
      </c>
      <c r="AG130" s="48" t="s">
        <v>542</v>
      </c>
      <c r="AH130" s="48"/>
      <c r="AI130" s="48"/>
    </row>
    <row r="131" spans="1:35" x14ac:dyDescent="0.2">
      <c r="A131" s="25" t="s">
        <v>323</v>
      </c>
      <c r="B131" s="24">
        <v>-3.9890000000000004E-3</v>
      </c>
      <c r="C131" s="24" t="s">
        <v>324</v>
      </c>
      <c r="D131" s="24" t="s">
        <v>66</v>
      </c>
      <c r="E131" s="24" t="s">
        <v>67</v>
      </c>
      <c r="F131" s="24" t="s">
        <v>94</v>
      </c>
      <c r="G131" s="24" t="s">
        <v>325</v>
      </c>
      <c r="I131" s="24"/>
      <c r="J131" s="24"/>
      <c r="AA131" s="50" t="s">
        <v>543</v>
      </c>
      <c r="AB131" s="48">
        <v>-2.214E-2</v>
      </c>
      <c r="AC131" s="48" t="s">
        <v>544</v>
      </c>
      <c r="AD131" s="48" t="s">
        <v>66</v>
      </c>
      <c r="AE131" s="48" t="s">
        <v>67</v>
      </c>
      <c r="AF131" s="48">
        <v>0.1055</v>
      </c>
      <c r="AG131" s="48" t="s">
        <v>545</v>
      </c>
      <c r="AH131" s="48"/>
      <c r="AI131" s="48"/>
    </row>
    <row r="132" spans="1:35" x14ac:dyDescent="0.2">
      <c r="A132" s="25" t="s">
        <v>326</v>
      </c>
      <c r="B132" s="24">
        <v>-1.239E-2</v>
      </c>
      <c r="C132" s="24" t="s">
        <v>327</v>
      </c>
      <c r="D132" s="24" t="s">
        <v>66</v>
      </c>
      <c r="E132" s="24" t="s">
        <v>67</v>
      </c>
      <c r="F132" s="24">
        <v>0.92090000000000005</v>
      </c>
      <c r="G132" s="24" t="s">
        <v>328</v>
      </c>
      <c r="I132" s="24"/>
      <c r="J132" s="24"/>
      <c r="AA132" s="50" t="s">
        <v>546</v>
      </c>
      <c r="AB132" s="48">
        <v>3.372E-2</v>
      </c>
      <c r="AC132" s="48" t="s">
        <v>547</v>
      </c>
      <c r="AD132" s="48" t="s">
        <v>65</v>
      </c>
      <c r="AE132" s="48" t="s">
        <v>401</v>
      </c>
      <c r="AF132" s="48">
        <v>2.9999999999999997E-4</v>
      </c>
      <c r="AG132" s="48" t="s">
        <v>548</v>
      </c>
      <c r="AH132" s="48"/>
      <c r="AI132" s="48"/>
    </row>
    <row r="133" spans="1:35" x14ac:dyDescent="0.2">
      <c r="A133" s="25" t="s">
        <v>329</v>
      </c>
      <c r="B133" s="24">
        <v>-4.6129999999999997E-2</v>
      </c>
      <c r="C133" s="24" t="s">
        <v>330</v>
      </c>
      <c r="D133" s="24" t="s">
        <v>65</v>
      </c>
      <c r="E133" s="24" t="s">
        <v>101</v>
      </c>
      <c r="F133" s="24" t="s">
        <v>102</v>
      </c>
      <c r="G133" s="24" t="s">
        <v>331</v>
      </c>
      <c r="I133" s="24"/>
      <c r="J133" s="24"/>
      <c r="AA133" s="50" t="s">
        <v>549</v>
      </c>
      <c r="AB133" s="48">
        <v>2.8830000000000001E-2</v>
      </c>
      <c r="AC133" s="48" t="s">
        <v>550</v>
      </c>
      <c r="AD133" s="48" t="s">
        <v>65</v>
      </c>
      <c r="AE133" s="48" t="s">
        <v>69</v>
      </c>
      <c r="AF133" s="48">
        <v>4.7000000000000002E-3</v>
      </c>
      <c r="AG133" s="48" t="s">
        <v>551</v>
      </c>
      <c r="AH133" s="48"/>
      <c r="AI133" s="48"/>
    </row>
    <row r="134" spans="1:35" x14ac:dyDescent="0.2">
      <c r="A134" s="25" t="s">
        <v>332</v>
      </c>
      <c r="B134" s="24">
        <v>-8.4010000000000005E-3</v>
      </c>
      <c r="C134" s="24" t="s">
        <v>333</v>
      </c>
      <c r="D134" s="24" t="s">
        <v>66</v>
      </c>
      <c r="E134" s="24" t="s">
        <v>67</v>
      </c>
      <c r="F134" s="24">
        <v>0.99770000000000003</v>
      </c>
      <c r="G134" s="24" t="s">
        <v>334</v>
      </c>
      <c r="I134" s="24"/>
      <c r="J134" s="24"/>
      <c r="AA134" s="50" t="s">
        <v>552</v>
      </c>
      <c r="AB134" s="48">
        <v>3.1280000000000002E-2</v>
      </c>
      <c r="AC134" s="48" t="s">
        <v>553</v>
      </c>
      <c r="AD134" s="48" t="s">
        <v>65</v>
      </c>
      <c r="AE134" s="48" t="s">
        <v>69</v>
      </c>
      <c r="AF134" s="48">
        <v>1.2999999999999999E-3</v>
      </c>
      <c r="AG134" s="48" t="s">
        <v>554</v>
      </c>
      <c r="AH134" s="48"/>
      <c r="AI134" s="48"/>
    </row>
    <row r="135" spans="1:35" x14ac:dyDescent="0.2">
      <c r="A135" s="25" t="s">
        <v>335</v>
      </c>
      <c r="B135" s="24">
        <v>-4.2139999999999997E-2</v>
      </c>
      <c r="C135" s="24" t="s">
        <v>336</v>
      </c>
      <c r="D135" s="24" t="s">
        <v>65</v>
      </c>
      <c r="E135" s="24" t="s">
        <v>101</v>
      </c>
      <c r="F135" s="24" t="s">
        <v>102</v>
      </c>
      <c r="G135" s="24" t="s">
        <v>337</v>
      </c>
      <c r="I135" s="24"/>
      <c r="J135" s="24"/>
      <c r="AA135" s="50" t="s">
        <v>555</v>
      </c>
      <c r="AB135" s="48">
        <v>4.9050000000000003E-2</v>
      </c>
      <c r="AC135" s="48" t="s">
        <v>556</v>
      </c>
      <c r="AD135" s="48" t="s">
        <v>65</v>
      </c>
      <c r="AE135" s="48" t="s">
        <v>101</v>
      </c>
      <c r="AF135" s="48" t="s">
        <v>102</v>
      </c>
      <c r="AG135" s="48" t="s">
        <v>557</v>
      </c>
      <c r="AH135" s="48"/>
      <c r="AI135" s="48"/>
    </row>
    <row r="136" spans="1:35" x14ac:dyDescent="0.2">
      <c r="A136" s="25" t="s">
        <v>338</v>
      </c>
      <c r="B136" s="24">
        <v>-3.3739999999999999E-2</v>
      </c>
      <c r="C136" s="24" t="s">
        <v>339</v>
      </c>
      <c r="D136" s="24" t="s">
        <v>65</v>
      </c>
      <c r="E136" s="24" t="s">
        <v>69</v>
      </c>
      <c r="F136" s="24">
        <v>1.6999999999999999E-3</v>
      </c>
      <c r="G136" s="24" t="s">
        <v>340</v>
      </c>
      <c r="I136" s="24"/>
      <c r="J136" s="24"/>
      <c r="AA136" s="50" t="s">
        <v>558</v>
      </c>
      <c r="AB136" s="48">
        <v>4.0649999999999999E-2</v>
      </c>
      <c r="AC136" s="48" t="s">
        <v>559</v>
      </c>
      <c r="AD136" s="48" t="s">
        <v>65</v>
      </c>
      <c r="AE136" s="48" t="s">
        <v>101</v>
      </c>
      <c r="AF136" s="48" t="s">
        <v>102</v>
      </c>
      <c r="AG136" s="48" t="s">
        <v>560</v>
      </c>
      <c r="AH136" s="48"/>
      <c r="AI136" s="48"/>
    </row>
    <row r="137" spans="1:35" x14ac:dyDescent="0.2">
      <c r="B137" s="25"/>
      <c r="C137" s="24"/>
      <c r="D137" s="24"/>
      <c r="E137" s="24"/>
      <c r="F137" s="24"/>
      <c r="G137" s="24"/>
      <c r="H137" s="24"/>
      <c r="I137" s="24"/>
      <c r="J137" s="24"/>
      <c r="AA137" s="50" t="s">
        <v>561</v>
      </c>
      <c r="AB137" s="48">
        <v>4.3700000000000003E-2</v>
      </c>
      <c r="AC137" s="48" t="s">
        <v>562</v>
      </c>
      <c r="AD137" s="48" t="s">
        <v>65</v>
      </c>
      <c r="AE137" s="48" t="s">
        <v>101</v>
      </c>
      <c r="AF137" s="48" t="s">
        <v>102</v>
      </c>
      <c r="AG137" s="48" t="s">
        <v>563</v>
      </c>
      <c r="AH137" s="48"/>
      <c r="AI137" s="48"/>
    </row>
    <row r="138" spans="1:35" x14ac:dyDescent="0.2">
      <c r="B138" s="25"/>
      <c r="C138" s="24"/>
      <c r="D138" s="24"/>
      <c r="E138" s="24"/>
      <c r="F138" s="24"/>
      <c r="G138" s="24"/>
      <c r="H138" s="24"/>
      <c r="I138" s="24"/>
      <c r="J138" s="24"/>
      <c r="AA138" s="50" t="s">
        <v>564</v>
      </c>
      <c r="AB138" s="48">
        <v>-4.8900000000000002E-3</v>
      </c>
      <c r="AC138" s="48" t="s">
        <v>565</v>
      </c>
      <c r="AD138" s="48" t="s">
        <v>66</v>
      </c>
      <c r="AE138" s="48" t="s">
        <v>67</v>
      </c>
      <c r="AF138" s="48" t="s">
        <v>94</v>
      </c>
      <c r="AG138" s="48" t="s">
        <v>566</v>
      </c>
      <c r="AH138" s="48"/>
      <c r="AI138" s="48"/>
    </row>
    <row r="139" spans="1:35" x14ac:dyDescent="0.2">
      <c r="B139" s="25"/>
      <c r="C139" s="24"/>
      <c r="D139" s="24"/>
      <c r="E139" s="24"/>
      <c r="F139" s="24"/>
      <c r="G139" s="24"/>
      <c r="H139" s="24"/>
      <c r="I139" s="24"/>
      <c r="J139" s="24"/>
      <c r="AA139" s="50" t="s">
        <v>567</v>
      </c>
      <c r="AB139" s="48">
        <v>-5.2859999999999997E-2</v>
      </c>
      <c r="AC139" s="48" t="s">
        <v>568</v>
      </c>
      <c r="AD139" s="48" t="s">
        <v>65</v>
      </c>
      <c r="AE139" s="48" t="s">
        <v>101</v>
      </c>
      <c r="AF139" s="48" t="s">
        <v>102</v>
      </c>
      <c r="AG139" s="48" t="s">
        <v>569</v>
      </c>
      <c r="AH139" s="48"/>
      <c r="AI139" s="48"/>
    </row>
    <row r="140" spans="1:35" x14ac:dyDescent="0.2">
      <c r="B140" s="25"/>
      <c r="C140" s="24"/>
      <c r="D140" s="24"/>
      <c r="E140" s="24"/>
      <c r="F140" s="24"/>
      <c r="G140" s="24"/>
      <c r="H140" s="24"/>
      <c r="I140" s="24"/>
      <c r="J140" s="24"/>
      <c r="AA140" s="50" t="s">
        <v>570</v>
      </c>
      <c r="AB140" s="48">
        <v>2.8479999999999998E-2</v>
      </c>
      <c r="AC140" s="48" t="s">
        <v>571</v>
      </c>
      <c r="AD140" s="48" t="s">
        <v>65</v>
      </c>
      <c r="AE140" s="48" t="s">
        <v>69</v>
      </c>
      <c r="AF140" s="48">
        <v>5.7000000000000002E-3</v>
      </c>
      <c r="AG140" s="48" t="s">
        <v>572</v>
      </c>
      <c r="AH140" s="48"/>
      <c r="AI140" s="48"/>
    </row>
    <row r="141" spans="1:35" x14ac:dyDescent="0.2">
      <c r="B141" s="25"/>
      <c r="C141" s="24"/>
      <c r="D141" s="24"/>
      <c r="E141" s="24"/>
      <c r="F141" s="24"/>
      <c r="G141" s="24"/>
      <c r="H141" s="24"/>
      <c r="I141" s="24"/>
      <c r="J141" s="24"/>
      <c r="AA141" s="50" t="s">
        <v>573</v>
      </c>
      <c r="AB141" s="48">
        <v>3.3660000000000002E-2</v>
      </c>
      <c r="AC141" s="48" t="s">
        <v>574</v>
      </c>
      <c r="AD141" s="48" t="s">
        <v>65</v>
      </c>
      <c r="AE141" s="48" t="s">
        <v>401</v>
      </c>
      <c r="AF141" s="48">
        <v>2.9999999999999997E-4</v>
      </c>
      <c r="AG141" s="48" t="s">
        <v>575</v>
      </c>
      <c r="AH141" s="48"/>
      <c r="AI141" s="48"/>
    </row>
    <row r="142" spans="1:35" x14ac:dyDescent="0.2">
      <c r="B142" s="25"/>
      <c r="C142" s="24"/>
      <c r="D142" s="24"/>
      <c r="E142" s="24"/>
      <c r="F142" s="24"/>
      <c r="G142" s="24"/>
      <c r="H142" s="24"/>
      <c r="I142" s="24"/>
      <c r="J142" s="24"/>
      <c r="AA142" s="50" t="s">
        <v>576</v>
      </c>
      <c r="AB142" s="48">
        <v>2.8830000000000001E-2</v>
      </c>
      <c r="AC142" s="48" t="s">
        <v>577</v>
      </c>
      <c r="AD142" s="48" t="s">
        <v>65</v>
      </c>
      <c r="AE142" s="48" t="s">
        <v>69</v>
      </c>
      <c r="AF142" s="48">
        <v>4.7000000000000002E-3</v>
      </c>
      <c r="AG142" s="48" t="s">
        <v>578</v>
      </c>
      <c r="AH142" s="48"/>
      <c r="AI142" s="48"/>
    </row>
    <row r="143" spans="1:35" x14ac:dyDescent="0.2">
      <c r="B143" s="25"/>
      <c r="C143" s="24"/>
      <c r="D143" s="24"/>
      <c r="E143" s="24"/>
      <c r="F143" s="24"/>
      <c r="G143" s="24"/>
      <c r="H143" s="24"/>
      <c r="I143" s="24"/>
      <c r="J143" s="24"/>
      <c r="AA143" s="50" t="s">
        <v>579</v>
      </c>
      <c r="AB143" s="48">
        <v>-2.5100000000000001E-2</v>
      </c>
      <c r="AC143" s="48" t="s">
        <v>580</v>
      </c>
      <c r="AD143" s="48" t="s">
        <v>65</v>
      </c>
      <c r="AE143" s="48" t="s">
        <v>68</v>
      </c>
      <c r="AF143" s="48">
        <v>2.98E-2</v>
      </c>
      <c r="AG143" s="48" t="s">
        <v>581</v>
      </c>
      <c r="AH143" s="48"/>
      <c r="AI143" s="48"/>
    </row>
    <row r="144" spans="1:35" x14ac:dyDescent="0.2">
      <c r="B144" s="25"/>
      <c r="C144" s="24"/>
      <c r="D144" s="24"/>
      <c r="E144" s="24"/>
      <c r="F144" s="24"/>
      <c r="G144" s="24"/>
      <c r="H144" s="24"/>
      <c r="I144" s="24"/>
      <c r="J144" s="24"/>
      <c r="AA144" s="50" t="s">
        <v>582</v>
      </c>
      <c r="AB144" s="48">
        <v>3.1739999999999997E-2</v>
      </c>
      <c r="AC144" s="48" t="s">
        <v>583</v>
      </c>
      <c r="AD144" s="48" t="s">
        <v>65</v>
      </c>
      <c r="AE144" s="48" t="s">
        <v>401</v>
      </c>
      <c r="AF144" s="48">
        <v>1E-3</v>
      </c>
      <c r="AG144" s="48" t="s">
        <v>584</v>
      </c>
      <c r="AH144" s="48"/>
      <c r="AI144" s="48"/>
    </row>
    <row r="145" spans="2:35" x14ac:dyDescent="0.2">
      <c r="B145" s="25"/>
      <c r="C145" s="24"/>
      <c r="D145" s="24"/>
      <c r="E145" s="24"/>
      <c r="F145" s="24"/>
      <c r="G145" s="24"/>
      <c r="H145" s="24"/>
      <c r="I145" s="24"/>
      <c r="J145" s="24"/>
      <c r="AA145" s="50" t="s">
        <v>585</v>
      </c>
      <c r="AB145" s="48">
        <v>2.775E-2</v>
      </c>
      <c r="AC145" s="48" t="s">
        <v>586</v>
      </c>
      <c r="AD145" s="48" t="s">
        <v>65</v>
      </c>
      <c r="AE145" s="48" t="s">
        <v>69</v>
      </c>
      <c r="AF145" s="48">
        <v>8.2000000000000007E-3</v>
      </c>
      <c r="AG145" s="48" t="s">
        <v>587</v>
      </c>
      <c r="AH145" s="48"/>
      <c r="AI145" s="48"/>
    </row>
    <row r="146" spans="2:35" x14ac:dyDescent="0.2">
      <c r="B146" s="25"/>
      <c r="C146" s="24"/>
      <c r="D146" s="24"/>
      <c r="E146" s="24"/>
      <c r="F146" s="24"/>
      <c r="G146" s="24"/>
      <c r="H146" s="24"/>
      <c r="I146" s="24"/>
      <c r="J146" s="24"/>
      <c r="AA146" s="50" t="s">
        <v>588</v>
      </c>
      <c r="AB146" s="48">
        <v>1.9349999999999999E-2</v>
      </c>
      <c r="AC146" s="48" t="s">
        <v>589</v>
      </c>
      <c r="AD146" s="48" t="s">
        <v>66</v>
      </c>
      <c r="AE146" s="48" t="s">
        <v>67</v>
      </c>
      <c r="AF146" s="48">
        <v>0.27929999999999999</v>
      </c>
      <c r="AG146" s="48" t="s">
        <v>590</v>
      </c>
      <c r="AH146" s="48"/>
      <c r="AI146" s="48"/>
    </row>
    <row r="147" spans="2:35" x14ac:dyDescent="0.2">
      <c r="B147" s="25"/>
      <c r="C147" s="24"/>
      <c r="D147" s="24"/>
      <c r="E147" s="24"/>
      <c r="F147" s="24"/>
      <c r="G147" s="24"/>
      <c r="H147" s="24"/>
      <c r="I147" s="24"/>
      <c r="J147" s="24"/>
      <c r="AA147" s="50" t="s">
        <v>591</v>
      </c>
      <c r="AB147" s="48">
        <v>-1.439E-2</v>
      </c>
      <c r="AC147" s="48" t="s">
        <v>592</v>
      </c>
      <c r="AD147" s="48" t="s">
        <v>66</v>
      </c>
      <c r="AE147" s="48" t="s">
        <v>67</v>
      </c>
      <c r="AF147" s="48">
        <v>0.79749999999999999</v>
      </c>
      <c r="AG147" s="48" t="s">
        <v>593</v>
      </c>
      <c r="AH147" s="48"/>
      <c r="AI147" s="48"/>
    </row>
    <row r="148" spans="2:35" x14ac:dyDescent="0.2">
      <c r="B148" s="25"/>
      <c r="C148" s="24"/>
      <c r="D148" s="24"/>
      <c r="E148" s="24"/>
      <c r="F148" s="24"/>
      <c r="G148" s="24"/>
      <c r="H148" s="24"/>
      <c r="I148" s="24"/>
      <c r="J148" s="24"/>
      <c r="AA148" s="50" t="s">
        <v>594</v>
      </c>
      <c r="AB148" s="48">
        <v>4.1480000000000003E-2</v>
      </c>
      <c r="AC148" s="48" t="s">
        <v>595</v>
      </c>
      <c r="AD148" s="48" t="s">
        <v>65</v>
      </c>
      <c r="AE148" s="48" t="s">
        <v>101</v>
      </c>
      <c r="AF148" s="48" t="s">
        <v>102</v>
      </c>
      <c r="AG148" s="48" t="s">
        <v>596</v>
      </c>
      <c r="AH148" s="48"/>
      <c r="AI148" s="48"/>
    </row>
    <row r="149" spans="2:35" x14ac:dyDescent="0.2">
      <c r="B149" s="25"/>
      <c r="C149" s="24"/>
      <c r="D149" s="24"/>
      <c r="E149" s="24"/>
      <c r="F149" s="24"/>
      <c r="G149" s="24"/>
      <c r="H149" s="24"/>
      <c r="I149" s="24"/>
      <c r="J149" s="24"/>
      <c r="AA149" s="50" t="s">
        <v>597</v>
      </c>
      <c r="AB149" s="48">
        <v>3.6589999999999998E-2</v>
      </c>
      <c r="AC149" s="48" t="s">
        <v>598</v>
      </c>
      <c r="AD149" s="48" t="s">
        <v>65</v>
      </c>
      <c r="AE149" s="48" t="s">
        <v>101</v>
      </c>
      <c r="AF149" s="48" t="s">
        <v>102</v>
      </c>
      <c r="AG149" s="48" t="s">
        <v>599</v>
      </c>
      <c r="AH149" s="48"/>
      <c r="AI149" s="48"/>
    </row>
    <row r="150" spans="2:35" x14ac:dyDescent="0.2">
      <c r="B150" s="25"/>
      <c r="C150" s="24"/>
      <c r="D150" s="24"/>
      <c r="E150" s="24"/>
      <c r="F150" s="24"/>
      <c r="G150" s="24"/>
      <c r="H150" s="24"/>
      <c r="I150" s="24"/>
      <c r="J150" s="24"/>
      <c r="AA150" s="50" t="s">
        <v>600</v>
      </c>
      <c r="AB150" s="48">
        <v>3.9030000000000002E-2</v>
      </c>
      <c r="AC150" s="48" t="s">
        <v>601</v>
      </c>
      <c r="AD150" s="48" t="s">
        <v>65</v>
      </c>
      <c r="AE150" s="48" t="s">
        <v>101</v>
      </c>
      <c r="AF150" s="48" t="s">
        <v>102</v>
      </c>
      <c r="AG150" s="48" t="s">
        <v>602</v>
      </c>
      <c r="AH150" s="48"/>
      <c r="AI150" s="48"/>
    </row>
    <row r="151" spans="2:35" x14ac:dyDescent="0.2">
      <c r="B151" s="25"/>
      <c r="C151" s="24"/>
      <c r="D151" s="24"/>
      <c r="E151" s="24"/>
      <c r="F151" s="24"/>
      <c r="G151" s="24"/>
      <c r="H151" s="24"/>
      <c r="I151" s="24"/>
      <c r="J151" s="24"/>
      <c r="AA151" s="50" t="s">
        <v>603</v>
      </c>
      <c r="AB151" s="48">
        <v>5.6809999999999999E-2</v>
      </c>
      <c r="AC151" s="48" t="s">
        <v>604</v>
      </c>
      <c r="AD151" s="48" t="s">
        <v>65</v>
      </c>
      <c r="AE151" s="48" t="s">
        <v>101</v>
      </c>
      <c r="AF151" s="48" t="s">
        <v>102</v>
      </c>
      <c r="AG151" s="48" t="s">
        <v>605</v>
      </c>
      <c r="AH151" s="48"/>
      <c r="AI151" s="48"/>
    </row>
    <row r="152" spans="2:35" x14ac:dyDescent="0.2">
      <c r="B152" s="25"/>
      <c r="C152" s="24"/>
      <c r="D152" s="24"/>
      <c r="E152" s="24"/>
      <c r="F152" s="24"/>
      <c r="G152" s="24"/>
      <c r="H152" s="24"/>
      <c r="I152" s="24"/>
      <c r="J152" s="24"/>
      <c r="AA152" s="50" t="s">
        <v>606</v>
      </c>
      <c r="AB152" s="48">
        <v>4.8410000000000002E-2</v>
      </c>
      <c r="AC152" s="48" t="s">
        <v>607</v>
      </c>
      <c r="AD152" s="48" t="s">
        <v>65</v>
      </c>
      <c r="AE152" s="48" t="s">
        <v>101</v>
      </c>
      <c r="AF152" s="48" t="s">
        <v>102</v>
      </c>
      <c r="AG152" s="48" t="s">
        <v>608</v>
      </c>
      <c r="AH152" s="48"/>
      <c r="AI152" s="48"/>
    </row>
    <row r="153" spans="2:35" x14ac:dyDescent="0.2">
      <c r="B153" s="25"/>
      <c r="C153" s="24"/>
      <c r="D153" s="24"/>
      <c r="E153" s="24"/>
      <c r="F153" s="24"/>
      <c r="G153" s="24"/>
      <c r="H153" s="24"/>
      <c r="I153" s="24"/>
      <c r="J153" s="24"/>
      <c r="AA153" s="50" t="s">
        <v>609</v>
      </c>
      <c r="AB153" s="48">
        <v>5.1450000000000003E-2</v>
      </c>
      <c r="AC153" s="48" t="s">
        <v>610</v>
      </c>
      <c r="AD153" s="48" t="s">
        <v>65</v>
      </c>
      <c r="AE153" s="48" t="s">
        <v>101</v>
      </c>
      <c r="AF153" s="48" t="s">
        <v>102</v>
      </c>
      <c r="AG153" s="48" t="s">
        <v>611</v>
      </c>
      <c r="AH153" s="48"/>
      <c r="AI153" s="48"/>
    </row>
    <row r="154" spans="2:35" x14ac:dyDescent="0.2">
      <c r="B154" s="25"/>
      <c r="C154" s="24"/>
      <c r="D154" s="24"/>
      <c r="E154" s="24"/>
      <c r="F154" s="24"/>
      <c r="G154" s="24"/>
      <c r="H154" s="24"/>
      <c r="I154" s="24"/>
      <c r="J154" s="24"/>
      <c r="AA154" s="50" t="s">
        <v>612</v>
      </c>
      <c r="AB154" s="48">
        <v>-4.7969999999999999E-2</v>
      </c>
      <c r="AC154" s="48" t="s">
        <v>613</v>
      </c>
      <c r="AD154" s="48" t="s">
        <v>65</v>
      </c>
      <c r="AE154" s="48" t="s">
        <v>101</v>
      </c>
      <c r="AF154" s="48" t="s">
        <v>102</v>
      </c>
      <c r="AG154" s="48" t="s">
        <v>614</v>
      </c>
      <c r="AH154" s="48"/>
      <c r="AI154" s="48"/>
    </row>
    <row r="155" spans="2:35" x14ac:dyDescent="0.2">
      <c r="B155" s="25"/>
      <c r="C155" s="24"/>
      <c r="D155" s="24"/>
      <c r="E155" s="24"/>
      <c r="F155" s="24"/>
      <c r="G155" s="24"/>
      <c r="H155" s="24"/>
      <c r="I155" s="24"/>
      <c r="J155" s="24"/>
      <c r="AA155" s="50" t="s">
        <v>615</v>
      </c>
      <c r="AB155" s="48">
        <v>3.3369999999999997E-2</v>
      </c>
      <c r="AC155" s="48" t="s">
        <v>616</v>
      </c>
      <c r="AD155" s="48" t="s">
        <v>65</v>
      </c>
      <c r="AE155" s="48" t="s">
        <v>401</v>
      </c>
      <c r="AF155" s="48">
        <v>4.0000000000000002E-4</v>
      </c>
      <c r="AG155" s="48" t="s">
        <v>617</v>
      </c>
      <c r="AH155" s="48"/>
      <c r="AI155" s="48"/>
    </row>
    <row r="156" spans="2:35" x14ac:dyDescent="0.2">
      <c r="B156" s="25"/>
      <c r="C156" s="24"/>
      <c r="D156" s="24"/>
      <c r="E156" s="24"/>
      <c r="F156" s="24"/>
      <c r="G156" s="24"/>
      <c r="H156" s="24"/>
      <c r="I156" s="24"/>
      <c r="J156" s="24"/>
      <c r="AA156" s="50" t="s">
        <v>618</v>
      </c>
      <c r="AB156" s="48">
        <v>3.8550000000000001E-2</v>
      </c>
      <c r="AC156" s="48" t="s">
        <v>619</v>
      </c>
      <c r="AD156" s="48" t="s">
        <v>65</v>
      </c>
      <c r="AE156" s="48" t="s">
        <v>101</v>
      </c>
      <c r="AF156" s="48" t="s">
        <v>102</v>
      </c>
      <c r="AG156" s="48" t="s">
        <v>620</v>
      </c>
      <c r="AH156" s="48"/>
      <c r="AI156" s="48"/>
    </row>
    <row r="157" spans="2:35" x14ac:dyDescent="0.2">
      <c r="B157" s="25"/>
      <c r="C157" s="24"/>
      <c r="D157" s="24"/>
      <c r="E157" s="24"/>
      <c r="F157" s="24"/>
      <c r="G157" s="24"/>
      <c r="H157" s="24"/>
      <c r="I157" s="24"/>
      <c r="J157" s="24"/>
      <c r="AA157" s="50" t="s">
        <v>621</v>
      </c>
      <c r="AB157" s="48">
        <v>3.372E-2</v>
      </c>
      <c r="AC157" s="48" t="s">
        <v>622</v>
      </c>
      <c r="AD157" s="48" t="s">
        <v>65</v>
      </c>
      <c r="AE157" s="48" t="s">
        <v>401</v>
      </c>
      <c r="AF157" s="48">
        <v>2.9999999999999997E-4</v>
      </c>
      <c r="AG157" s="48" t="s">
        <v>623</v>
      </c>
      <c r="AH157" s="48"/>
      <c r="AI157" s="48"/>
    </row>
    <row r="158" spans="2:35" x14ac:dyDescent="0.2">
      <c r="B158" s="25"/>
      <c r="C158" s="24"/>
      <c r="D158" s="24"/>
      <c r="E158" s="24"/>
      <c r="F158" s="24"/>
      <c r="G158" s="24"/>
      <c r="H158" s="24"/>
      <c r="I158" s="24"/>
      <c r="J158" s="24"/>
      <c r="AA158" s="50" t="s">
        <v>624</v>
      </c>
      <c r="AB158" s="48">
        <v>-2.0209999999999999E-2</v>
      </c>
      <c r="AC158" s="48" t="s">
        <v>625</v>
      </c>
      <c r="AD158" s="48" t="s">
        <v>66</v>
      </c>
      <c r="AE158" s="48" t="s">
        <v>67</v>
      </c>
      <c r="AF158" s="48">
        <v>0.21229999999999999</v>
      </c>
      <c r="AG158" s="48" t="s">
        <v>626</v>
      </c>
      <c r="AH158" s="48"/>
      <c r="AI158" s="48"/>
    </row>
    <row r="159" spans="2:35" x14ac:dyDescent="0.2">
      <c r="B159" s="25"/>
      <c r="C159" s="24"/>
      <c r="D159" s="24"/>
      <c r="E159" s="24"/>
      <c r="F159" s="24"/>
      <c r="G159" s="24"/>
      <c r="H159" s="24"/>
      <c r="I159" s="24"/>
      <c r="J159" s="24"/>
      <c r="AA159" s="50" t="s">
        <v>627</v>
      </c>
      <c r="AB159" s="48">
        <v>3.6630000000000003E-2</v>
      </c>
      <c r="AC159" s="48" t="s">
        <v>628</v>
      </c>
      <c r="AD159" s="48" t="s">
        <v>65</v>
      </c>
      <c r="AE159" s="48" t="s">
        <v>101</v>
      </c>
      <c r="AF159" s="48" t="s">
        <v>102</v>
      </c>
      <c r="AG159" s="48" t="s">
        <v>629</v>
      </c>
      <c r="AH159" s="48"/>
      <c r="AI159" s="48"/>
    </row>
    <row r="160" spans="2:35" x14ac:dyDescent="0.2">
      <c r="B160" s="25"/>
      <c r="C160" s="24"/>
      <c r="D160" s="24"/>
      <c r="E160" s="24"/>
      <c r="F160" s="24"/>
      <c r="G160" s="24"/>
      <c r="H160" s="24"/>
      <c r="I160" s="24"/>
      <c r="J160" s="24"/>
      <c r="AA160" s="50" t="s">
        <v>630</v>
      </c>
      <c r="AB160" s="48">
        <v>3.2640000000000002E-2</v>
      </c>
      <c r="AC160" s="48" t="s">
        <v>631</v>
      </c>
      <c r="AD160" s="48" t="s">
        <v>65</v>
      </c>
      <c r="AE160" s="48" t="s">
        <v>401</v>
      </c>
      <c r="AF160" s="48">
        <v>5.9999999999999995E-4</v>
      </c>
      <c r="AG160" s="48" t="s">
        <v>632</v>
      </c>
      <c r="AH160" s="48"/>
      <c r="AI160" s="48"/>
    </row>
    <row r="161" spans="2:35" x14ac:dyDescent="0.2">
      <c r="B161" s="25"/>
      <c r="C161" s="24"/>
      <c r="D161" s="24"/>
      <c r="E161" s="24"/>
      <c r="F161" s="24"/>
      <c r="G161" s="24"/>
      <c r="H161" s="24"/>
      <c r="I161" s="24"/>
      <c r="J161" s="24"/>
      <c r="AA161" s="50" t="s">
        <v>633</v>
      </c>
      <c r="AB161" s="48">
        <v>2.4240000000000001E-2</v>
      </c>
      <c r="AC161" s="48" t="s">
        <v>634</v>
      </c>
      <c r="AD161" s="48" t="s">
        <v>65</v>
      </c>
      <c r="AE161" s="48" t="s">
        <v>68</v>
      </c>
      <c r="AF161" s="48">
        <v>4.3900000000000002E-2</v>
      </c>
      <c r="AG161" s="48" t="s">
        <v>635</v>
      </c>
      <c r="AH161" s="48"/>
      <c r="AI161" s="48"/>
    </row>
    <row r="162" spans="2:35" x14ac:dyDescent="0.2">
      <c r="B162" s="25"/>
      <c r="C162" s="24"/>
      <c r="D162" s="24"/>
      <c r="E162" s="24"/>
      <c r="F162" s="24"/>
      <c r="G162" s="24"/>
      <c r="H162" s="24"/>
      <c r="I162" s="24"/>
      <c r="J162" s="24"/>
      <c r="AA162" s="50" t="s">
        <v>636</v>
      </c>
      <c r="AB162" s="48">
        <v>-9.4979999999999995E-3</v>
      </c>
      <c r="AC162" s="48" t="s">
        <v>637</v>
      </c>
      <c r="AD162" s="48" t="s">
        <v>66</v>
      </c>
      <c r="AE162" s="48" t="s">
        <v>67</v>
      </c>
      <c r="AF162" s="48">
        <v>0.99629999999999996</v>
      </c>
      <c r="AG162" s="48" t="s">
        <v>638</v>
      </c>
      <c r="AH162" s="48"/>
      <c r="AI162" s="48"/>
    </row>
    <row r="163" spans="2:35" x14ac:dyDescent="0.2">
      <c r="B163" s="25"/>
      <c r="C163" s="24"/>
      <c r="D163" s="24"/>
      <c r="E163" s="24"/>
      <c r="F163" s="24"/>
      <c r="G163" s="24"/>
      <c r="H163" s="24"/>
      <c r="I163" s="24"/>
      <c r="J163" s="24"/>
      <c r="AA163" s="50" t="s">
        <v>639</v>
      </c>
      <c r="AB163" s="48">
        <v>4.6370000000000001E-2</v>
      </c>
      <c r="AC163" s="48" t="s">
        <v>640</v>
      </c>
      <c r="AD163" s="48" t="s">
        <v>65</v>
      </c>
      <c r="AE163" s="48" t="s">
        <v>101</v>
      </c>
      <c r="AF163" s="48" t="s">
        <v>102</v>
      </c>
      <c r="AG163" s="48" t="s">
        <v>641</v>
      </c>
      <c r="AH163" s="48"/>
      <c r="AI163" s="48"/>
    </row>
    <row r="164" spans="2:35" x14ac:dyDescent="0.2">
      <c r="B164" s="25"/>
      <c r="C164" s="24"/>
      <c r="D164" s="24"/>
      <c r="E164" s="24"/>
      <c r="F164" s="24"/>
      <c r="G164" s="24"/>
      <c r="H164" s="24"/>
      <c r="I164" s="24"/>
      <c r="J164" s="24"/>
      <c r="AA164" s="50" t="s">
        <v>642</v>
      </c>
      <c r="AB164" s="48">
        <v>4.1480000000000003E-2</v>
      </c>
      <c r="AC164" s="48" t="s">
        <v>595</v>
      </c>
      <c r="AD164" s="48" t="s">
        <v>65</v>
      </c>
      <c r="AE164" s="48" t="s">
        <v>101</v>
      </c>
      <c r="AF164" s="48" t="s">
        <v>102</v>
      </c>
      <c r="AG164" s="48" t="s">
        <v>643</v>
      </c>
      <c r="AH164" s="48"/>
      <c r="AI164" s="48"/>
    </row>
    <row r="165" spans="2:35" x14ac:dyDescent="0.2">
      <c r="B165" s="25"/>
      <c r="C165" s="24"/>
      <c r="D165" s="24"/>
      <c r="E165" s="24"/>
      <c r="F165" s="24"/>
      <c r="G165" s="24"/>
      <c r="H165" s="24"/>
      <c r="I165" s="24"/>
      <c r="J165" s="24"/>
      <c r="AA165" s="50" t="s">
        <v>644</v>
      </c>
      <c r="AB165" s="48">
        <v>4.3920000000000001E-2</v>
      </c>
      <c r="AC165" s="48" t="s">
        <v>645</v>
      </c>
      <c r="AD165" s="48" t="s">
        <v>65</v>
      </c>
      <c r="AE165" s="48" t="s">
        <v>101</v>
      </c>
      <c r="AF165" s="48" t="s">
        <v>102</v>
      </c>
      <c r="AG165" s="48" t="s">
        <v>646</v>
      </c>
      <c r="AH165" s="48"/>
      <c r="AI165" s="48"/>
    </row>
    <row r="166" spans="2:35" x14ac:dyDescent="0.2">
      <c r="B166" s="25"/>
      <c r="C166" s="24"/>
      <c r="D166" s="24"/>
      <c r="E166" s="24"/>
      <c r="F166" s="24"/>
      <c r="G166" s="24"/>
      <c r="H166" s="24"/>
      <c r="I166" s="24"/>
      <c r="J166" s="24"/>
      <c r="AA166" s="50" t="s">
        <v>647</v>
      </c>
      <c r="AB166" s="48">
        <v>6.1699999999999998E-2</v>
      </c>
      <c r="AC166" s="48" t="s">
        <v>648</v>
      </c>
      <c r="AD166" s="48" t="s">
        <v>65</v>
      </c>
      <c r="AE166" s="48" t="s">
        <v>101</v>
      </c>
      <c r="AF166" s="48" t="s">
        <v>102</v>
      </c>
      <c r="AG166" s="48" t="s">
        <v>649</v>
      </c>
      <c r="AH166" s="48"/>
      <c r="AI166" s="48"/>
    </row>
    <row r="167" spans="2:35" x14ac:dyDescent="0.2">
      <c r="B167" s="25"/>
      <c r="C167" s="24"/>
      <c r="D167" s="24"/>
      <c r="E167" s="24"/>
      <c r="F167" s="24"/>
      <c r="G167" s="24"/>
      <c r="H167" s="24"/>
      <c r="I167" s="24"/>
      <c r="J167" s="24"/>
      <c r="AA167" s="50" t="s">
        <v>650</v>
      </c>
      <c r="AB167" s="48">
        <v>5.33E-2</v>
      </c>
      <c r="AC167" s="48" t="s">
        <v>651</v>
      </c>
      <c r="AD167" s="48" t="s">
        <v>65</v>
      </c>
      <c r="AE167" s="48" t="s">
        <v>101</v>
      </c>
      <c r="AF167" s="48" t="s">
        <v>102</v>
      </c>
      <c r="AG167" s="48" t="s">
        <v>652</v>
      </c>
      <c r="AH167" s="48"/>
      <c r="AI167" s="48"/>
    </row>
    <row r="168" spans="2:35" x14ac:dyDescent="0.2">
      <c r="B168" s="25"/>
      <c r="C168" s="24"/>
      <c r="D168" s="24"/>
      <c r="E168" s="24"/>
      <c r="F168" s="24"/>
      <c r="G168" s="24"/>
      <c r="H168" s="24"/>
      <c r="I168" s="24"/>
      <c r="J168" s="24"/>
      <c r="AA168" s="50" t="s">
        <v>653</v>
      </c>
      <c r="AB168" s="48">
        <v>5.6340000000000001E-2</v>
      </c>
      <c r="AC168" s="48" t="s">
        <v>654</v>
      </c>
      <c r="AD168" s="48" t="s">
        <v>65</v>
      </c>
      <c r="AE168" s="48" t="s">
        <v>101</v>
      </c>
      <c r="AF168" s="48" t="s">
        <v>102</v>
      </c>
      <c r="AG168" s="48" t="s">
        <v>655</v>
      </c>
      <c r="AH168" s="48"/>
      <c r="AI168" s="48"/>
    </row>
    <row r="169" spans="2:35" x14ac:dyDescent="0.2">
      <c r="B169" s="25"/>
      <c r="C169" s="24"/>
      <c r="D169" s="24"/>
      <c r="E169" s="24"/>
      <c r="F169" s="24"/>
      <c r="G169" s="24"/>
      <c r="H169" s="24"/>
      <c r="I169" s="24"/>
      <c r="J169" s="24"/>
      <c r="AA169" s="50" t="s">
        <v>656</v>
      </c>
      <c r="AB169" s="48">
        <v>8.1350000000000006E-2</v>
      </c>
      <c r="AC169" s="48" t="s">
        <v>657</v>
      </c>
      <c r="AD169" s="48" t="s">
        <v>65</v>
      </c>
      <c r="AE169" s="48" t="s">
        <v>101</v>
      </c>
      <c r="AF169" s="48" t="s">
        <v>102</v>
      </c>
      <c r="AG169" s="48" t="s">
        <v>658</v>
      </c>
      <c r="AH169" s="48"/>
      <c r="AI169" s="48"/>
    </row>
    <row r="170" spans="2:35" x14ac:dyDescent="0.2">
      <c r="B170" s="25"/>
      <c r="C170" s="24"/>
      <c r="D170" s="24"/>
      <c r="E170" s="24"/>
      <c r="F170" s="24"/>
      <c r="G170" s="24"/>
      <c r="H170" s="24"/>
      <c r="I170" s="24"/>
      <c r="J170" s="24"/>
      <c r="AA170" s="50" t="s">
        <v>659</v>
      </c>
      <c r="AB170" s="48">
        <v>8.6529999999999996E-2</v>
      </c>
      <c r="AC170" s="48" t="s">
        <v>660</v>
      </c>
      <c r="AD170" s="48" t="s">
        <v>65</v>
      </c>
      <c r="AE170" s="48" t="s">
        <v>101</v>
      </c>
      <c r="AF170" s="48" t="s">
        <v>102</v>
      </c>
      <c r="AG170" s="48" t="s">
        <v>661</v>
      </c>
      <c r="AH170" s="48"/>
      <c r="AI170" s="48"/>
    </row>
    <row r="171" spans="2:35" x14ac:dyDescent="0.2">
      <c r="B171" s="25"/>
      <c r="C171" s="24"/>
      <c r="D171" s="24"/>
      <c r="E171" s="24"/>
      <c r="F171" s="24"/>
      <c r="G171" s="24"/>
      <c r="H171" s="24"/>
      <c r="I171" s="24"/>
      <c r="J171" s="24"/>
      <c r="AA171" s="50" t="s">
        <v>662</v>
      </c>
      <c r="AB171" s="48">
        <v>8.1689999999999999E-2</v>
      </c>
      <c r="AC171" s="48" t="s">
        <v>663</v>
      </c>
      <c r="AD171" s="48" t="s">
        <v>65</v>
      </c>
      <c r="AE171" s="48" t="s">
        <v>101</v>
      </c>
      <c r="AF171" s="48" t="s">
        <v>102</v>
      </c>
      <c r="AG171" s="48" t="s">
        <v>664</v>
      </c>
      <c r="AH171" s="48"/>
      <c r="AI171" s="48"/>
    </row>
    <row r="172" spans="2:35" x14ac:dyDescent="0.2">
      <c r="B172" s="25"/>
      <c r="C172" s="24"/>
      <c r="D172" s="24"/>
      <c r="E172" s="24"/>
      <c r="F172" s="24"/>
      <c r="G172" s="24"/>
      <c r="H172" s="24"/>
      <c r="I172" s="24"/>
      <c r="J172" s="24"/>
      <c r="AA172" s="50" t="s">
        <v>665</v>
      </c>
      <c r="AB172" s="48">
        <v>2.777E-2</v>
      </c>
      <c r="AC172" s="48" t="s">
        <v>666</v>
      </c>
      <c r="AD172" s="48" t="s">
        <v>65</v>
      </c>
      <c r="AE172" s="48" t="s">
        <v>69</v>
      </c>
      <c r="AF172" s="48">
        <v>8.2000000000000007E-3</v>
      </c>
      <c r="AG172" s="48" t="s">
        <v>667</v>
      </c>
      <c r="AH172" s="48"/>
      <c r="AI172" s="48"/>
    </row>
    <row r="173" spans="2:35" x14ac:dyDescent="0.2">
      <c r="B173" s="25"/>
      <c r="C173" s="24"/>
      <c r="D173" s="24"/>
      <c r="E173" s="24"/>
      <c r="F173" s="24"/>
      <c r="G173" s="24"/>
      <c r="H173" s="24"/>
      <c r="I173" s="24"/>
      <c r="J173" s="24"/>
      <c r="AA173" s="50" t="s">
        <v>668</v>
      </c>
      <c r="AB173" s="48">
        <v>8.4599999999999995E-2</v>
      </c>
      <c r="AC173" s="48" t="s">
        <v>669</v>
      </c>
      <c r="AD173" s="48" t="s">
        <v>65</v>
      </c>
      <c r="AE173" s="48" t="s">
        <v>101</v>
      </c>
      <c r="AF173" s="48" t="s">
        <v>102</v>
      </c>
      <c r="AG173" s="48" t="s">
        <v>670</v>
      </c>
      <c r="AH173" s="48"/>
      <c r="AI173" s="48"/>
    </row>
    <row r="174" spans="2:35" x14ac:dyDescent="0.2">
      <c r="B174" s="25"/>
      <c r="C174" s="24"/>
      <c r="D174" s="24"/>
      <c r="E174" s="24"/>
      <c r="F174" s="24"/>
      <c r="G174" s="24"/>
      <c r="H174" s="24"/>
      <c r="I174" s="24"/>
      <c r="J174" s="24"/>
      <c r="AA174" s="50" t="s">
        <v>671</v>
      </c>
      <c r="AB174" s="48">
        <v>8.0619999999999997E-2</v>
      </c>
      <c r="AC174" s="48" t="s">
        <v>672</v>
      </c>
      <c r="AD174" s="48" t="s">
        <v>65</v>
      </c>
      <c r="AE174" s="48" t="s">
        <v>101</v>
      </c>
      <c r="AF174" s="48" t="s">
        <v>102</v>
      </c>
      <c r="AG174" s="48" t="s">
        <v>673</v>
      </c>
      <c r="AH174" s="48"/>
      <c r="AI174" s="48"/>
    </row>
    <row r="175" spans="2:35" x14ac:dyDescent="0.2">
      <c r="B175" s="25"/>
      <c r="C175" s="24"/>
      <c r="D175" s="24"/>
      <c r="E175" s="24"/>
      <c r="F175" s="24"/>
      <c r="G175" s="24"/>
      <c r="H175" s="24"/>
      <c r="I175" s="24"/>
      <c r="J175" s="24"/>
      <c r="AA175" s="50" t="s">
        <v>674</v>
      </c>
      <c r="AB175" s="48">
        <v>7.2209999999999996E-2</v>
      </c>
      <c r="AC175" s="48" t="s">
        <v>675</v>
      </c>
      <c r="AD175" s="48" t="s">
        <v>65</v>
      </c>
      <c r="AE175" s="48" t="s">
        <v>101</v>
      </c>
      <c r="AF175" s="48" t="s">
        <v>102</v>
      </c>
      <c r="AG175" s="48" t="s">
        <v>676</v>
      </c>
      <c r="AH175" s="48"/>
      <c r="AI175" s="48"/>
    </row>
    <row r="176" spans="2:35" x14ac:dyDescent="0.2">
      <c r="B176" s="25"/>
      <c r="C176" s="24"/>
      <c r="D176" s="24"/>
      <c r="E176" s="24"/>
      <c r="F176" s="24"/>
      <c r="G176" s="24"/>
      <c r="H176" s="24"/>
      <c r="I176" s="24"/>
      <c r="J176" s="24"/>
      <c r="AA176" s="50" t="s">
        <v>677</v>
      </c>
      <c r="AB176" s="48">
        <v>3.848E-2</v>
      </c>
      <c r="AC176" s="48" t="s">
        <v>678</v>
      </c>
      <c r="AD176" s="48" t="s">
        <v>65</v>
      </c>
      <c r="AE176" s="48" t="s">
        <v>101</v>
      </c>
      <c r="AF176" s="48" t="s">
        <v>102</v>
      </c>
      <c r="AG176" s="48" t="s">
        <v>679</v>
      </c>
      <c r="AH176" s="48"/>
      <c r="AI176" s="48"/>
    </row>
    <row r="177" spans="2:35" x14ac:dyDescent="0.2">
      <c r="B177" s="25"/>
      <c r="C177" s="24"/>
      <c r="D177" s="24"/>
      <c r="E177" s="24"/>
      <c r="F177" s="24"/>
      <c r="G177" s="24"/>
      <c r="H177" s="24"/>
      <c r="I177" s="24"/>
      <c r="J177" s="24"/>
      <c r="AA177" s="50" t="s">
        <v>680</v>
      </c>
      <c r="AB177" s="48">
        <v>9.4339999999999993E-2</v>
      </c>
      <c r="AC177" s="48" t="s">
        <v>681</v>
      </c>
      <c r="AD177" s="48" t="s">
        <v>65</v>
      </c>
      <c r="AE177" s="48" t="s">
        <v>101</v>
      </c>
      <c r="AF177" s="48" t="s">
        <v>102</v>
      </c>
      <c r="AG177" s="48" t="s">
        <v>682</v>
      </c>
      <c r="AH177" s="48"/>
      <c r="AI177" s="48"/>
    </row>
    <row r="178" spans="2:35" x14ac:dyDescent="0.2">
      <c r="B178" s="25"/>
      <c r="C178" s="24"/>
      <c r="D178" s="24"/>
      <c r="E178" s="24"/>
      <c r="F178" s="24"/>
      <c r="G178" s="24"/>
      <c r="H178" s="24"/>
      <c r="I178" s="24"/>
      <c r="J178" s="24"/>
      <c r="AA178" s="50" t="s">
        <v>683</v>
      </c>
      <c r="AB178" s="48">
        <v>8.9450000000000002E-2</v>
      </c>
      <c r="AC178" s="48" t="s">
        <v>684</v>
      </c>
      <c r="AD178" s="48" t="s">
        <v>65</v>
      </c>
      <c r="AE178" s="48" t="s">
        <v>101</v>
      </c>
      <c r="AF178" s="48" t="s">
        <v>102</v>
      </c>
      <c r="AG178" s="48" t="s">
        <v>685</v>
      </c>
      <c r="AH178" s="48"/>
      <c r="AI178" s="48"/>
    </row>
    <row r="179" spans="2:35" x14ac:dyDescent="0.2">
      <c r="B179" s="25"/>
      <c r="C179" s="24"/>
      <c r="D179" s="24"/>
      <c r="E179" s="24"/>
      <c r="F179" s="24"/>
      <c r="G179" s="24"/>
      <c r="H179" s="24"/>
      <c r="I179" s="24"/>
      <c r="J179" s="24"/>
      <c r="AA179" s="50" t="s">
        <v>686</v>
      </c>
      <c r="AB179" s="48">
        <v>9.1899999999999996E-2</v>
      </c>
      <c r="AC179" s="48" t="s">
        <v>687</v>
      </c>
      <c r="AD179" s="48" t="s">
        <v>65</v>
      </c>
      <c r="AE179" s="48" t="s">
        <v>101</v>
      </c>
      <c r="AF179" s="48" t="s">
        <v>102</v>
      </c>
      <c r="AG179" s="48" t="s">
        <v>688</v>
      </c>
      <c r="AH179" s="48"/>
      <c r="AI179" s="48"/>
    </row>
    <row r="180" spans="2:35" x14ac:dyDescent="0.2">
      <c r="B180" s="25"/>
      <c r="C180" s="24"/>
      <c r="D180" s="24"/>
      <c r="E180" s="24"/>
      <c r="F180" s="24"/>
      <c r="G180" s="24"/>
      <c r="H180" s="24"/>
      <c r="I180" s="24"/>
      <c r="J180" s="24"/>
      <c r="AA180" s="50" t="s">
        <v>689</v>
      </c>
      <c r="AB180" s="48">
        <v>0.10970000000000001</v>
      </c>
      <c r="AC180" s="48" t="s">
        <v>690</v>
      </c>
      <c r="AD180" s="48" t="s">
        <v>65</v>
      </c>
      <c r="AE180" s="48" t="s">
        <v>101</v>
      </c>
      <c r="AF180" s="48" t="s">
        <v>102</v>
      </c>
      <c r="AG180" s="48" t="s">
        <v>691</v>
      </c>
      <c r="AH180" s="48"/>
      <c r="AI180" s="48"/>
    </row>
    <row r="181" spans="2:35" x14ac:dyDescent="0.2">
      <c r="B181" s="25"/>
      <c r="C181" s="24"/>
      <c r="D181" s="24"/>
      <c r="E181" s="24"/>
      <c r="F181" s="24"/>
      <c r="G181" s="24"/>
      <c r="H181" s="24"/>
      <c r="I181" s="24"/>
      <c r="J181" s="24"/>
      <c r="AA181" s="50" t="s">
        <v>692</v>
      </c>
      <c r="AB181" s="48">
        <v>0.1013</v>
      </c>
      <c r="AC181" s="48" t="s">
        <v>693</v>
      </c>
      <c r="AD181" s="48" t="s">
        <v>65</v>
      </c>
      <c r="AE181" s="48" t="s">
        <v>101</v>
      </c>
      <c r="AF181" s="48" t="s">
        <v>102</v>
      </c>
      <c r="AG181" s="48" t="s">
        <v>694</v>
      </c>
      <c r="AH181" s="48"/>
      <c r="AI181" s="48"/>
    </row>
    <row r="182" spans="2:35" x14ac:dyDescent="0.2">
      <c r="B182" s="25"/>
      <c r="C182" s="24"/>
      <c r="D182" s="24"/>
      <c r="E182" s="24"/>
      <c r="F182" s="24"/>
      <c r="G182" s="24"/>
      <c r="H182" s="24"/>
      <c r="I182" s="24"/>
      <c r="J182" s="24"/>
      <c r="AA182" s="50" t="s">
        <v>695</v>
      </c>
      <c r="AB182" s="48">
        <v>0.1043</v>
      </c>
      <c r="AC182" s="48" t="s">
        <v>696</v>
      </c>
      <c r="AD182" s="48" t="s">
        <v>65</v>
      </c>
      <c r="AE182" s="48" t="s">
        <v>101</v>
      </c>
      <c r="AF182" s="48" t="s">
        <v>102</v>
      </c>
      <c r="AG182" s="48" t="s">
        <v>697</v>
      </c>
      <c r="AH182" s="48"/>
      <c r="AI182" s="48"/>
    </row>
    <row r="183" spans="2:35" x14ac:dyDescent="0.2">
      <c r="B183" s="25"/>
      <c r="C183" s="24"/>
      <c r="D183" s="24"/>
      <c r="E183" s="24"/>
      <c r="F183" s="24"/>
      <c r="G183" s="24"/>
      <c r="H183" s="24"/>
      <c r="I183" s="24"/>
      <c r="J183" s="24"/>
      <c r="AA183" s="51" t="s">
        <v>257</v>
      </c>
      <c r="AB183" s="52">
        <v>5.1789999999999996E-3</v>
      </c>
      <c r="AC183" s="52" t="s">
        <v>698</v>
      </c>
      <c r="AD183" s="52" t="s">
        <v>66</v>
      </c>
      <c r="AE183" s="52" t="s">
        <v>67</v>
      </c>
      <c r="AF183" s="52" t="s">
        <v>94</v>
      </c>
      <c r="AG183" s="52" t="s">
        <v>259</v>
      </c>
      <c r="AH183" s="48"/>
      <c r="AI183" s="48"/>
    </row>
    <row r="184" spans="2:35" x14ac:dyDescent="0.2">
      <c r="B184" s="25"/>
      <c r="C184" s="24"/>
      <c r="D184" s="24"/>
      <c r="E184" s="24"/>
      <c r="F184" s="24"/>
      <c r="G184" s="24"/>
      <c r="H184" s="24"/>
      <c r="I184" s="24"/>
      <c r="J184" s="24"/>
      <c r="AA184" s="51" t="s">
        <v>260</v>
      </c>
      <c r="AB184" s="52">
        <v>3.4450000000000003E-4</v>
      </c>
      <c r="AC184" s="52" t="s">
        <v>699</v>
      </c>
      <c r="AD184" s="52" t="s">
        <v>66</v>
      </c>
      <c r="AE184" s="52" t="s">
        <v>67</v>
      </c>
      <c r="AF184" s="52" t="s">
        <v>94</v>
      </c>
      <c r="AG184" s="52" t="s">
        <v>262</v>
      </c>
      <c r="AH184" s="48"/>
      <c r="AI184" s="48"/>
    </row>
    <row r="185" spans="2:35" x14ac:dyDescent="0.2">
      <c r="B185" s="25"/>
      <c r="C185" s="24"/>
      <c r="D185" s="24"/>
      <c r="E185" s="24"/>
      <c r="F185" s="24"/>
      <c r="G185" s="24"/>
      <c r="H185" s="24"/>
      <c r="I185" s="24"/>
      <c r="J185" s="24"/>
      <c r="AA185" s="51" t="s">
        <v>263</v>
      </c>
      <c r="AB185" s="52">
        <v>-5.3580000000000003E-2</v>
      </c>
      <c r="AC185" s="52" t="s">
        <v>700</v>
      </c>
      <c r="AD185" s="52" t="s">
        <v>65</v>
      </c>
      <c r="AE185" s="52" t="s">
        <v>101</v>
      </c>
      <c r="AF185" s="52" t="s">
        <v>102</v>
      </c>
      <c r="AG185" s="52" t="s">
        <v>265</v>
      </c>
      <c r="AH185" s="48"/>
      <c r="AI185" s="48"/>
    </row>
    <row r="186" spans="2:35" x14ac:dyDescent="0.2">
      <c r="B186" s="25"/>
      <c r="C186" s="24"/>
      <c r="D186" s="24"/>
      <c r="E186" s="24"/>
      <c r="F186" s="24"/>
      <c r="G186" s="24"/>
      <c r="H186" s="24"/>
      <c r="I186" s="24"/>
      <c r="J186" s="24"/>
      <c r="AA186" s="50" t="s">
        <v>266</v>
      </c>
      <c r="AB186" s="48">
        <v>3.258E-3</v>
      </c>
      <c r="AC186" s="48" t="s">
        <v>701</v>
      </c>
      <c r="AD186" s="48" t="s">
        <v>66</v>
      </c>
      <c r="AE186" s="48" t="s">
        <v>67</v>
      </c>
      <c r="AF186" s="48" t="s">
        <v>94</v>
      </c>
      <c r="AG186" s="48" t="s">
        <v>268</v>
      </c>
      <c r="AH186" s="48"/>
      <c r="AI186" s="48"/>
    </row>
    <row r="187" spans="2:35" x14ac:dyDescent="0.2">
      <c r="B187" s="25"/>
      <c r="C187" s="24"/>
      <c r="D187" s="24"/>
      <c r="E187" s="24"/>
      <c r="F187" s="24"/>
      <c r="G187" s="24"/>
      <c r="H187" s="24"/>
      <c r="I187" s="24"/>
      <c r="J187" s="24"/>
      <c r="AA187" s="50" t="s">
        <v>269</v>
      </c>
      <c r="AB187" s="48">
        <v>-7.3050000000000003E-4</v>
      </c>
      <c r="AC187" s="48" t="s">
        <v>702</v>
      </c>
      <c r="AD187" s="48" t="s">
        <v>66</v>
      </c>
      <c r="AE187" s="48" t="s">
        <v>67</v>
      </c>
      <c r="AF187" s="48" t="s">
        <v>94</v>
      </c>
      <c r="AG187" s="48" t="s">
        <v>271</v>
      </c>
      <c r="AH187" s="48"/>
      <c r="AI187" s="48"/>
    </row>
    <row r="188" spans="2:35" x14ac:dyDescent="0.2">
      <c r="B188" s="25"/>
      <c r="C188" s="24"/>
      <c r="D188" s="24"/>
      <c r="E188" s="24"/>
      <c r="F188" s="24"/>
      <c r="G188" s="24"/>
      <c r="H188" s="24"/>
      <c r="I188" s="24"/>
      <c r="J188" s="24"/>
      <c r="AA188" s="50" t="s">
        <v>272</v>
      </c>
      <c r="AB188" s="48">
        <v>-9.1319999999999995E-3</v>
      </c>
      <c r="AC188" s="48" t="s">
        <v>703</v>
      </c>
      <c r="AD188" s="48" t="s">
        <v>66</v>
      </c>
      <c r="AE188" s="48" t="s">
        <v>67</v>
      </c>
      <c r="AF188" s="48">
        <v>0.99780000000000002</v>
      </c>
      <c r="AG188" s="48" t="s">
        <v>274</v>
      </c>
      <c r="AH188" s="48"/>
      <c r="AI188" s="48"/>
    </row>
    <row r="189" spans="2:35" x14ac:dyDescent="0.2">
      <c r="B189" s="25"/>
      <c r="C189" s="24"/>
      <c r="D189" s="24"/>
      <c r="E189" s="24"/>
      <c r="F189" s="24"/>
      <c r="G189" s="24"/>
      <c r="H189" s="24"/>
      <c r="I189" s="24"/>
      <c r="J189" s="24"/>
      <c r="AA189" s="50" t="s">
        <v>275</v>
      </c>
      <c r="AB189" s="48">
        <v>-4.2869999999999998E-2</v>
      </c>
      <c r="AC189" s="48" t="s">
        <v>704</v>
      </c>
      <c r="AD189" s="48" t="s">
        <v>65</v>
      </c>
      <c r="AE189" s="48" t="s">
        <v>101</v>
      </c>
      <c r="AF189" s="48" t="s">
        <v>102</v>
      </c>
      <c r="AG189" s="48" t="s">
        <v>277</v>
      </c>
      <c r="AH189" s="48"/>
      <c r="AI189" s="48"/>
    </row>
    <row r="190" spans="2:35" x14ac:dyDescent="0.2">
      <c r="B190" s="25"/>
      <c r="C190" s="24"/>
      <c r="D190" s="24"/>
      <c r="E190" s="24"/>
      <c r="F190" s="24"/>
      <c r="G190" s="24"/>
      <c r="H190" s="24"/>
      <c r="I190" s="24"/>
      <c r="J190" s="24"/>
      <c r="AA190" s="50" t="s">
        <v>705</v>
      </c>
      <c r="AB190" s="48">
        <v>1.299E-2</v>
      </c>
      <c r="AC190" s="48" t="s">
        <v>706</v>
      </c>
      <c r="AD190" s="48" t="s">
        <v>66</v>
      </c>
      <c r="AE190" s="48" t="s">
        <v>67</v>
      </c>
      <c r="AF190" s="48">
        <v>0.90369999999999995</v>
      </c>
      <c r="AG190" s="48" t="s">
        <v>707</v>
      </c>
      <c r="AH190" s="48"/>
      <c r="AI190" s="48"/>
    </row>
    <row r="191" spans="2:35" x14ac:dyDescent="0.2">
      <c r="B191" s="25"/>
      <c r="C191" s="24"/>
      <c r="D191" s="24"/>
      <c r="E191" s="24"/>
      <c r="F191" s="24"/>
      <c r="G191" s="24"/>
      <c r="H191" s="24"/>
      <c r="I191" s="24"/>
      <c r="J191" s="24"/>
      <c r="AA191" s="50" t="s">
        <v>708</v>
      </c>
      <c r="AB191" s="48">
        <v>8.1040000000000001E-3</v>
      </c>
      <c r="AC191" s="48" t="s">
        <v>709</v>
      </c>
      <c r="AD191" s="48" t="s">
        <v>66</v>
      </c>
      <c r="AE191" s="48" t="s">
        <v>67</v>
      </c>
      <c r="AF191" s="48">
        <v>0.99960000000000004</v>
      </c>
      <c r="AG191" s="48" t="s">
        <v>710</v>
      </c>
      <c r="AH191" s="48"/>
      <c r="AI191" s="48"/>
    </row>
    <row r="192" spans="2:35" x14ac:dyDescent="0.2">
      <c r="B192" s="25"/>
      <c r="C192" s="24"/>
      <c r="D192" s="24"/>
      <c r="E192" s="24"/>
      <c r="F192" s="24"/>
      <c r="G192" s="24"/>
      <c r="H192" s="24"/>
      <c r="I192" s="24"/>
      <c r="J192" s="24"/>
      <c r="AA192" s="50" t="s">
        <v>711</v>
      </c>
      <c r="AB192" s="48">
        <v>1.055E-2</v>
      </c>
      <c r="AC192" s="48" t="s">
        <v>712</v>
      </c>
      <c r="AD192" s="48" t="s">
        <v>66</v>
      </c>
      <c r="AE192" s="48" t="s">
        <v>67</v>
      </c>
      <c r="AF192" s="48">
        <v>0.98709999999999998</v>
      </c>
      <c r="AG192" s="48" t="s">
        <v>713</v>
      </c>
      <c r="AH192" s="48"/>
      <c r="AI192" s="48"/>
    </row>
    <row r="193" spans="2:35" x14ac:dyDescent="0.2">
      <c r="B193" s="25"/>
      <c r="C193" s="24"/>
      <c r="D193" s="24"/>
      <c r="E193" s="24"/>
      <c r="F193" s="24"/>
      <c r="G193" s="24"/>
      <c r="H193" s="24"/>
      <c r="I193" s="24"/>
      <c r="J193" s="24"/>
      <c r="AA193" s="51" t="s">
        <v>714</v>
      </c>
      <c r="AB193" s="52">
        <v>2.8330000000000001E-2</v>
      </c>
      <c r="AC193" s="52" t="s">
        <v>715</v>
      </c>
      <c r="AD193" s="52" t="s">
        <v>65</v>
      </c>
      <c r="AE193" s="52" t="s">
        <v>69</v>
      </c>
      <c r="AF193" s="52">
        <v>6.1000000000000004E-3</v>
      </c>
      <c r="AG193" s="52" t="s">
        <v>716</v>
      </c>
      <c r="AH193" s="48"/>
      <c r="AI193" s="48"/>
    </row>
    <row r="194" spans="2:35" x14ac:dyDescent="0.2">
      <c r="B194" s="25"/>
      <c r="C194" s="24"/>
      <c r="D194" s="24"/>
      <c r="E194" s="24"/>
      <c r="F194" s="24"/>
      <c r="G194" s="24"/>
      <c r="H194" s="24"/>
      <c r="I194" s="24"/>
      <c r="J194" s="24"/>
      <c r="AA194" s="51" t="s">
        <v>717</v>
      </c>
      <c r="AB194" s="52">
        <v>1.992E-2</v>
      </c>
      <c r="AC194" s="52" t="s">
        <v>718</v>
      </c>
      <c r="AD194" s="52" t="s">
        <v>66</v>
      </c>
      <c r="AE194" s="52" t="s">
        <v>67</v>
      </c>
      <c r="AF194" s="52">
        <v>0.23319999999999999</v>
      </c>
      <c r="AG194" s="52" t="s">
        <v>719</v>
      </c>
      <c r="AH194" s="48"/>
      <c r="AI194" s="48"/>
    </row>
    <row r="195" spans="2:35" x14ac:dyDescent="0.2">
      <c r="B195" s="25"/>
      <c r="C195" s="24"/>
      <c r="D195" s="24"/>
      <c r="E195" s="24"/>
      <c r="F195" s="24"/>
      <c r="G195" s="24"/>
      <c r="H195" s="24"/>
      <c r="I195" s="24"/>
      <c r="J195" s="24"/>
      <c r="AA195" s="51" t="s">
        <v>720</v>
      </c>
      <c r="AB195" s="52">
        <v>2.2970000000000001E-2</v>
      </c>
      <c r="AC195" s="52" t="s">
        <v>721</v>
      </c>
      <c r="AD195" s="52" t="s">
        <v>66</v>
      </c>
      <c r="AE195" s="52" t="s">
        <v>67</v>
      </c>
      <c r="AF195" s="52">
        <v>7.5499999999999998E-2</v>
      </c>
      <c r="AG195" s="52" t="s">
        <v>722</v>
      </c>
      <c r="AH195" s="48"/>
      <c r="AI195" s="48"/>
    </row>
    <row r="196" spans="2:35" x14ac:dyDescent="0.2">
      <c r="B196" s="25"/>
      <c r="C196" s="24"/>
      <c r="D196" s="24"/>
      <c r="E196" s="24"/>
      <c r="F196" s="24"/>
      <c r="G196" s="24"/>
      <c r="H196" s="24"/>
      <c r="I196" s="24"/>
      <c r="J196" s="24"/>
      <c r="AA196" s="50" t="s">
        <v>278</v>
      </c>
      <c r="AB196" s="48">
        <v>-4.8349999999999999E-3</v>
      </c>
      <c r="AC196" s="48" t="s">
        <v>723</v>
      </c>
      <c r="AD196" s="48" t="s">
        <v>66</v>
      </c>
      <c r="AE196" s="48" t="s">
        <v>67</v>
      </c>
      <c r="AF196" s="48" t="s">
        <v>94</v>
      </c>
      <c r="AG196" s="48" t="s">
        <v>280</v>
      </c>
      <c r="AH196" s="48"/>
      <c r="AI196" s="48"/>
    </row>
    <row r="197" spans="2:35" x14ac:dyDescent="0.2">
      <c r="B197" s="25"/>
      <c r="C197" s="24"/>
      <c r="D197" s="24"/>
      <c r="E197" s="24"/>
      <c r="F197" s="24"/>
      <c r="G197" s="24"/>
      <c r="H197" s="24"/>
      <c r="I197" s="24"/>
      <c r="J197" s="24"/>
      <c r="AA197" s="51" t="s">
        <v>281</v>
      </c>
      <c r="AB197" s="52">
        <v>-5.876E-2</v>
      </c>
      <c r="AC197" s="52" t="s">
        <v>724</v>
      </c>
      <c r="AD197" s="52" t="s">
        <v>65</v>
      </c>
      <c r="AE197" s="52" t="s">
        <v>101</v>
      </c>
      <c r="AF197" s="52" t="s">
        <v>102</v>
      </c>
      <c r="AG197" s="52" t="s">
        <v>283</v>
      </c>
      <c r="AH197" s="48"/>
      <c r="AI197" s="48"/>
    </row>
    <row r="198" spans="2:35" x14ac:dyDescent="0.2">
      <c r="B198" s="25"/>
      <c r="C198" s="24"/>
      <c r="D198" s="24"/>
      <c r="E198" s="24"/>
      <c r="F198" s="24"/>
      <c r="G198" s="24"/>
      <c r="H198" s="24"/>
      <c r="I198" s="24"/>
      <c r="J198" s="24"/>
      <c r="AA198" s="50" t="s">
        <v>284</v>
      </c>
      <c r="AB198" s="48">
        <v>-1.921E-3</v>
      </c>
      <c r="AC198" s="48" t="s">
        <v>725</v>
      </c>
      <c r="AD198" s="48" t="s">
        <v>66</v>
      </c>
      <c r="AE198" s="48" t="s">
        <v>67</v>
      </c>
      <c r="AF198" s="48" t="s">
        <v>94</v>
      </c>
      <c r="AG198" s="48" t="s">
        <v>286</v>
      </c>
      <c r="AH198" s="48"/>
      <c r="AI198" s="48"/>
    </row>
    <row r="199" spans="2:35" x14ac:dyDescent="0.2">
      <c r="B199" s="25"/>
      <c r="C199" s="24"/>
      <c r="D199" s="24"/>
      <c r="E199" s="24"/>
      <c r="F199" s="24"/>
      <c r="G199" s="24"/>
      <c r="H199" s="24"/>
      <c r="I199" s="24"/>
      <c r="J199" s="24"/>
      <c r="AA199" s="50" t="s">
        <v>287</v>
      </c>
      <c r="AB199" s="48">
        <v>-5.9100000000000003E-3</v>
      </c>
      <c r="AC199" s="48" t="s">
        <v>726</v>
      </c>
      <c r="AD199" s="48" t="s">
        <v>66</v>
      </c>
      <c r="AE199" s="48" t="s">
        <v>67</v>
      </c>
      <c r="AF199" s="48" t="s">
        <v>94</v>
      </c>
      <c r="AG199" s="48" t="s">
        <v>289</v>
      </c>
      <c r="AH199" s="48"/>
      <c r="AI199" s="48"/>
    </row>
    <row r="200" spans="2:35" x14ac:dyDescent="0.2">
      <c r="B200" s="25"/>
      <c r="C200" s="24"/>
      <c r="D200" s="24"/>
      <c r="E200" s="24"/>
      <c r="F200" s="24"/>
      <c r="G200" s="24"/>
      <c r="H200" s="24"/>
      <c r="I200" s="24"/>
      <c r="J200" s="24"/>
      <c r="AA200" s="50" t="s">
        <v>290</v>
      </c>
      <c r="AB200" s="48">
        <v>-1.431E-2</v>
      </c>
      <c r="AC200" s="48" t="s">
        <v>727</v>
      </c>
      <c r="AD200" s="48" t="s">
        <v>66</v>
      </c>
      <c r="AE200" s="48" t="s">
        <v>67</v>
      </c>
      <c r="AF200" s="48">
        <v>0.8044</v>
      </c>
      <c r="AG200" s="48" t="s">
        <v>292</v>
      </c>
      <c r="AH200" s="48"/>
      <c r="AI200" s="48"/>
    </row>
    <row r="201" spans="2:35" x14ac:dyDescent="0.2">
      <c r="B201" s="25"/>
      <c r="C201" s="24"/>
      <c r="D201" s="24"/>
      <c r="E201" s="24"/>
      <c r="F201" s="24"/>
      <c r="G201" s="24"/>
      <c r="H201" s="24"/>
      <c r="I201" s="24"/>
      <c r="J201" s="24"/>
      <c r="AA201" s="50" t="s">
        <v>293</v>
      </c>
      <c r="AB201" s="48">
        <v>-4.8050000000000002E-2</v>
      </c>
      <c r="AC201" s="48" t="s">
        <v>728</v>
      </c>
      <c r="AD201" s="48" t="s">
        <v>65</v>
      </c>
      <c r="AE201" s="48" t="s">
        <v>101</v>
      </c>
      <c r="AF201" s="48" t="s">
        <v>102</v>
      </c>
      <c r="AG201" s="48" t="s">
        <v>295</v>
      </c>
      <c r="AH201" s="48"/>
      <c r="AI201" s="48"/>
    </row>
    <row r="202" spans="2:35" x14ac:dyDescent="0.2">
      <c r="B202" s="25"/>
      <c r="C202" s="24"/>
      <c r="D202" s="24"/>
      <c r="E202" s="24"/>
      <c r="F202" s="24"/>
      <c r="G202" s="24"/>
      <c r="H202" s="24"/>
      <c r="I202" s="24"/>
      <c r="J202" s="24"/>
      <c r="AA202" s="50" t="s">
        <v>729</v>
      </c>
      <c r="AB202" s="48">
        <v>7.8139999999999998E-3</v>
      </c>
      <c r="AC202" s="48" t="s">
        <v>730</v>
      </c>
      <c r="AD202" s="48" t="s">
        <v>66</v>
      </c>
      <c r="AE202" s="48" t="s">
        <v>67</v>
      </c>
      <c r="AF202" s="48">
        <v>0.99970000000000003</v>
      </c>
      <c r="AG202" s="48" t="s">
        <v>731</v>
      </c>
      <c r="AH202" s="48"/>
      <c r="AI202" s="48"/>
    </row>
    <row r="203" spans="2:35" x14ac:dyDescent="0.2">
      <c r="B203" s="25"/>
      <c r="C203" s="24"/>
      <c r="D203" s="24"/>
      <c r="E203" s="24"/>
      <c r="F203" s="24"/>
      <c r="G203" s="24"/>
      <c r="H203" s="24"/>
      <c r="I203" s="24"/>
      <c r="J203" s="24"/>
      <c r="AA203" s="50" t="s">
        <v>732</v>
      </c>
      <c r="AB203" s="48">
        <v>2.9250000000000001E-3</v>
      </c>
      <c r="AC203" s="48" t="s">
        <v>733</v>
      </c>
      <c r="AD203" s="48" t="s">
        <v>66</v>
      </c>
      <c r="AE203" s="48" t="s">
        <v>67</v>
      </c>
      <c r="AF203" s="48" t="s">
        <v>94</v>
      </c>
      <c r="AG203" s="48" t="s">
        <v>734</v>
      </c>
      <c r="AH203" s="48"/>
      <c r="AI203" s="48"/>
    </row>
    <row r="204" spans="2:35" x14ac:dyDescent="0.2">
      <c r="B204" s="25"/>
      <c r="C204" s="24"/>
      <c r="D204" s="24"/>
      <c r="E204" s="24"/>
      <c r="F204" s="24"/>
      <c r="G204" s="24"/>
      <c r="H204" s="24"/>
      <c r="I204" s="24"/>
      <c r="J204" s="24"/>
      <c r="AA204" s="50" t="s">
        <v>735</v>
      </c>
      <c r="AB204" s="48">
        <v>5.3730000000000002E-3</v>
      </c>
      <c r="AC204" s="48" t="s">
        <v>736</v>
      </c>
      <c r="AD204" s="48" t="s">
        <v>66</v>
      </c>
      <c r="AE204" s="48" t="s">
        <v>67</v>
      </c>
      <c r="AF204" s="48" t="s">
        <v>94</v>
      </c>
      <c r="AG204" s="48" t="s">
        <v>737</v>
      </c>
      <c r="AH204" s="48"/>
      <c r="AI204" s="48"/>
    </row>
    <row r="205" spans="2:35" x14ac:dyDescent="0.2">
      <c r="B205" s="25"/>
      <c r="C205" s="24"/>
      <c r="D205" s="24"/>
      <c r="E205" s="24"/>
      <c r="F205" s="24"/>
      <c r="G205" s="24"/>
      <c r="H205" s="24"/>
      <c r="I205" s="24"/>
      <c r="J205" s="24"/>
      <c r="AA205" s="51" t="s">
        <v>738</v>
      </c>
      <c r="AB205" s="52">
        <v>2.315E-2</v>
      </c>
      <c r="AC205" s="52" t="s">
        <v>739</v>
      </c>
      <c r="AD205" s="52" t="s">
        <v>66</v>
      </c>
      <c r="AE205" s="52" t="s">
        <v>67</v>
      </c>
      <c r="AF205" s="52">
        <v>7.0300000000000001E-2</v>
      </c>
      <c r="AG205" s="52" t="s">
        <v>740</v>
      </c>
      <c r="AH205" s="48"/>
      <c r="AI205" s="48"/>
    </row>
    <row r="206" spans="2:35" x14ac:dyDescent="0.2">
      <c r="B206" s="25"/>
      <c r="C206" s="24"/>
      <c r="D206" s="24"/>
      <c r="E206" s="24"/>
      <c r="F206" s="24"/>
      <c r="G206" s="24"/>
      <c r="H206" s="24"/>
      <c r="I206" s="24"/>
      <c r="J206" s="24"/>
      <c r="AA206" s="51" t="s">
        <v>741</v>
      </c>
      <c r="AB206" s="52">
        <v>1.4749999999999999E-2</v>
      </c>
      <c r="AC206" s="52" t="s">
        <v>742</v>
      </c>
      <c r="AD206" s="52" t="s">
        <v>66</v>
      </c>
      <c r="AE206" s="52" t="s">
        <v>67</v>
      </c>
      <c r="AF206" s="52">
        <v>0.76359999999999995</v>
      </c>
      <c r="AG206" s="52" t="s">
        <v>743</v>
      </c>
      <c r="AH206" s="48"/>
      <c r="AI206" s="48"/>
    </row>
    <row r="207" spans="2:35" x14ac:dyDescent="0.2">
      <c r="B207" s="25"/>
      <c r="C207" s="24"/>
      <c r="D207" s="24"/>
      <c r="E207" s="24"/>
      <c r="F207" s="24"/>
      <c r="G207" s="24"/>
      <c r="H207" s="24"/>
      <c r="I207" s="24"/>
      <c r="J207" s="24"/>
      <c r="AA207" s="51" t="s">
        <v>744</v>
      </c>
      <c r="AB207" s="52">
        <v>1.779E-2</v>
      </c>
      <c r="AC207" s="52" t="s">
        <v>745</v>
      </c>
      <c r="AD207" s="52" t="s">
        <v>66</v>
      </c>
      <c r="AE207" s="52" t="s">
        <v>67</v>
      </c>
      <c r="AF207" s="52">
        <v>0.4299</v>
      </c>
      <c r="AG207" s="52" t="s">
        <v>746</v>
      </c>
      <c r="AH207" s="48"/>
      <c r="AI207" s="48"/>
    </row>
    <row r="208" spans="2:35" x14ac:dyDescent="0.2">
      <c r="B208" s="25"/>
      <c r="C208" s="24"/>
      <c r="D208" s="24"/>
      <c r="E208" s="24"/>
      <c r="F208" s="24"/>
      <c r="G208" s="24"/>
      <c r="H208" s="24"/>
      <c r="I208" s="24"/>
      <c r="J208" s="24"/>
      <c r="AA208" s="51" t="s">
        <v>296</v>
      </c>
      <c r="AB208" s="52">
        <v>-5.3929999999999999E-2</v>
      </c>
      <c r="AC208" s="52" t="s">
        <v>747</v>
      </c>
      <c r="AD208" s="52" t="s">
        <v>65</v>
      </c>
      <c r="AE208" s="52" t="s">
        <v>101</v>
      </c>
      <c r="AF208" s="52" t="s">
        <v>102</v>
      </c>
      <c r="AG208" s="52" t="s">
        <v>298</v>
      </c>
      <c r="AH208" s="48"/>
      <c r="AI208" s="48"/>
    </row>
    <row r="209" spans="2:35" x14ac:dyDescent="0.2">
      <c r="B209" s="25"/>
      <c r="C209" s="24"/>
      <c r="D209" s="24"/>
      <c r="E209" s="24"/>
      <c r="F209" s="24"/>
      <c r="G209" s="24"/>
      <c r="H209" s="24"/>
      <c r="I209" s="24"/>
      <c r="J209" s="24"/>
      <c r="AA209" s="50" t="s">
        <v>299</v>
      </c>
      <c r="AB209" s="48">
        <v>2.9139999999999999E-3</v>
      </c>
      <c r="AC209" s="48" t="s">
        <v>748</v>
      </c>
      <c r="AD209" s="48" t="s">
        <v>66</v>
      </c>
      <c r="AE209" s="48" t="s">
        <v>67</v>
      </c>
      <c r="AF209" s="48" t="s">
        <v>94</v>
      </c>
      <c r="AG209" s="48" t="s">
        <v>301</v>
      </c>
      <c r="AH209" s="48"/>
      <c r="AI209" s="48"/>
    </row>
    <row r="210" spans="2:35" x14ac:dyDescent="0.2">
      <c r="B210" s="25"/>
      <c r="C210" s="24"/>
      <c r="D210" s="24"/>
      <c r="E210" s="24"/>
      <c r="F210" s="24"/>
      <c r="G210" s="24"/>
      <c r="H210" s="24"/>
      <c r="I210" s="24"/>
      <c r="J210" s="24"/>
      <c r="AA210" s="50" t="s">
        <v>302</v>
      </c>
      <c r="AB210" s="48">
        <v>-1.075E-3</v>
      </c>
      <c r="AC210" s="48" t="s">
        <v>749</v>
      </c>
      <c r="AD210" s="48" t="s">
        <v>66</v>
      </c>
      <c r="AE210" s="48" t="s">
        <v>67</v>
      </c>
      <c r="AF210" s="48" t="s">
        <v>94</v>
      </c>
      <c r="AG210" s="48" t="s">
        <v>304</v>
      </c>
      <c r="AH210" s="48"/>
      <c r="AI210" s="48"/>
    </row>
    <row r="211" spans="2:35" x14ac:dyDescent="0.2">
      <c r="B211" s="25"/>
      <c r="C211" s="24"/>
      <c r="D211" s="24"/>
      <c r="E211" s="24"/>
      <c r="F211" s="24"/>
      <c r="G211" s="24"/>
      <c r="H211" s="24"/>
      <c r="I211" s="24"/>
      <c r="J211" s="24"/>
      <c r="AA211" s="50" t="s">
        <v>305</v>
      </c>
      <c r="AB211" s="48">
        <v>-9.476E-3</v>
      </c>
      <c r="AC211" s="48" t="s">
        <v>750</v>
      </c>
      <c r="AD211" s="48" t="s">
        <v>66</v>
      </c>
      <c r="AE211" s="48" t="s">
        <v>67</v>
      </c>
      <c r="AF211" s="48">
        <v>0.99639999999999995</v>
      </c>
      <c r="AG211" s="48" t="s">
        <v>307</v>
      </c>
      <c r="AH211" s="48"/>
      <c r="AI211" s="48"/>
    </row>
    <row r="212" spans="2:35" x14ac:dyDescent="0.2">
      <c r="B212" s="25"/>
      <c r="C212" s="24"/>
      <c r="D212" s="24"/>
      <c r="E212" s="24"/>
      <c r="F212" s="24"/>
      <c r="G212" s="24"/>
      <c r="H212" s="24"/>
      <c r="I212" s="24"/>
      <c r="J212" s="24"/>
      <c r="AA212" s="50" t="s">
        <v>308</v>
      </c>
      <c r="AB212" s="48">
        <v>-4.3209999999999998E-2</v>
      </c>
      <c r="AC212" s="48" t="s">
        <v>751</v>
      </c>
      <c r="AD212" s="48" t="s">
        <v>65</v>
      </c>
      <c r="AE212" s="48" t="s">
        <v>101</v>
      </c>
      <c r="AF212" s="48" t="s">
        <v>102</v>
      </c>
      <c r="AG212" s="48" t="s">
        <v>310</v>
      </c>
      <c r="AH212" s="48"/>
      <c r="AI212" s="48"/>
    </row>
    <row r="213" spans="2:35" x14ac:dyDescent="0.2">
      <c r="B213" s="25"/>
      <c r="C213" s="24"/>
      <c r="D213" s="24"/>
      <c r="E213" s="24"/>
      <c r="F213" s="24"/>
      <c r="G213" s="24"/>
      <c r="H213" s="24"/>
      <c r="I213" s="24"/>
      <c r="J213" s="24"/>
      <c r="AA213" s="50" t="s">
        <v>752</v>
      </c>
      <c r="AB213" s="48">
        <v>1.265E-2</v>
      </c>
      <c r="AC213" s="48" t="s">
        <v>753</v>
      </c>
      <c r="AD213" s="48" t="s">
        <v>66</v>
      </c>
      <c r="AE213" s="48" t="s">
        <v>67</v>
      </c>
      <c r="AF213" s="48">
        <v>0.92290000000000005</v>
      </c>
      <c r="AG213" s="48" t="s">
        <v>754</v>
      </c>
      <c r="AH213" s="48"/>
      <c r="AI213" s="48"/>
    </row>
    <row r="214" spans="2:35" x14ac:dyDescent="0.2">
      <c r="B214" s="25"/>
      <c r="C214" s="24"/>
      <c r="D214" s="24"/>
      <c r="E214" s="24"/>
      <c r="F214" s="24"/>
      <c r="G214" s="24"/>
      <c r="H214" s="24"/>
      <c r="I214" s="24"/>
      <c r="J214" s="24"/>
      <c r="AA214" s="50" t="s">
        <v>755</v>
      </c>
      <c r="AB214" s="48">
        <v>7.7590000000000003E-3</v>
      </c>
      <c r="AC214" s="48" t="s">
        <v>756</v>
      </c>
      <c r="AD214" s="48" t="s">
        <v>66</v>
      </c>
      <c r="AE214" s="48" t="s">
        <v>67</v>
      </c>
      <c r="AF214" s="48">
        <v>0.99980000000000002</v>
      </c>
      <c r="AG214" s="48" t="s">
        <v>757</v>
      </c>
      <c r="AH214" s="48"/>
      <c r="AI214" s="48"/>
    </row>
    <row r="215" spans="2:35" x14ac:dyDescent="0.2">
      <c r="B215" s="25"/>
      <c r="C215" s="24"/>
      <c r="D215" s="24"/>
      <c r="E215" s="24"/>
      <c r="F215" s="24"/>
      <c r="G215" s="24"/>
      <c r="H215" s="24"/>
      <c r="I215" s="24"/>
      <c r="J215" s="24"/>
      <c r="AA215" s="50" t="s">
        <v>758</v>
      </c>
      <c r="AB215" s="48">
        <v>1.021E-2</v>
      </c>
      <c r="AC215" s="48" t="s">
        <v>759</v>
      </c>
      <c r="AD215" s="48" t="s">
        <v>66</v>
      </c>
      <c r="AE215" s="48" t="s">
        <v>67</v>
      </c>
      <c r="AF215" s="48">
        <v>0.99119999999999997</v>
      </c>
      <c r="AG215" s="48" t="s">
        <v>760</v>
      </c>
      <c r="AH215" s="48"/>
      <c r="AI215" s="48"/>
    </row>
    <row r="216" spans="2:35" x14ac:dyDescent="0.2">
      <c r="B216" s="25"/>
      <c r="C216" s="24"/>
      <c r="D216" s="24"/>
      <c r="E216" s="24"/>
      <c r="F216" s="24"/>
      <c r="G216" s="24"/>
      <c r="H216" s="24"/>
      <c r="I216" s="24"/>
      <c r="J216" s="24"/>
      <c r="AA216" s="51" t="s">
        <v>761</v>
      </c>
      <c r="AB216" s="52">
        <v>2.7980000000000001E-2</v>
      </c>
      <c r="AC216" s="52" t="s">
        <v>762</v>
      </c>
      <c r="AD216" s="52" t="s">
        <v>65</v>
      </c>
      <c r="AE216" s="52" t="s">
        <v>69</v>
      </c>
      <c r="AF216" s="52">
        <v>7.3000000000000001E-3</v>
      </c>
      <c r="AG216" s="52" t="s">
        <v>763</v>
      </c>
      <c r="AH216" s="48"/>
      <c r="AI216" s="48"/>
    </row>
    <row r="217" spans="2:35" x14ac:dyDescent="0.2">
      <c r="B217" s="25"/>
      <c r="C217" s="24"/>
      <c r="D217" s="24"/>
      <c r="E217" s="24"/>
      <c r="F217" s="24"/>
      <c r="G217" s="24"/>
      <c r="H217" s="24"/>
      <c r="I217" s="24"/>
      <c r="J217" s="24"/>
      <c r="AA217" s="51" t="s">
        <v>764</v>
      </c>
      <c r="AB217" s="52">
        <v>1.958E-2</v>
      </c>
      <c r="AC217" s="52" t="s">
        <v>765</v>
      </c>
      <c r="AD217" s="52" t="s">
        <v>66</v>
      </c>
      <c r="AE217" s="52" t="s">
        <v>67</v>
      </c>
      <c r="AF217" s="52">
        <v>0.26019999999999999</v>
      </c>
      <c r="AG217" s="52" t="s">
        <v>766</v>
      </c>
      <c r="AH217" s="48"/>
      <c r="AI217" s="48"/>
    </row>
    <row r="218" spans="2:35" x14ac:dyDescent="0.2">
      <c r="B218" s="25"/>
      <c r="C218" s="24"/>
      <c r="D218" s="24"/>
      <c r="E218" s="24"/>
      <c r="F218" s="24"/>
      <c r="G218" s="24"/>
      <c r="H218" s="24"/>
      <c r="I218" s="24"/>
      <c r="J218" s="24"/>
      <c r="AA218" s="51" t="s">
        <v>767</v>
      </c>
      <c r="AB218" s="52">
        <v>2.2630000000000001E-2</v>
      </c>
      <c r="AC218" s="52" t="s">
        <v>768</v>
      </c>
      <c r="AD218" s="52" t="s">
        <v>66</v>
      </c>
      <c r="AE218" s="52" t="s">
        <v>67</v>
      </c>
      <c r="AF218" s="52">
        <v>8.6900000000000005E-2</v>
      </c>
      <c r="AG218" s="52" t="s">
        <v>769</v>
      </c>
      <c r="AH218" s="48"/>
      <c r="AI218" s="48"/>
    </row>
    <row r="219" spans="2:35" x14ac:dyDescent="0.2">
      <c r="B219" s="25"/>
      <c r="C219" s="24"/>
      <c r="D219" s="24"/>
      <c r="E219" s="24"/>
      <c r="F219" s="24"/>
      <c r="G219" s="24"/>
      <c r="H219" s="24"/>
      <c r="I219" s="24"/>
      <c r="J219" s="24"/>
      <c r="AA219" s="50" t="s">
        <v>311</v>
      </c>
      <c r="AB219" s="48">
        <v>5.6840000000000002E-2</v>
      </c>
      <c r="AC219" s="48" t="s">
        <v>770</v>
      </c>
      <c r="AD219" s="48" t="s">
        <v>65</v>
      </c>
      <c r="AE219" s="48" t="s">
        <v>101</v>
      </c>
      <c r="AF219" s="48" t="s">
        <v>102</v>
      </c>
      <c r="AG219" s="48" t="s">
        <v>313</v>
      </c>
      <c r="AH219" s="48"/>
      <c r="AI219" s="48"/>
    </row>
    <row r="220" spans="2:35" x14ac:dyDescent="0.2">
      <c r="B220" s="25"/>
      <c r="C220" s="24"/>
      <c r="D220" s="24"/>
      <c r="E220" s="24"/>
      <c r="F220" s="24"/>
      <c r="G220" s="24"/>
      <c r="H220" s="24"/>
      <c r="I220" s="24"/>
      <c r="J220" s="24"/>
      <c r="AA220" s="50" t="s">
        <v>314</v>
      </c>
      <c r="AB220" s="48">
        <v>5.2850000000000001E-2</v>
      </c>
      <c r="AC220" s="48" t="s">
        <v>771</v>
      </c>
      <c r="AD220" s="48" t="s">
        <v>65</v>
      </c>
      <c r="AE220" s="48" t="s">
        <v>101</v>
      </c>
      <c r="AF220" s="48" t="s">
        <v>102</v>
      </c>
      <c r="AG220" s="48" t="s">
        <v>316</v>
      </c>
      <c r="AH220" s="48"/>
      <c r="AI220" s="48"/>
    </row>
    <row r="221" spans="2:35" x14ac:dyDescent="0.2">
      <c r="B221" s="25"/>
      <c r="C221" s="24"/>
      <c r="D221" s="24"/>
      <c r="E221" s="24"/>
      <c r="F221" s="24"/>
      <c r="G221" s="24"/>
      <c r="H221" s="24"/>
      <c r="I221" s="24"/>
      <c r="J221" s="24"/>
      <c r="AA221" s="50" t="s">
        <v>317</v>
      </c>
      <c r="AB221" s="48">
        <v>4.4450000000000003E-2</v>
      </c>
      <c r="AC221" s="48" t="s">
        <v>772</v>
      </c>
      <c r="AD221" s="48" t="s">
        <v>65</v>
      </c>
      <c r="AE221" s="48" t="s">
        <v>101</v>
      </c>
      <c r="AF221" s="48" t="s">
        <v>102</v>
      </c>
      <c r="AG221" s="48" t="s">
        <v>319</v>
      </c>
      <c r="AH221" s="48"/>
      <c r="AI221" s="48"/>
    </row>
    <row r="222" spans="2:35" x14ac:dyDescent="0.2">
      <c r="B222" s="25"/>
      <c r="C222" s="24"/>
      <c r="D222" s="24"/>
      <c r="E222" s="24"/>
      <c r="F222" s="24"/>
      <c r="G222" s="24"/>
      <c r="H222" s="24"/>
      <c r="I222" s="24"/>
      <c r="J222" s="24"/>
      <c r="AA222" s="50" t="s">
        <v>320</v>
      </c>
      <c r="AB222" s="48">
        <v>1.0710000000000001E-2</v>
      </c>
      <c r="AC222" s="48" t="s">
        <v>773</v>
      </c>
      <c r="AD222" s="48" t="s">
        <v>66</v>
      </c>
      <c r="AE222" s="48" t="s">
        <v>67</v>
      </c>
      <c r="AF222" s="48">
        <v>0.98480000000000001</v>
      </c>
      <c r="AG222" s="48" t="s">
        <v>322</v>
      </c>
      <c r="AH222" s="48"/>
      <c r="AI222" s="48"/>
    </row>
    <row r="223" spans="2:35" x14ac:dyDescent="0.2">
      <c r="B223" s="25"/>
      <c r="C223" s="24"/>
      <c r="D223" s="24"/>
      <c r="E223" s="24"/>
      <c r="F223" s="24"/>
      <c r="G223" s="24"/>
      <c r="H223" s="24"/>
      <c r="I223" s="24"/>
      <c r="J223" s="24"/>
      <c r="AA223" s="50" t="s">
        <v>774</v>
      </c>
      <c r="AB223" s="48">
        <v>6.6570000000000004E-2</v>
      </c>
      <c r="AC223" s="48" t="s">
        <v>775</v>
      </c>
      <c r="AD223" s="48" t="s">
        <v>65</v>
      </c>
      <c r="AE223" s="48" t="s">
        <v>101</v>
      </c>
      <c r="AF223" s="48" t="s">
        <v>102</v>
      </c>
      <c r="AG223" s="48" t="s">
        <v>776</v>
      </c>
      <c r="AH223" s="48"/>
      <c r="AI223" s="48"/>
    </row>
    <row r="224" spans="2:35" x14ac:dyDescent="0.2">
      <c r="B224" s="25"/>
      <c r="C224" s="24"/>
      <c r="D224" s="24"/>
      <c r="E224" s="24"/>
      <c r="F224" s="24"/>
      <c r="G224" s="24"/>
      <c r="H224" s="24"/>
      <c r="I224" s="24"/>
      <c r="J224" s="24"/>
      <c r="AA224" s="50" t="s">
        <v>777</v>
      </c>
      <c r="AB224" s="48">
        <v>6.1690000000000002E-2</v>
      </c>
      <c r="AC224" s="48" t="s">
        <v>778</v>
      </c>
      <c r="AD224" s="48" t="s">
        <v>65</v>
      </c>
      <c r="AE224" s="48" t="s">
        <v>101</v>
      </c>
      <c r="AF224" s="48" t="s">
        <v>102</v>
      </c>
      <c r="AG224" s="48" t="s">
        <v>779</v>
      </c>
      <c r="AH224" s="48"/>
      <c r="AI224" s="48"/>
    </row>
    <row r="225" spans="2:35" x14ac:dyDescent="0.2">
      <c r="B225" s="25"/>
      <c r="C225" s="24"/>
      <c r="D225" s="24"/>
      <c r="E225" s="24"/>
      <c r="F225" s="24"/>
      <c r="G225" s="24"/>
      <c r="H225" s="24"/>
      <c r="I225" s="24"/>
      <c r="J225" s="24"/>
      <c r="AA225" s="50" t="s">
        <v>780</v>
      </c>
      <c r="AB225" s="48">
        <v>6.4130000000000006E-2</v>
      </c>
      <c r="AC225" s="48" t="s">
        <v>781</v>
      </c>
      <c r="AD225" s="48" t="s">
        <v>65</v>
      </c>
      <c r="AE225" s="48" t="s">
        <v>101</v>
      </c>
      <c r="AF225" s="48" t="s">
        <v>102</v>
      </c>
      <c r="AG225" s="48" t="s">
        <v>782</v>
      </c>
      <c r="AH225" s="48"/>
      <c r="AI225" s="48"/>
    </row>
    <row r="226" spans="2:35" x14ac:dyDescent="0.2">
      <c r="B226" s="25"/>
      <c r="C226" s="24"/>
      <c r="D226" s="24"/>
      <c r="E226" s="24"/>
      <c r="F226" s="24"/>
      <c r="G226" s="24"/>
      <c r="H226" s="24"/>
      <c r="I226" s="24"/>
      <c r="J226" s="24"/>
      <c r="AA226" s="51" t="s">
        <v>783</v>
      </c>
      <c r="AB226" s="52">
        <v>8.1909999999999997E-2</v>
      </c>
      <c r="AC226" s="52" t="s">
        <v>784</v>
      </c>
      <c r="AD226" s="52" t="s">
        <v>65</v>
      </c>
      <c r="AE226" s="52" t="s">
        <v>101</v>
      </c>
      <c r="AF226" s="52" t="s">
        <v>102</v>
      </c>
      <c r="AG226" s="52" t="s">
        <v>785</v>
      </c>
      <c r="AH226" s="48"/>
      <c r="AI226" s="48"/>
    </row>
    <row r="227" spans="2:35" x14ac:dyDescent="0.2">
      <c r="B227" s="25"/>
      <c r="C227" s="24"/>
      <c r="D227" s="24"/>
      <c r="E227" s="24"/>
      <c r="F227" s="24"/>
      <c r="G227" s="24"/>
      <c r="H227" s="24"/>
      <c r="I227" s="24"/>
      <c r="J227" s="24"/>
      <c r="AA227" s="51" t="s">
        <v>786</v>
      </c>
      <c r="AB227" s="52">
        <v>7.3510000000000006E-2</v>
      </c>
      <c r="AC227" s="52" t="s">
        <v>787</v>
      </c>
      <c r="AD227" s="52" t="s">
        <v>65</v>
      </c>
      <c r="AE227" s="52" t="s">
        <v>101</v>
      </c>
      <c r="AF227" s="52" t="s">
        <v>102</v>
      </c>
      <c r="AG227" s="52" t="s">
        <v>788</v>
      </c>
      <c r="AH227" s="48"/>
      <c r="AI227" s="48"/>
    </row>
    <row r="228" spans="2:35" x14ac:dyDescent="0.2">
      <c r="B228" s="25"/>
      <c r="C228" s="24"/>
      <c r="D228" s="24"/>
      <c r="E228" s="24"/>
      <c r="F228" s="24"/>
      <c r="G228" s="24"/>
      <c r="H228" s="24"/>
      <c r="I228" s="24"/>
      <c r="J228" s="24"/>
      <c r="AA228" s="51" t="s">
        <v>789</v>
      </c>
      <c r="AB228" s="52">
        <v>7.6550000000000007E-2</v>
      </c>
      <c r="AC228" s="52" t="s">
        <v>790</v>
      </c>
      <c r="AD228" s="52" t="s">
        <v>65</v>
      </c>
      <c r="AE228" s="52" t="s">
        <v>101</v>
      </c>
      <c r="AF228" s="52" t="s">
        <v>102</v>
      </c>
      <c r="AG228" s="52" t="s">
        <v>791</v>
      </c>
      <c r="AH228" s="48"/>
      <c r="AI228" s="48"/>
    </row>
    <row r="229" spans="2:35" x14ac:dyDescent="0.2">
      <c r="B229" s="25"/>
      <c r="C229" s="24"/>
      <c r="D229" s="24"/>
      <c r="E229" s="24"/>
      <c r="F229" s="24"/>
      <c r="G229" s="24"/>
      <c r="H229" s="24"/>
      <c r="I229" s="24"/>
      <c r="J229" s="24"/>
      <c r="AA229" s="50" t="s">
        <v>323</v>
      </c>
      <c r="AB229" s="48">
        <v>-3.9890000000000004E-3</v>
      </c>
      <c r="AC229" s="48" t="s">
        <v>792</v>
      </c>
      <c r="AD229" s="48" t="s">
        <v>66</v>
      </c>
      <c r="AE229" s="48" t="s">
        <v>67</v>
      </c>
      <c r="AF229" s="48" t="s">
        <v>94</v>
      </c>
      <c r="AG229" s="48" t="s">
        <v>325</v>
      </c>
      <c r="AH229" s="48"/>
      <c r="AI229" s="48"/>
    </row>
    <row r="230" spans="2:35" x14ac:dyDescent="0.2">
      <c r="B230" s="25"/>
      <c r="C230" s="24"/>
      <c r="D230" s="24"/>
      <c r="E230" s="24"/>
      <c r="F230" s="24"/>
      <c r="G230" s="24"/>
      <c r="H230" s="24"/>
      <c r="I230" s="24"/>
      <c r="J230" s="24"/>
      <c r="AA230" s="50" t="s">
        <v>326</v>
      </c>
      <c r="AB230" s="48">
        <v>-1.239E-2</v>
      </c>
      <c r="AC230" s="48" t="s">
        <v>793</v>
      </c>
      <c r="AD230" s="48" t="s">
        <v>66</v>
      </c>
      <c r="AE230" s="48" t="s">
        <v>67</v>
      </c>
      <c r="AF230" s="48">
        <v>0.93559999999999999</v>
      </c>
      <c r="AG230" s="48" t="s">
        <v>328</v>
      </c>
      <c r="AH230" s="48"/>
      <c r="AI230" s="48"/>
    </row>
    <row r="231" spans="2:35" x14ac:dyDescent="0.2">
      <c r="B231" s="25"/>
      <c r="C231" s="24"/>
      <c r="D231" s="24"/>
      <c r="E231" s="24"/>
      <c r="F231" s="24"/>
      <c r="G231" s="24"/>
      <c r="H231" s="24"/>
      <c r="I231" s="24"/>
      <c r="J231" s="24"/>
      <c r="AA231" s="50" t="s">
        <v>329</v>
      </c>
      <c r="AB231" s="48">
        <v>-4.6129999999999997E-2</v>
      </c>
      <c r="AC231" s="48" t="s">
        <v>794</v>
      </c>
      <c r="AD231" s="48" t="s">
        <v>65</v>
      </c>
      <c r="AE231" s="48" t="s">
        <v>101</v>
      </c>
      <c r="AF231" s="48" t="s">
        <v>102</v>
      </c>
      <c r="AG231" s="48" t="s">
        <v>331</v>
      </c>
      <c r="AH231" s="48"/>
      <c r="AI231" s="48"/>
    </row>
    <row r="232" spans="2:35" x14ac:dyDescent="0.2">
      <c r="B232" s="25"/>
      <c r="C232" s="24"/>
      <c r="D232" s="24"/>
      <c r="E232" s="24"/>
      <c r="F232" s="24"/>
      <c r="G232" s="24"/>
      <c r="H232" s="24"/>
      <c r="I232" s="24"/>
      <c r="J232" s="24"/>
      <c r="AA232" s="50" t="s">
        <v>795</v>
      </c>
      <c r="AB232" s="48">
        <v>9.7350000000000006E-3</v>
      </c>
      <c r="AC232" s="48" t="s">
        <v>796</v>
      </c>
      <c r="AD232" s="48" t="s">
        <v>66</v>
      </c>
      <c r="AE232" s="48" t="s">
        <v>67</v>
      </c>
      <c r="AF232" s="48">
        <v>0.995</v>
      </c>
      <c r="AG232" s="48" t="s">
        <v>797</v>
      </c>
      <c r="AH232" s="48"/>
      <c r="AI232" s="48"/>
    </row>
    <row r="233" spans="2:35" x14ac:dyDescent="0.2">
      <c r="B233" s="25"/>
      <c r="C233" s="24"/>
      <c r="D233" s="24"/>
      <c r="E233" s="24"/>
      <c r="F233" s="24"/>
      <c r="G233" s="24"/>
      <c r="H233" s="24"/>
      <c r="I233" s="24"/>
      <c r="J233" s="24"/>
      <c r="AA233" s="50" t="s">
        <v>798</v>
      </c>
      <c r="AB233" s="48">
        <v>4.8459999999999996E-3</v>
      </c>
      <c r="AC233" s="48" t="s">
        <v>799</v>
      </c>
      <c r="AD233" s="48" t="s">
        <v>66</v>
      </c>
      <c r="AE233" s="48" t="s">
        <v>67</v>
      </c>
      <c r="AF233" s="48" t="s">
        <v>94</v>
      </c>
      <c r="AG233" s="48" t="s">
        <v>800</v>
      </c>
      <c r="AH233" s="48"/>
      <c r="AI233" s="48"/>
    </row>
    <row r="234" spans="2:35" x14ac:dyDescent="0.2">
      <c r="B234" s="25"/>
      <c r="C234" s="24"/>
      <c r="D234" s="24"/>
      <c r="E234" s="24"/>
      <c r="F234" s="24"/>
      <c r="G234" s="24"/>
      <c r="H234" s="24"/>
      <c r="I234" s="24"/>
      <c r="J234" s="24"/>
      <c r="AA234" s="50" t="s">
        <v>801</v>
      </c>
      <c r="AB234" s="48">
        <v>7.293E-3</v>
      </c>
      <c r="AC234" s="48" t="s">
        <v>802</v>
      </c>
      <c r="AD234" s="48" t="s">
        <v>66</v>
      </c>
      <c r="AE234" s="48" t="s">
        <v>67</v>
      </c>
      <c r="AF234" s="48" t="s">
        <v>94</v>
      </c>
      <c r="AG234" s="48" t="s">
        <v>803</v>
      </c>
      <c r="AH234" s="48"/>
      <c r="AI234" s="48"/>
    </row>
    <row r="235" spans="2:35" x14ac:dyDescent="0.2">
      <c r="B235" s="25"/>
      <c r="C235" s="24"/>
      <c r="D235" s="24"/>
      <c r="E235" s="24"/>
      <c r="F235" s="24"/>
      <c r="G235" s="24"/>
      <c r="H235" s="24"/>
      <c r="I235" s="24"/>
      <c r="J235" s="24"/>
      <c r="AA235" s="50" t="s">
        <v>804</v>
      </c>
      <c r="AB235" s="48">
        <v>2.5069999999999999E-2</v>
      </c>
      <c r="AC235" s="48" t="s">
        <v>805</v>
      </c>
      <c r="AD235" s="48" t="s">
        <v>65</v>
      </c>
      <c r="AE235" s="48" t="s">
        <v>68</v>
      </c>
      <c r="AF235" s="48">
        <v>3.0300000000000001E-2</v>
      </c>
      <c r="AG235" s="48" t="s">
        <v>806</v>
      </c>
      <c r="AH235" s="48"/>
      <c r="AI235" s="48"/>
    </row>
    <row r="236" spans="2:35" x14ac:dyDescent="0.2">
      <c r="B236" s="25"/>
      <c r="C236" s="24"/>
      <c r="D236" s="24"/>
      <c r="E236" s="24"/>
      <c r="F236" s="24"/>
      <c r="G236" s="24"/>
      <c r="H236" s="24"/>
      <c r="I236" s="24"/>
      <c r="J236" s="24"/>
      <c r="AA236" s="50" t="s">
        <v>807</v>
      </c>
      <c r="AB236" s="48">
        <v>1.6670000000000001E-2</v>
      </c>
      <c r="AC236" s="48" t="s">
        <v>808</v>
      </c>
      <c r="AD236" s="48" t="s">
        <v>66</v>
      </c>
      <c r="AE236" s="48" t="s">
        <v>67</v>
      </c>
      <c r="AF236" s="48">
        <v>0.55500000000000005</v>
      </c>
      <c r="AG236" s="48" t="s">
        <v>809</v>
      </c>
      <c r="AH236" s="48"/>
      <c r="AI236" s="48"/>
    </row>
    <row r="237" spans="2:35" x14ac:dyDescent="0.2">
      <c r="B237" s="25"/>
      <c r="C237" s="24"/>
      <c r="D237" s="24"/>
      <c r="E237" s="24"/>
      <c r="F237" s="24"/>
      <c r="G237" s="24"/>
      <c r="H237" s="24"/>
      <c r="I237" s="24"/>
      <c r="J237" s="24"/>
      <c r="AA237" s="50" t="s">
        <v>810</v>
      </c>
      <c r="AB237" s="48">
        <v>1.9709999999999998E-2</v>
      </c>
      <c r="AC237" s="48" t="s">
        <v>811</v>
      </c>
      <c r="AD237" s="48" t="s">
        <v>66</v>
      </c>
      <c r="AE237" s="48" t="s">
        <v>67</v>
      </c>
      <c r="AF237" s="48">
        <v>0.2495</v>
      </c>
      <c r="AG237" s="48" t="s">
        <v>812</v>
      </c>
      <c r="AH237" s="48"/>
      <c r="AI237" s="48"/>
    </row>
    <row r="238" spans="2:35" x14ac:dyDescent="0.2">
      <c r="B238" s="25"/>
      <c r="C238" s="24"/>
      <c r="D238" s="24"/>
      <c r="E238" s="24"/>
      <c r="F238" s="24"/>
      <c r="G238" s="24"/>
      <c r="H238" s="24"/>
      <c r="I238" s="24"/>
      <c r="J238" s="24"/>
      <c r="AA238" s="50" t="s">
        <v>332</v>
      </c>
      <c r="AB238" s="48">
        <v>-8.4010000000000005E-3</v>
      </c>
      <c r="AC238" s="48" t="s">
        <v>813</v>
      </c>
      <c r="AD238" s="48" t="s">
        <v>66</v>
      </c>
      <c r="AE238" s="48" t="s">
        <v>67</v>
      </c>
      <c r="AF238" s="48">
        <v>0.99929999999999997</v>
      </c>
      <c r="AG238" s="48" t="s">
        <v>334</v>
      </c>
      <c r="AH238" s="48"/>
      <c r="AI238" s="48"/>
    </row>
    <row r="239" spans="2:35" x14ac:dyDescent="0.2">
      <c r="B239" s="25"/>
      <c r="C239" s="24"/>
      <c r="D239" s="24"/>
      <c r="E239" s="24"/>
      <c r="F239" s="24"/>
      <c r="G239" s="24"/>
      <c r="H239" s="24"/>
      <c r="I239" s="24"/>
      <c r="J239" s="24"/>
      <c r="AA239" s="50" t="s">
        <v>335</v>
      </c>
      <c r="AB239" s="48">
        <v>-4.2139999999999997E-2</v>
      </c>
      <c r="AC239" s="48" t="s">
        <v>814</v>
      </c>
      <c r="AD239" s="48" t="s">
        <v>65</v>
      </c>
      <c r="AE239" s="48" t="s">
        <v>101</v>
      </c>
      <c r="AF239" s="48" t="s">
        <v>102</v>
      </c>
      <c r="AG239" s="48" t="s">
        <v>337</v>
      </c>
      <c r="AH239" s="48"/>
      <c r="AI239" s="48"/>
    </row>
    <row r="240" spans="2:35" x14ac:dyDescent="0.2">
      <c r="B240" s="25"/>
      <c r="C240" s="24"/>
      <c r="D240" s="24"/>
      <c r="E240" s="24"/>
      <c r="F240" s="24"/>
      <c r="G240" s="24"/>
      <c r="H240" s="24"/>
      <c r="I240" s="24"/>
      <c r="J240" s="24"/>
      <c r="AA240" s="50" t="s">
        <v>815</v>
      </c>
      <c r="AB240" s="48">
        <v>1.372E-2</v>
      </c>
      <c r="AC240" s="48" t="s">
        <v>816</v>
      </c>
      <c r="AD240" s="48" t="s">
        <v>66</v>
      </c>
      <c r="AE240" s="48" t="s">
        <v>67</v>
      </c>
      <c r="AF240" s="48">
        <v>0.85350000000000004</v>
      </c>
      <c r="AG240" s="48" t="s">
        <v>817</v>
      </c>
      <c r="AH240" s="48"/>
      <c r="AI240" s="48"/>
    </row>
    <row r="241" spans="2:35" x14ac:dyDescent="0.2">
      <c r="B241" s="25"/>
      <c r="C241" s="24"/>
      <c r="D241" s="24"/>
      <c r="E241" s="24"/>
      <c r="F241" s="24"/>
      <c r="G241" s="24"/>
      <c r="H241" s="24"/>
      <c r="I241" s="24"/>
      <c r="J241" s="24"/>
      <c r="AA241" s="50" t="s">
        <v>818</v>
      </c>
      <c r="AB241" s="48">
        <v>8.8339999999999998E-3</v>
      </c>
      <c r="AC241" s="48" t="s">
        <v>819</v>
      </c>
      <c r="AD241" s="48" t="s">
        <v>66</v>
      </c>
      <c r="AE241" s="48" t="s">
        <v>67</v>
      </c>
      <c r="AF241" s="48">
        <v>0.99860000000000004</v>
      </c>
      <c r="AG241" s="48" t="s">
        <v>820</v>
      </c>
      <c r="AH241" s="48"/>
      <c r="AI241" s="48"/>
    </row>
    <row r="242" spans="2:35" x14ac:dyDescent="0.2">
      <c r="B242" s="25"/>
      <c r="C242" s="24"/>
      <c r="D242" s="24"/>
      <c r="E242" s="24"/>
      <c r="F242" s="24"/>
      <c r="G242" s="24"/>
      <c r="H242" s="24"/>
      <c r="I242" s="24"/>
      <c r="J242" s="24"/>
      <c r="AA242" s="50" t="s">
        <v>821</v>
      </c>
      <c r="AB242" s="48">
        <v>1.128E-2</v>
      </c>
      <c r="AC242" s="48" t="s">
        <v>822</v>
      </c>
      <c r="AD242" s="48" t="s">
        <v>66</v>
      </c>
      <c r="AE242" s="48" t="s">
        <v>67</v>
      </c>
      <c r="AF242" s="48">
        <v>0.97360000000000002</v>
      </c>
      <c r="AG242" s="48" t="s">
        <v>823</v>
      </c>
      <c r="AH242" s="48"/>
      <c r="AI242" s="48"/>
    </row>
    <row r="243" spans="2:35" x14ac:dyDescent="0.2">
      <c r="B243" s="25"/>
      <c r="C243" s="24"/>
      <c r="D243" s="24"/>
      <c r="E243" s="24"/>
      <c r="F243" s="24"/>
      <c r="G243" s="24"/>
      <c r="H243" s="24"/>
      <c r="I243" s="24"/>
      <c r="J243" s="24"/>
      <c r="AA243" s="50" t="s">
        <v>824</v>
      </c>
      <c r="AB243" s="48">
        <v>2.9059999999999999E-2</v>
      </c>
      <c r="AC243" s="48" t="s">
        <v>825</v>
      </c>
      <c r="AD243" s="48" t="s">
        <v>65</v>
      </c>
      <c r="AE243" s="48" t="s">
        <v>69</v>
      </c>
      <c r="AF243" s="48">
        <v>4.1999999999999997E-3</v>
      </c>
      <c r="AG243" s="48" t="s">
        <v>826</v>
      </c>
      <c r="AH243" s="48"/>
      <c r="AI243" s="48"/>
    </row>
    <row r="244" spans="2:35" x14ac:dyDescent="0.2">
      <c r="B244" s="25"/>
      <c r="C244" s="24"/>
      <c r="D244" s="24"/>
      <c r="E244" s="24"/>
      <c r="F244" s="24"/>
      <c r="G244" s="24"/>
      <c r="H244" s="24"/>
      <c r="I244" s="24"/>
      <c r="J244" s="24"/>
      <c r="AA244" s="50" t="s">
        <v>827</v>
      </c>
      <c r="AB244" s="48">
        <v>2.0650000000000002E-2</v>
      </c>
      <c r="AC244" s="48" t="s">
        <v>828</v>
      </c>
      <c r="AD244" s="48" t="s">
        <v>66</v>
      </c>
      <c r="AE244" s="48" t="s">
        <v>67</v>
      </c>
      <c r="AF244" s="48">
        <v>0.1825</v>
      </c>
      <c r="AG244" s="48" t="s">
        <v>829</v>
      </c>
      <c r="AH244" s="48"/>
      <c r="AI244" s="48"/>
    </row>
    <row r="245" spans="2:35" x14ac:dyDescent="0.2">
      <c r="B245" s="25"/>
      <c r="C245" s="24"/>
      <c r="D245" s="24"/>
      <c r="E245" s="24"/>
      <c r="F245" s="24"/>
      <c r="G245" s="24"/>
      <c r="H245" s="24"/>
      <c r="I245" s="24"/>
      <c r="J245" s="24"/>
      <c r="AA245" s="50" t="s">
        <v>830</v>
      </c>
      <c r="AB245" s="48">
        <v>2.3699999999999999E-2</v>
      </c>
      <c r="AC245" s="48" t="s">
        <v>831</v>
      </c>
      <c r="AD245" s="48" t="s">
        <v>66</v>
      </c>
      <c r="AE245" s="48" t="s">
        <v>67</v>
      </c>
      <c r="AF245" s="48">
        <v>5.5599999999999997E-2</v>
      </c>
      <c r="AG245" s="48" t="s">
        <v>832</v>
      </c>
      <c r="AH245" s="48"/>
      <c r="AI245" s="48"/>
    </row>
    <row r="246" spans="2:35" x14ac:dyDescent="0.2">
      <c r="B246" s="25"/>
      <c r="C246" s="24"/>
      <c r="D246" s="24"/>
      <c r="E246" s="24"/>
      <c r="F246" s="24"/>
      <c r="G246" s="24"/>
      <c r="H246" s="24"/>
      <c r="I246" s="24"/>
      <c r="J246" s="24"/>
      <c r="AA246" s="50" t="s">
        <v>338</v>
      </c>
      <c r="AB246" s="48">
        <v>-3.3739999999999999E-2</v>
      </c>
      <c r="AC246" s="48" t="s">
        <v>833</v>
      </c>
      <c r="AD246" s="48" t="s">
        <v>65</v>
      </c>
      <c r="AE246" s="48" t="s">
        <v>401</v>
      </c>
      <c r="AF246" s="48">
        <v>2.9999999999999997E-4</v>
      </c>
      <c r="AG246" s="48" t="s">
        <v>340</v>
      </c>
      <c r="AH246" s="48"/>
      <c r="AI246" s="48"/>
    </row>
    <row r="247" spans="2:35" x14ac:dyDescent="0.2">
      <c r="B247" s="25"/>
      <c r="C247" s="24"/>
      <c r="D247" s="24"/>
      <c r="E247" s="24"/>
      <c r="F247" s="24"/>
      <c r="G247" s="24"/>
      <c r="H247" s="24"/>
      <c r="I247" s="24"/>
      <c r="J247" s="24"/>
      <c r="AA247" s="50" t="s">
        <v>834</v>
      </c>
      <c r="AB247" s="48">
        <v>2.2120000000000001E-2</v>
      </c>
      <c r="AC247" s="48" t="s">
        <v>835</v>
      </c>
      <c r="AD247" s="48" t="s">
        <v>66</v>
      </c>
      <c r="AE247" s="48" t="s">
        <v>67</v>
      </c>
      <c r="AF247" s="48">
        <v>0.1061</v>
      </c>
      <c r="AG247" s="48" t="s">
        <v>836</v>
      </c>
      <c r="AH247" s="48"/>
      <c r="AI247" s="48"/>
    </row>
    <row r="248" spans="2:35" x14ac:dyDescent="0.2">
      <c r="B248" s="25"/>
      <c r="C248" s="24"/>
      <c r="D248" s="24"/>
      <c r="E248" s="24"/>
      <c r="F248" s="24"/>
      <c r="G248" s="24"/>
      <c r="H248" s="24"/>
      <c r="I248" s="24"/>
      <c r="J248" s="24"/>
      <c r="AA248" s="50" t="s">
        <v>837</v>
      </c>
      <c r="AB248" s="48">
        <v>1.7239999999999998E-2</v>
      </c>
      <c r="AC248" s="48" t="s">
        <v>838</v>
      </c>
      <c r="AD248" s="48" t="s">
        <v>66</v>
      </c>
      <c r="AE248" s="48" t="s">
        <v>67</v>
      </c>
      <c r="AF248" s="48">
        <v>0.49080000000000001</v>
      </c>
      <c r="AG248" s="48" t="s">
        <v>839</v>
      </c>
      <c r="AH248" s="48"/>
      <c r="AI248" s="48"/>
    </row>
    <row r="249" spans="2:35" x14ac:dyDescent="0.2">
      <c r="B249" s="25"/>
      <c r="C249" s="24"/>
      <c r="D249" s="24"/>
      <c r="E249" s="24"/>
      <c r="F249" s="24"/>
      <c r="G249" s="24"/>
      <c r="H249" s="24"/>
      <c r="I249" s="24"/>
      <c r="J249" s="24"/>
      <c r="AA249" s="50" t="s">
        <v>840</v>
      </c>
      <c r="AB249" s="48">
        <v>1.968E-2</v>
      </c>
      <c r="AC249" s="48" t="s">
        <v>841</v>
      </c>
      <c r="AD249" s="48" t="s">
        <v>66</v>
      </c>
      <c r="AE249" s="48" t="s">
        <v>67</v>
      </c>
      <c r="AF249" s="48">
        <v>0.25190000000000001</v>
      </c>
      <c r="AG249" s="48" t="s">
        <v>842</v>
      </c>
      <c r="AH249" s="48"/>
      <c r="AI249" s="48"/>
    </row>
    <row r="250" spans="2:35" x14ac:dyDescent="0.2">
      <c r="B250" s="25"/>
      <c r="C250" s="24"/>
      <c r="D250" s="24"/>
      <c r="E250" s="24"/>
      <c r="F250" s="24"/>
      <c r="G250" s="24"/>
      <c r="H250" s="24"/>
      <c r="I250" s="24"/>
      <c r="J250" s="24"/>
      <c r="AA250" s="50" t="s">
        <v>843</v>
      </c>
      <c r="AB250" s="48">
        <v>3.746E-2</v>
      </c>
      <c r="AC250" s="48" t="s">
        <v>844</v>
      </c>
      <c r="AD250" s="48" t="s">
        <v>65</v>
      </c>
      <c r="AE250" s="48" t="s">
        <v>101</v>
      </c>
      <c r="AF250" s="48" t="s">
        <v>102</v>
      </c>
      <c r="AG250" s="48" t="s">
        <v>845</v>
      </c>
      <c r="AH250" s="48"/>
      <c r="AI250" s="48"/>
    </row>
    <row r="251" spans="2:35" x14ac:dyDescent="0.2">
      <c r="B251" s="25"/>
      <c r="C251" s="24"/>
      <c r="D251" s="24"/>
      <c r="E251" s="24"/>
      <c r="F251" s="24"/>
      <c r="G251" s="24"/>
      <c r="H251" s="24"/>
      <c r="I251" s="24"/>
      <c r="J251" s="24"/>
      <c r="AA251" s="50" t="s">
        <v>846</v>
      </c>
      <c r="AB251" s="48">
        <v>2.9059999999999999E-2</v>
      </c>
      <c r="AC251" s="48" t="s">
        <v>825</v>
      </c>
      <c r="AD251" s="48" t="s">
        <v>65</v>
      </c>
      <c r="AE251" s="48" t="s">
        <v>69</v>
      </c>
      <c r="AF251" s="48">
        <v>4.1999999999999997E-3</v>
      </c>
      <c r="AG251" s="48" t="s">
        <v>847</v>
      </c>
      <c r="AH251" s="48"/>
      <c r="AI251" s="48"/>
    </row>
    <row r="252" spans="2:35" x14ac:dyDescent="0.2">
      <c r="B252" s="25"/>
      <c r="C252" s="24"/>
      <c r="D252" s="24"/>
      <c r="E252" s="24"/>
      <c r="F252" s="24"/>
      <c r="G252" s="24"/>
      <c r="H252" s="24"/>
      <c r="I252" s="24"/>
      <c r="J252" s="24"/>
      <c r="AA252" s="50" t="s">
        <v>848</v>
      </c>
      <c r="AB252" s="48">
        <v>3.2099999999999997E-2</v>
      </c>
      <c r="AC252" s="48" t="s">
        <v>849</v>
      </c>
      <c r="AD252" s="48" t="s">
        <v>65</v>
      </c>
      <c r="AE252" s="48" t="s">
        <v>401</v>
      </c>
      <c r="AF252" s="48">
        <v>8.0000000000000004E-4</v>
      </c>
      <c r="AG252" s="48" t="s">
        <v>850</v>
      </c>
      <c r="AH252" s="48"/>
      <c r="AI252" s="48"/>
    </row>
    <row r="253" spans="2:35" x14ac:dyDescent="0.2">
      <c r="B253" s="25"/>
      <c r="C253" s="24"/>
      <c r="D253" s="24"/>
      <c r="E253" s="24"/>
      <c r="F253" s="24"/>
      <c r="G253" s="24"/>
      <c r="H253" s="24"/>
      <c r="I253" s="24"/>
      <c r="J253" s="24"/>
      <c r="AA253" s="50" t="s">
        <v>851</v>
      </c>
      <c r="AB253" s="48">
        <v>5.586E-2</v>
      </c>
      <c r="AC253" s="48" t="s">
        <v>852</v>
      </c>
      <c r="AD253" s="48" t="s">
        <v>65</v>
      </c>
      <c r="AE253" s="48" t="s">
        <v>101</v>
      </c>
      <c r="AF253" s="48" t="s">
        <v>102</v>
      </c>
      <c r="AG253" s="48" t="s">
        <v>853</v>
      </c>
      <c r="AH253" s="48"/>
      <c r="AI253" s="48"/>
    </row>
    <row r="254" spans="2:35" x14ac:dyDescent="0.2">
      <c r="B254" s="25"/>
      <c r="C254" s="24"/>
      <c r="D254" s="24"/>
      <c r="E254" s="24"/>
      <c r="F254" s="24"/>
      <c r="G254" s="24"/>
      <c r="H254" s="24"/>
      <c r="I254" s="24"/>
      <c r="J254" s="24"/>
      <c r="AA254" s="50" t="s">
        <v>854</v>
      </c>
      <c r="AB254" s="48">
        <v>5.0970000000000001E-2</v>
      </c>
      <c r="AC254" s="48" t="s">
        <v>855</v>
      </c>
      <c r="AD254" s="48" t="s">
        <v>65</v>
      </c>
      <c r="AE254" s="48" t="s">
        <v>101</v>
      </c>
      <c r="AF254" s="48" t="s">
        <v>102</v>
      </c>
      <c r="AG254" s="48" t="s">
        <v>856</v>
      </c>
      <c r="AH254" s="48"/>
      <c r="AI254" s="48"/>
    </row>
    <row r="255" spans="2:35" x14ac:dyDescent="0.2">
      <c r="B255" s="25"/>
      <c r="C255" s="24"/>
      <c r="D255" s="24"/>
      <c r="E255" s="24"/>
      <c r="F255" s="24"/>
      <c r="G255" s="24"/>
      <c r="H255" s="24"/>
      <c r="I255" s="24"/>
      <c r="J255" s="24"/>
      <c r="AA255" s="50" t="s">
        <v>857</v>
      </c>
      <c r="AB255" s="48">
        <v>5.3420000000000002E-2</v>
      </c>
      <c r="AC255" s="48" t="s">
        <v>858</v>
      </c>
      <c r="AD255" s="48" t="s">
        <v>65</v>
      </c>
      <c r="AE255" s="48" t="s">
        <v>101</v>
      </c>
      <c r="AF255" s="48" t="s">
        <v>102</v>
      </c>
      <c r="AG255" s="48" t="s">
        <v>859</v>
      </c>
      <c r="AH255" s="48"/>
      <c r="AI255" s="48"/>
    </row>
    <row r="256" spans="2:35" x14ac:dyDescent="0.2">
      <c r="B256" s="25"/>
      <c r="C256" s="24"/>
      <c r="D256" s="24"/>
      <c r="E256" s="24"/>
      <c r="F256" s="24"/>
      <c r="G256" s="24"/>
      <c r="H256" s="24"/>
      <c r="I256" s="24"/>
      <c r="J256" s="24"/>
      <c r="AA256" s="50" t="s">
        <v>860</v>
      </c>
      <c r="AB256" s="48">
        <v>7.1190000000000003E-2</v>
      </c>
      <c r="AC256" s="48" t="s">
        <v>861</v>
      </c>
      <c r="AD256" s="48" t="s">
        <v>65</v>
      </c>
      <c r="AE256" s="48" t="s">
        <v>101</v>
      </c>
      <c r="AF256" s="48" t="s">
        <v>102</v>
      </c>
      <c r="AG256" s="48" t="s">
        <v>862</v>
      </c>
      <c r="AH256" s="48"/>
      <c r="AI256" s="48"/>
    </row>
    <row r="257" spans="2:35" x14ac:dyDescent="0.2">
      <c r="B257" s="25"/>
      <c r="C257" s="24"/>
      <c r="D257" s="24"/>
      <c r="E257" s="24"/>
      <c r="F257" s="24"/>
      <c r="G257" s="24"/>
      <c r="H257" s="24"/>
      <c r="I257" s="24"/>
      <c r="J257" s="24"/>
      <c r="AA257" s="50" t="s">
        <v>863</v>
      </c>
      <c r="AB257" s="48">
        <v>6.2789999999999999E-2</v>
      </c>
      <c r="AC257" s="48" t="s">
        <v>864</v>
      </c>
      <c r="AD257" s="48" t="s">
        <v>65</v>
      </c>
      <c r="AE257" s="48" t="s">
        <v>101</v>
      </c>
      <c r="AF257" s="48" t="s">
        <v>102</v>
      </c>
      <c r="AG257" s="48" t="s">
        <v>865</v>
      </c>
      <c r="AH257" s="48"/>
    </row>
    <row r="258" spans="2:35" x14ac:dyDescent="0.2">
      <c r="B258" s="25"/>
      <c r="C258" s="24"/>
      <c r="D258" s="24"/>
      <c r="E258" s="24"/>
      <c r="F258" s="24"/>
      <c r="G258" s="24"/>
      <c r="H258" s="24"/>
      <c r="I258" s="24"/>
      <c r="J258" s="24"/>
      <c r="AA258" s="50" t="s">
        <v>866</v>
      </c>
      <c r="AB258" s="48">
        <v>6.5839999999999996E-2</v>
      </c>
      <c r="AC258" s="48" t="s">
        <v>867</v>
      </c>
      <c r="AD258" s="48" t="s">
        <v>65</v>
      </c>
      <c r="AE258" s="48" t="s">
        <v>101</v>
      </c>
      <c r="AF258" s="48" t="s">
        <v>102</v>
      </c>
      <c r="AG258" s="48" t="s">
        <v>868</v>
      </c>
      <c r="AH258" s="48"/>
    </row>
    <row r="259" spans="2:35" x14ac:dyDescent="0.2">
      <c r="B259" s="25"/>
      <c r="C259" s="24"/>
      <c r="D259" s="24"/>
      <c r="E259" s="24"/>
      <c r="F259" s="24"/>
      <c r="G259" s="24"/>
      <c r="H259" s="24"/>
      <c r="I259" s="24"/>
      <c r="J259" s="24"/>
      <c r="AA259" s="51" t="s">
        <v>869</v>
      </c>
      <c r="AB259" s="52">
        <v>-4.8900000000000002E-3</v>
      </c>
      <c r="AC259" s="52" t="s">
        <v>565</v>
      </c>
      <c r="AD259" s="52" t="s">
        <v>66</v>
      </c>
      <c r="AE259" s="52" t="s">
        <v>67</v>
      </c>
      <c r="AF259" s="52" t="s">
        <v>94</v>
      </c>
      <c r="AG259" s="52" t="s">
        <v>870</v>
      </c>
      <c r="AH259" s="48"/>
    </row>
    <row r="260" spans="2:35" x14ac:dyDescent="0.2">
      <c r="B260" s="25"/>
      <c r="C260" s="24"/>
      <c r="D260" s="24"/>
      <c r="E260" s="24"/>
      <c r="F260" s="24"/>
      <c r="G260" s="24"/>
      <c r="H260" s="24"/>
      <c r="I260" s="24"/>
      <c r="J260" s="24"/>
      <c r="AA260" s="51" t="s">
        <v>871</v>
      </c>
      <c r="AB260" s="52">
        <v>-2.4420000000000002E-3</v>
      </c>
      <c r="AC260" s="52" t="s">
        <v>872</v>
      </c>
      <c r="AD260" s="52" t="s">
        <v>66</v>
      </c>
      <c r="AE260" s="52" t="s">
        <v>67</v>
      </c>
      <c r="AF260" s="52" t="s">
        <v>94</v>
      </c>
      <c r="AG260" s="52" t="s">
        <v>873</v>
      </c>
      <c r="AH260" s="48"/>
    </row>
    <row r="261" spans="2:35" x14ac:dyDescent="0.2">
      <c r="AA261" s="51" t="s">
        <v>874</v>
      </c>
      <c r="AB261" s="52">
        <v>1.533E-2</v>
      </c>
      <c r="AC261" s="52" t="s">
        <v>875</v>
      </c>
      <c r="AD261" s="52" t="s">
        <v>66</v>
      </c>
      <c r="AE261" s="52" t="s">
        <v>67</v>
      </c>
      <c r="AF261" s="52">
        <v>0.70350000000000001</v>
      </c>
      <c r="AG261" s="52" t="s">
        <v>876</v>
      </c>
      <c r="AH261" s="48"/>
    </row>
    <row r="262" spans="2:35" x14ac:dyDescent="0.2">
      <c r="AA262" s="50" t="s">
        <v>877</v>
      </c>
      <c r="AB262" s="48">
        <v>6.9309999999999997E-3</v>
      </c>
      <c r="AC262" s="48" t="s">
        <v>878</v>
      </c>
      <c r="AD262" s="48" t="s">
        <v>66</v>
      </c>
      <c r="AE262" s="48" t="s">
        <v>67</v>
      </c>
      <c r="AF262" s="48" t="s">
        <v>94</v>
      </c>
      <c r="AG262" s="48" t="s">
        <v>879</v>
      </c>
      <c r="AH262" s="48"/>
    </row>
    <row r="263" spans="2:35" x14ac:dyDescent="0.2">
      <c r="AA263" s="50" t="s">
        <v>880</v>
      </c>
      <c r="AB263" s="48">
        <v>9.979E-3</v>
      </c>
      <c r="AC263" s="48" t="s">
        <v>881</v>
      </c>
      <c r="AD263" s="48" t="s">
        <v>66</v>
      </c>
      <c r="AE263" s="48" t="s">
        <v>67</v>
      </c>
      <c r="AF263" s="48">
        <v>0.99319999999999997</v>
      </c>
      <c r="AG263" s="48" t="s">
        <v>882</v>
      </c>
      <c r="AH263" s="48"/>
    </row>
    <row r="264" spans="2:35" x14ac:dyDescent="0.2">
      <c r="AA264" s="50" t="s">
        <v>883</v>
      </c>
      <c r="AB264" s="48">
        <v>2.4480000000000001E-3</v>
      </c>
      <c r="AC264" s="48" t="s">
        <v>884</v>
      </c>
      <c r="AD264" s="48" t="s">
        <v>66</v>
      </c>
      <c r="AE264" s="48" t="s">
        <v>67</v>
      </c>
      <c r="AF264" s="48" t="s">
        <v>94</v>
      </c>
      <c r="AG264" s="48" t="s">
        <v>885</v>
      </c>
      <c r="AH264" s="48"/>
    </row>
    <row r="265" spans="2:35" x14ac:dyDescent="0.2">
      <c r="AA265" s="50" t="s">
        <v>886</v>
      </c>
      <c r="AB265" s="48">
        <v>2.0219999999999998E-2</v>
      </c>
      <c r="AC265" s="48" t="s">
        <v>887</v>
      </c>
      <c r="AD265" s="48" t="s">
        <v>66</v>
      </c>
      <c r="AE265" s="48" t="s">
        <v>67</v>
      </c>
      <c r="AF265" s="48">
        <v>0.21149999999999999</v>
      </c>
      <c r="AG265" s="48" t="s">
        <v>888</v>
      </c>
      <c r="AH265" s="48"/>
    </row>
    <row r="266" spans="2:35" x14ac:dyDescent="0.2">
      <c r="AA266" s="51" t="s">
        <v>889</v>
      </c>
      <c r="AB266" s="52">
        <v>1.1820000000000001E-2</v>
      </c>
      <c r="AC266" s="52" t="s">
        <v>890</v>
      </c>
      <c r="AD266" s="52" t="s">
        <v>66</v>
      </c>
      <c r="AE266" s="52" t="s">
        <v>67</v>
      </c>
      <c r="AF266" s="52">
        <v>0.95820000000000005</v>
      </c>
      <c r="AG266" s="52" t="s">
        <v>891</v>
      </c>
      <c r="AH266" s="48"/>
      <c r="AI266" s="48"/>
    </row>
    <row r="267" spans="2:35" x14ac:dyDescent="0.2">
      <c r="AA267" s="50" t="s">
        <v>892</v>
      </c>
      <c r="AB267" s="48">
        <v>1.487E-2</v>
      </c>
      <c r="AC267" s="48" t="s">
        <v>893</v>
      </c>
      <c r="AD267" s="48" t="s">
        <v>66</v>
      </c>
      <c r="AE267" s="48" t="s">
        <v>67</v>
      </c>
      <c r="AF267" s="48">
        <v>0.75139999999999996</v>
      </c>
      <c r="AG267" s="48" t="s">
        <v>894</v>
      </c>
      <c r="AH267" s="48"/>
      <c r="AI267" s="48"/>
    </row>
    <row r="268" spans="2:35" x14ac:dyDescent="0.2">
      <c r="AA268" s="50" t="s">
        <v>895</v>
      </c>
      <c r="AB268" s="48">
        <v>1.7770000000000001E-2</v>
      </c>
      <c r="AC268" s="48" t="s">
        <v>896</v>
      </c>
      <c r="AD268" s="48" t="s">
        <v>66</v>
      </c>
      <c r="AE268" s="48" t="s">
        <v>67</v>
      </c>
      <c r="AF268" s="48">
        <v>0.432</v>
      </c>
      <c r="AG268" s="48" t="s">
        <v>897</v>
      </c>
      <c r="AH268" s="48"/>
      <c r="AI268" s="48"/>
    </row>
    <row r="269" spans="2:35" x14ac:dyDescent="0.2">
      <c r="AA269" s="50" t="s">
        <v>898</v>
      </c>
      <c r="AB269" s="48">
        <v>9.3729999999999994E-3</v>
      </c>
      <c r="AC269" s="48" t="s">
        <v>899</v>
      </c>
      <c r="AD269" s="48" t="s">
        <v>66</v>
      </c>
      <c r="AE269" s="48" t="s">
        <v>67</v>
      </c>
      <c r="AF269" s="48">
        <v>0.99690000000000001</v>
      </c>
      <c r="AG269" s="48" t="s">
        <v>900</v>
      </c>
      <c r="AH269" s="48"/>
      <c r="AI269" s="48"/>
    </row>
    <row r="270" spans="2:35" x14ac:dyDescent="0.2">
      <c r="AA270" s="51" t="s">
        <v>901</v>
      </c>
      <c r="AB270" s="52">
        <v>1.242E-2</v>
      </c>
      <c r="AC270" s="52" t="s">
        <v>902</v>
      </c>
      <c r="AD270" s="52" t="s">
        <v>66</v>
      </c>
      <c r="AE270" s="52" t="s">
        <v>67</v>
      </c>
      <c r="AF270" s="52">
        <v>0.93420000000000003</v>
      </c>
      <c r="AG270" s="52" t="s">
        <v>903</v>
      </c>
      <c r="AH270" s="48"/>
      <c r="AI270" s="48"/>
    </row>
    <row r="271" spans="2:35" x14ac:dyDescent="0.2">
      <c r="AA271" s="50" t="s">
        <v>904</v>
      </c>
      <c r="AB271" s="48">
        <v>-8.4010000000000005E-3</v>
      </c>
      <c r="AC271" s="48" t="s">
        <v>813</v>
      </c>
      <c r="AD271" s="48" t="s">
        <v>66</v>
      </c>
      <c r="AE271" s="48" t="s">
        <v>67</v>
      </c>
      <c r="AF271" s="48">
        <v>0.99929999999999997</v>
      </c>
      <c r="AG271" s="48" t="s">
        <v>905</v>
      </c>
      <c r="AH271" s="48"/>
      <c r="AI271" s="48"/>
    </row>
    <row r="272" spans="2:35" x14ac:dyDescent="0.2">
      <c r="AA272" s="50" t="s">
        <v>906</v>
      </c>
      <c r="AB272" s="48">
        <v>-5.3530000000000001E-3</v>
      </c>
      <c r="AC272" s="48" t="s">
        <v>907</v>
      </c>
      <c r="AD272" s="48" t="s">
        <v>66</v>
      </c>
      <c r="AE272" s="48" t="s">
        <v>67</v>
      </c>
      <c r="AF272" s="48" t="s">
        <v>94</v>
      </c>
      <c r="AG272" s="48" t="s">
        <v>908</v>
      </c>
      <c r="AH272" s="48"/>
      <c r="AI272" s="48"/>
    </row>
    <row r="273" spans="27:35" x14ac:dyDescent="0.2">
      <c r="AA273" s="50" t="s">
        <v>909</v>
      </c>
      <c r="AB273" s="48">
        <v>3.0479999999999999E-3</v>
      </c>
      <c r="AC273" s="48" t="s">
        <v>910</v>
      </c>
      <c r="AD273" s="48" t="s">
        <v>66</v>
      </c>
      <c r="AE273" s="48" t="s">
        <v>67</v>
      </c>
      <c r="AF273" s="48" t="s">
        <v>94</v>
      </c>
      <c r="AG273" s="48" t="s">
        <v>911</v>
      </c>
      <c r="AH273" s="48"/>
      <c r="AI273" s="48"/>
    </row>
    <row r="274" spans="27:35" x14ac:dyDescent="0.2">
      <c r="AA274" s="50"/>
      <c r="AB274" s="48"/>
      <c r="AC274" s="48"/>
      <c r="AD274" s="48"/>
      <c r="AE274" s="48"/>
      <c r="AF274" s="48"/>
      <c r="AG274" s="48"/>
      <c r="AH274" s="48"/>
      <c r="AI274" s="48"/>
    </row>
    <row r="275" spans="27:35" x14ac:dyDescent="0.2">
      <c r="AA275" s="50"/>
      <c r="AB275" s="48"/>
      <c r="AC275" s="48"/>
      <c r="AD275" s="48"/>
      <c r="AE275" s="48"/>
      <c r="AF275" s="48"/>
      <c r="AG275" s="48"/>
      <c r="AH275" s="48"/>
      <c r="AI275" s="48"/>
    </row>
    <row r="276" spans="27:35" x14ac:dyDescent="0.2">
      <c r="AA276" s="50" t="s">
        <v>912</v>
      </c>
      <c r="AB276" s="48" t="s">
        <v>913</v>
      </c>
      <c r="AC276" s="48" t="s">
        <v>914</v>
      </c>
      <c r="AD276" s="48" t="s">
        <v>87</v>
      </c>
      <c r="AE276" s="48" t="s">
        <v>915</v>
      </c>
      <c r="AF276" s="48" t="s">
        <v>916</v>
      </c>
      <c r="AG276" s="48" t="s">
        <v>917</v>
      </c>
      <c r="AH276" s="48" t="s">
        <v>918</v>
      </c>
      <c r="AI276" s="48" t="s">
        <v>919</v>
      </c>
    </row>
    <row r="277" spans="27:35" x14ac:dyDescent="0.2">
      <c r="AA277" s="50"/>
      <c r="AB277" s="48"/>
      <c r="AC277" s="48"/>
      <c r="AD277" s="48"/>
      <c r="AE277" s="48"/>
      <c r="AF277" s="48"/>
      <c r="AG277" s="48"/>
      <c r="AH277" s="48"/>
      <c r="AI277" s="48"/>
    </row>
    <row r="278" spans="27:35" x14ac:dyDescent="0.2">
      <c r="AA278" s="50" t="s">
        <v>92</v>
      </c>
      <c r="AB278" s="48">
        <v>6.0539999999999997E-2</v>
      </c>
      <c r="AC278" s="48">
        <v>6.3950000000000007E-2</v>
      </c>
      <c r="AD278" s="48">
        <v>-3.4099999999999998E-3</v>
      </c>
      <c r="AE278" s="48">
        <v>6.3930000000000002E-3</v>
      </c>
      <c r="AF278" s="48">
        <v>4</v>
      </c>
      <c r="AG278" s="48">
        <v>4</v>
      </c>
      <c r="AH278" s="48">
        <v>0.75439999999999996</v>
      </c>
      <c r="AI278" s="48">
        <v>66</v>
      </c>
    </row>
    <row r="279" spans="27:35" x14ac:dyDescent="0.2">
      <c r="AA279" s="50" t="s">
        <v>96</v>
      </c>
      <c r="AB279" s="48">
        <v>6.0539999999999997E-2</v>
      </c>
      <c r="AC279" s="48">
        <v>6.0850000000000001E-2</v>
      </c>
      <c r="AD279" s="48">
        <v>-3.0370000000000001E-4</v>
      </c>
      <c r="AE279" s="48">
        <v>6.3930000000000002E-3</v>
      </c>
      <c r="AF279" s="48">
        <v>4</v>
      </c>
      <c r="AG279" s="48">
        <v>4</v>
      </c>
      <c r="AH279" s="48">
        <v>6.719E-2</v>
      </c>
      <c r="AI279" s="48">
        <v>66</v>
      </c>
    </row>
    <row r="280" spans="27:35" x14ac:dyDescent="0.2">
      <c r="AA280" s="50" t="s">
        <v>99</v>
      </c>
      <c r="AB280" s="48">
        <v>6.0539999999999997E-2</v>
      </c>
      <c r="AC280" s="48">
        <v>0.1137</v>
      </c>
      <c r="AD280" s="48">
        <v>-5.3109999999999997E-2</v>
      </c>
      <c r="AE280" s="48">
        <v>6.3930000000000002E-3</v>
      </c>
      <c r="AF280" s="48">
        <v>4</v>
      </c>
      <c r="AG280" s="48">
        <v>4</v>
      </c>
      <c r="AH280" s="48">
        <v>11.75</v>
      </c>
      <c r="AI280" s="48">
        <v>66</v>
      </c>
    </row>
    <row r="281" spans="27:35" x14ac:dyDescent="0.2">
      <c r="AA281" s="50" t="s">
        <v>104</v>
      </c>
      <c r="AB281" s="48">
        <v>6.0539999999999997E-2</v>
      </c>
      <c r="AC281" s="48">
        <v>7.2760000000000005E-2</v>
      </c>
      <c r="AD281" s="48">
        <v>-1.222E-2</v>
      </c>
      <c r="AE281" s="48">
        <v>6.3930000000000002E-3</v>
      </c>
      <c r="AF281" s="48">
        <v>4</v>
      </c>
      <c r="AG281" s="48">
        <v>4</v>
      </c>
      <c r="AH281" s="48">
        <v>2.702</v>
      </c>
      <c r="AI281" s="48">
        <v>66</v>
      </c>
    </row>
    <row r="282" spans="27:35" x14ac:dyDescent="0.2">
      <c r="AA282" s="50" t="s">
        <v>107</v>
      </c>
      <c r="AB282" s="48">
        <v>6.0539999999999997E-2</v>
      </c>
      <c r="AC282" s="48">
        <v>8.0509999999999998E-2</v>
      </c>
      <c r="AD282" s="48">
        <v>-1.9970000000000002E-2</v>
      </c>
      <c r="AE282" s="48">
        <v>6.3930000000000002E-3</v>
      </c>
      <c r="AF282" s="48">
        <v>4</v>
      </c>
      <c r="AG282" s="48">
        <v>4</v>
      </c>
      <c r="AH282" s="48">
        <v>4.4169999999999998</v>
      </c>
      <c r="AI282" s="48">
        <v>66</v>
      </c>
    </row>
    <row r="283" spans="27:35" x14ac:dyDescent="0.2">
      <c r="AA283" s="50" t="s">
        <v>110</v>
      </c>
      <c r="AB283" s="48">
        <v>6.0539999999999997E-2</v>
      </c>
      <c r="AC283" s="48">
        <v>8.5400000000000004E-2</v>
      </c>
      <c r="AD283" s="48">
        <v>-2.486E-2</v>
      </c>
      <c r="AE283" s="48">
        <v>6.3930000000000002E-3</v>
      </c>
      <c r="AF283" s="48">
        <v>4</v>
      </c>
      <c r="AG283" s="48">
        <v>4</v>
      </c>
      <c r="AH283" s="48">
        <v>5.4989999999999997</v>
      </c>
      <c r="AI283" s="48">
        <v>66</v>
      </c>
    </row>
    <row r="284" spans="27:35" x14ac:dyDescent="0.2">
      <c r="AA284" s="50" t="s">
        <v>113</v>
      </c>
      <c r="AB284" s="48">
        <v>6.0539999999999997E-2</v>
      </c>
      <c r="AC284" s="48">
        <v>0.13339999999999999</v>
      </c>
      <c r="AD284" s="48">
        <v>-7.2830000000000006E-2</v>
      </c>
      <c r="AE284" s="48">
        <v>6.3930000000000002E-3</v>
      </c>
      <c r="AF284" s="48">
        <v>4</v>
      </c>
      <c r="AG284" s="48">
        <v>4</v>
      </c>
      <c r="AH284" s="48">
        <v>16.11</v>
      </c>
      <c r="AI284" s="48">
        <v>66</v>
      </c>
    </row>
    <row r="285" spans="27:35" x14ac:dyDescent="0.2">
      <c r="AA285" s="50" t="s">
        <v>116</v>
      </c>
      <c r="AB285" s="48">
        <v>6.0539999999999997E-2</v>
      </c>
      <c r="AC285" s="48">
        <v>5.203E-2</v>
      </c>
      <c r="AD285" s="48">
        <v>8.5140000000000007E-3</v>
      </c>
      <c r="AE285" s="48">
        <v>6.3930000000000002E-3</v>
      </c>
      <c r="AF285" s="48">
        <v>4</v>
      </c>
      <c r="AG285" s="48">
        <v>4</v>
      </c>
      <c r="AH285" s="48">
        <v>1.883</v>
      </c>
      <c r="AI285" s="48">
        <v>66</v>
      </c>
    </row>
    <row r="286" spans="27:35" x14ac:dyDescent="0.2">
      <c r="AA286" s="50" t="s">
        <v>119</v>
      </c>
      <c r="AB286" s="48">
        <v>6.0539999999999997E-2</v>
      </c>
      <c r="AC286" s="48">
        <v>4.6850000000000003E-2</v>
      </c>
      <c r="AD286" s="48">
        <v>1.3690000000000001E-2</v>
      </c>
      <c r="AE286" s="48">
        <v>6.3930000000000002E-3</v>
      </c>
      <c r="AF286" s="48">
        <v>4</v>
      </c>
      <c r="AG286" s="48">
        <v>4</v>
      </c>
      <c r="AH286" s="48">
        <v>3.0289999999999999</v>
      </c>
      <c r="AI286" s="48">
        <v>66</v>
      </c>
    </row>
    <row r="287" spans="27:35" x14ac:dyDescent="0.2">
      <c r="AA287" s="50" t="s">
        <v>122</v>
      </c>
      <c r="AB287" s="48">
        <v>6.0539999999999997E-2</v>
      </c>
      <c r="AC287" s="48">
        <v>5.1679999999999997E-2</v>
      </c>
      <c r="AD287" s="48">
        <v>8.8590000000000006E-3</v>
      </c>
      <c r="AE287" s="48">
        <v>6.3930000000000002E-3</v>
      </c>
      <c r="AF287" s="48">
        <v>4</v>
      </c>
      <c r="AG287" s="48">
        <v>4</v>
      </c>
      <c r="AH287" s="48">
        <v>1.96</v>
      </c>
      <c r="AI287" s="48">
        <v>66</v>
      </c>
    </row>
    <row r="288" spans="27:35" x14ac:dyDescent="0.2">
      <c r="AA288" s="50" t="s">
        <v>125</v>
      </c>
      <c r="AB288" s="48">
        <v>6.0539999999999997E-2</v>
      </c>
      <c r="AC288" s="48">
        <v>0.1056</v>
      </c>
      <c r="AD288" s="48">
        <v>-4.5069999999999999E-2</v>
      </c>
      <c r="AE288" s="48">
        <v>6.3930000000000002E-3</v>
      </c>
      <c r="AF288" s="48">
        <v>4</v>
      </c>
      <c r="AG288" s="48">
        <v>4</v>
      </c>
      <c r="AH288" s="48">
        <v>9.9700000000000006</v>
      </c>
      <c r="AI288" s="48">
        <v>66</v>
      </c>
    </row>
    <row r="289" spans="27:35" x14ac:dyDescent="0.2">
      <c r="AA289" s="50" t="s">
        <v>128</v>
      </c>
      <c r="AB289" s="48">
        <v>6.0539999999999997E-2</v>
      </c>
      <c r="AC289" s="48">
        <v>4.8770000000000001E-2</v>
      </c>
      <c r="AD289" s="48">
        <v>1.1769999999999999E-2</v>
      </c>
      <c r="AE289" s="48">
        <v>6.3930000000000002E-3</v>
      </c>
      <c r="AF289" s="48">
        <v>4</v>
      </c>
      <c r="AG289" s="48">
        <v>4</v>
      </c>
      <c r="AH289" s="48">
        <v>2.6040000000000001</v>
      </c>
      <c r="AI289" s="48">
        <v>66</v>
      </c>
    </row>
    <row r="290" spans="27:35" x14ac:dyDescent="0.2">
      <c r="AA290" s="50" t="s">
        <v>131</v>
      </c>
      <c r="AB290" s="48">
        <v>6.0539999999999997E-2</v>
      </c>
      <c r="AC290" s="48">
        <v>5.2760000000000001E-2</v>
      </c>
      <c r="AD290" s="48">
        <v>7.7840000000000001E-3</v>
      </c>
      <c r="AE290" s="48">
        <v>6.3930000000000002E-3</v>
      </c>
      <c r="AF290" s="48">
        <v>4</v>
      </c>
      <c r="AG290" s="48">
        <v>4</v>
      </c>
      <c r="AH290" s="48">
        <v>1.722</v>
      </c>
      <c r="AI290" s="48">
        <v>66</v>
      </c>
    </row>
    <row r="291" spans="27:35" x14ac:dyDescent="0.2">
      <c r="AA291" s="50" t="s">
        <v>134</v>
      </c>
      <c r="AB291" s="48">
        <v>6.0539999999999997E-2</v>
      </c>
      <c r="AC291" s="48">
        <v>6.1159999999999999E-2</v>
      </c>
      <c r="AD291" s="48">
        <v>-6.1729999999999999E-4</v>
      </c>
      <c r="AE291" s="48">
        <v>6.3930000000000002E-3</v>
      </c>
      <c r="AF291" s="48">
        <v>4</v>
      </c>
      <c r="AG291" s="48">
        <v>4</v>
      </c>
      <c r="AH291" s="48">
        <v>0.13650000000000001</v>
      </c>
      <c r="AI291" s="48">
        <v>66</v>
      </c>
    </row>
    <row r="292" spans="27:35" x14ac:dyDescent="0.2">
      <c r="AA292" s="50" t="s">
        <v>137</v>
      </c>
      <c r="AB292" s="48">
        <v>6.0539999999999997E-2</v>
      </c>
      <c r="AC292" s="48">
        <v>9.4899999999999998E-2</v>
      </c>
      <c r="AD292" s="48">
        <v>-3.4360000000000002E-2</v>
      </c>
      <c r="AE292" s="48">
        <v>6.3930000000000002E-3</v>
      </c>
      <c r="AF292" s="48">
        <v>4</v>
      </c>
      <c r="AG292" s="48">
        <v>4</v>
      </c>
      <c r="AH292" s="48">
        <v>7.6</v>
      </c>
      <c r="AI292" s="48">
        <v>66</v>
      </c>
    </row>
    <row r="293" spans="27:35" x14ac:dyDescent="0.2">
      <c r="AA293" s="50" t="s">
        <v>402</v>
      </c>
      <c r="AB293" s="48">
        <v>6.0539999999999997E-2</v>
      </c>
      <c r="AC293" s="48">
        <v>3.9030000000000002E-2</v>
      </c>
      <c r="AD293" s="48">
        <v>2.1510000000000001E-2</v>
      </c>
      <c r="AE293" s="48">
        <v>6.3930000000000002E-3</v>
      </c>
      <c r="AF293" s="48">
        <v>4</v>
      </c>
      <c r="AG293" s="48">
        <v>4</v>
      </c>
      <c r="AH293" s="48">
        <v>4.758</v>
      </c>
      <c r="AI293" s="48">
        <v>66</v>
      </c>
    </row>
    <row r="294" spans="27:35" x14ac:dyDescent="0.2">
      <c r="AA294" s="50" t="s">
        <v>405</v>
      </c>
      <c r="AB294" s="48">
        <v>6.0539999999999997E-2</v>
      </c>
      <c r="AC294" s="48">
        <v>4.3920000000000001E-2</v>
      </c>
      <c r="AD294" s="48">
        <v>1.6619999999999999E-2</v>
      </c>
      <c r="AE294" s="48">
        <v>6.3930000000000002E-3</v>
      </c>
      <c r="AF294" s="48">
        <v>4</v>
      </c>
      <c r="AG294" s="48">
        <v>4</v>
      </c>
      <c r="AH294" s="48">
        <v>3.6760000000000002</v>
      </c>
      <c r="AI294" s="48">
        <v>66</v>
      </c>
    </row>
    <row r="295" spans="27:35" x14ac:dyDescent="0.2">
      <c r="AA295" s="50" t="s">
        <v>408</v>
      </c>
      <c r="AB295" s="48">
        <v>6.0539999999999997E-2</v>
      </c>
      <c r="AC295" s="48">
        <v>4.1480000000000003E-2</v>
      </c>
      <c r="AD295" s="48">
        <v>1.907E-2</v>
      </c>
      <c r="AE295" s="48">
        <v>6.3930000000000002E-3</v>
      </c>
      <c r="AF295" s="48">
        <v>4</v>
      </c>
      <c r="AG295" s="48">
        <v>4</v>
      </c>
      <c r="AH295" s="48">
        <v>4.218</v>
      </c>
      <c r="AI295" s="48">
        <v>66</v>
      </c>
    </row>
    <row r="296" spans="27:35" x14ac:dyDescent="0.2">
      <c r="AA296" s="50" t="s">
        <v>411</v>
      </c>
      <c r="AB296" s="48">
        <v>6.0539999999999997E-2</v>
      </c>
      <c r="AC296" s="48">
        <v>2.3699999999999999E-2</v>
      </c>
      <c r="AD296" s="48">
        <v>3.6839999999999998E-2</v>
      </c>
      <c r="AE296" s="48">
        <v>6.3930000000000002E-3</v>
      </c>
      <c r="AF296" s="48">
        <v>4</v>
      </c>
      <c r="AG296" s="48">
        <v>4</v>
      </c>
      <c r="AH296" s="48">
        <v>8.1489999999999991</v>
      </c>
      <c r="AI296" s="48">
        <v>66</v>
      </c>
    </row>
    <row r="297" spans="27:35" x14ac:dyDescent="0.2">
      <c r="AA297" s="50" t="s">
        <v>414</v>
      </c>
      <c r="AB297" s="48">
        <v>6.0539999999999997E-2</v>
      </c>
      <c r="AC297" s="48">
        <v>3.2099999999999997E-2</v>
      </c>
      <c r="AD297" s="48">
        <v>2.844E-2</v>
      </c>
      <c r="AE297" s="48">
        <v>6.3930000000000002E-3</v>
      </c>
      <c r="AF297" s="48">
        <v>4</v>
      </c>
      <c r="AG297" s="48">
        <v>4</v>
      </c>
      <c r="AH297" s="48">
        <v>6.2910000000000004</v>
      </c>
      <c r="AI297" s="48">
        <v>66</v>
      </c>
    </row>
    <row r="298" spans="27:35" x14ac:dyDescent="0.2">
      <c r="AA298" s="50" t="s">
        <v>417</v>
      </c>
      <c r="AB298" s="48">
        <v>6.0539999999999997E-2</v>
      </c>
      <c r="AC298" s="48">
        <v>2.9059999999999999E-2</v>
      </c>
      <c r="AD298" s="48">
        <v>3.1489999999999997E-2</v>
      </c>
      <c r="AE298" s="48">
        <v>6.3930000000000002E-3</v>
      </c>
      <c r="AF298" s="48">
        <v>4</v>
      </c>
      <c r="AG298" s="48">
        <v>4</v>
      </c>
      <c r="AH298" s="48">
        <v>6.9649999999999999</v>
      </c>
      <c r="AI298" s="48">
        <v>66</v>
      </c>
    </row>
    <row r="299" spans="27:35" x14ac:dyDescent="0.2">
      <c r="AA299" s="50" t="s">
        <v>140</v>
      </c>
      <c r="AB299" s="48">
        <v>6.3950000000000007E-2</v>
      </c>
      <c r="AC299" s="48">
        <v>6.0850000000000001E-2</v>
      </c>
      <c r="AD299" s="48">
        <v>3.107E-3</v>
      </c>
      <c r="AE299" s="48">
        <v>6.3930000000000002E-3</v>
      </c>
      <c r="AF299" s="48">
        <v>4</v>
      </c>
      <c r="AG299" s="48">
        <v>4</v>
      </c>
      <c r="AH299" s="48">
        <v>0.68720000000000003</v>
      </c>
      <c r="AI299" s="48">
        <v>66</v>
      </c>
    </row>
    <row r="300" spans="27:35" x14ac:dyDescent="0.2">
      <c r="AA300" s="50" t="s">
        <v>143</v>
      </c>
      <c r="AB300" s="48">
        <v>6.3950000000000007E-2</v>
      </c>
      <c r="AC300" s="48">
        <v>0.1137</v>
      </c>
      <c r="AD300" s="48">
        <v>-4.9700000000000001E-2</v>
      </c>
      <c r="AE300" s="48">
        <v>6.3930000000000002E-3</v>
      </c>
      <c r="AF300" s="48">
        <v>4</v>
      </c>
      <c r="AG300" s="48">
        <v>4</v>
      </c>
      <c r="AH300" s="48">
        <v>10.99</v>
      </c>
      <c r="AI300" s="48">
        <v>66</v>
      </c>
    </row>
    <row r="301" spans="27:35" x14ac:dyDescent="0.2">
      <c r="AA301" s="50" t="s">
        <v>146</v>
      </c>
      <c r="AB301" s="48">
        <v>6.3950000000000007E-2</v>
      </c>
      <c r="AC301" s="48">
        <v>7.2760000000000005E-2</v>
      </c>
      <c r="AD301" s="48">
        <v>-8.8050000000000003E-3</v>
      </c>
      <c r="AE301" s="48">
        <v>6.3930000000000002E-3</v>
      </c>
      <c r="AF301" s="48">
        <v>4</v>
      </c>
      <c r="AG301" s="48">
        <v>4</v>
      </c>
      <c r="AH301" s="48">
        <v>1.948</v>
      </c>
      <c r="AI301" s="48">
        <v>66</v>
      </c>
    </row>
    <row r="302" spans="27:35" x14ac:dyDescent="0.2">
      <c r="AA302" s="50" t="s">
        <v>149</v>
      </c>
      <c r="AB302" s="48">
        <v>6.3950000000000007E-2</v>
      </c>
      <c r="AC302" s="48">
        <v>8.0509999999999998E-2</v>
      </c>
      <c r="AD302" s="48">
        <v>-1.6559999999999998E-2</v>
      </c>
      <c r="AE302" s="48">
        <v>6.3930000000000002E-3</v>
      </c>
      <c r="AF302" s="48">
        <v>4</v>
      </c>
      <c r="AG302" s="48">
        <v>4</v>
      </c>
      <c r="AH302" s="48">
        <v>3.6629999999999998</v>
      </c>
      <c r="AI302" s="48">
        <v>66</v>
      </c>
    </row>
    <row r="303" spans="27:35" x14ac:dyDescent="0.2">
      <c r="AA303" s="50" t="s">
        <v>152</v>
      </c>
      <c r="AB303" s="48">
        <v>6.3950000000000007E-2</v>
      </c>
      <c r="AC303" s="48">
        <v>8.5400000000000004E-2</v>
      </c>
      <c r="AD303" s="48">
        <v>-2.145E-2</v>
      </c>
      <c r="AE303" s="48">
        <v>6.3930000000000002E-3</v>
      </c>
      <c r="AF303" s="48">
        <v>4</v>
      </c>
      <c r="AG303" s="48">
        <v>4</v>
      </c>
      <c r="AH303" s="48">
        <v>4.7450000000000001</v>
      </c>
      <c r="AI303" s="48">
        <v>66</v>
      </c>
    </row>
    <row r="304" spans="27:35" x14ac:dyDescent="0.2">
      <c r="AA304" s="50" t="s">
        <v>155</v>
      </c>
      <c r="AB304" s="48">
        <v>6.3950000000000007E-2</v>
      </c>
      <c r="AC304" s="48">
        <v>0.13339999999999999</v>
      </c>
      <c r="AD304" s="48">
        <v>-6.9419999999999996E-2</v>
      </c>
      <c r="AE304" s="48">
        <v>6.3930000000000002E-3</v>
      </c>
      <c r="AF304" s="48">
        <v>4</v>
      </c>
      <c r="AG304" s="48">
        <v>4</v>
      </c>
      <c r="AH304" s="48">
        <v>15.36</v>
      </c>
      <c r="AI304" s="48">
        <v>66</v>
      </c>
    </row>
    <row r="305" spans="27:35" x14ac:dyDescent="0.2">
      <c r="AA305" s="50" t="s">
        <v>158</v>
      </c>
      <c r="AB305" s="48">
        <v>6.3950000000000007E-2</v>
      </c>
      <c r="AC305" s="48">
        <v>5.203E-2</v>
      </c>
      <c r="AD305" s="48">
        <v>1.192E-2</v>
      </c>
      <c r="AE305" s="48">
        <v>6.3930000000000002E-3</v>
      </c>
      <c r="AF305" s="48">
        <v>4</v>
      </c>
      <c r="AG305" s="48">
        <v>4</v>
      </c>
      <c r="AH305" s="48">
        <v>2.6379999999999999</v>
      </c>
      <c r="AI305" s="48">
        <v>66</v>
      </c>
    </row>
    <row r="306" spans="27:35" x14ac:dyDescent="0.2">
      <c r="AA306" s="50" t="s">
        <v>161</v>
      </c>
      <c r="AB306" s="48">
        <v>6.3950000000000007E-2</v>
      </c>
      <c r="AC306" s="48">
        <v>4.6850000000000003E-2</v>
      </c>
      <c r="AD306" s="48">
        <v>1.7100000000000001E-2</v>
      </c>
      <c r="AE306" s="48">
        <v>6.3930000000000002E-3</v>
      </c>
      <c r="AF306" s="48">
        <v>4</v>
      </c>
      <c r="AG306" s="48">
        <v>4</v>
      </c>
      <c r="AH306" s="48">
        <v>3.7839999999999998</v>
      </c>
      <c r="AI306" s="48">
        <v>66</v>
      </c>
    </row>
    <row r="307" spans="27:35" x14ac:dyDescent="0.2">
      <c r="AA307" s="50" t="s">
        <v>164</v>
      </c>
      <c r="AB307" s="48">
        <v>6.3950000000000007E-2</v>
      </c>
      <c r="AC307" s="48">
        <v>5.1679999999999997E-2</v>
      </c>
      <c r="AD307" s="48">
        <v>1.227E-2</v>
      </c>
      <c r="AE307" s="48">
        <v>6.3930000000000002E-3</v>
      </c>
      <c r="AF307" s="48">
        <v>4</v>
      </c>
      <c r="AG307" s="48">
        <v>4</v>
      </c>
      <c r="AH307" s="48">
        <v>2.714</v>
      </c>
      <c r="AI307" s="48">
        <v>66</v>
      </c>
    </row>
    <row r="308" spans="27:35" x14ac:dyDescent="0.2">
      <c r="AA308" s="50" t="s">
        <v>167</v>
      </c>
      <c r="AB308" s="48">
        <v>6.3950000000000007E-2</v>
      </c>
      <c r="AC308" s="48">
        <v>0.1056</v>
      </c>
      <c r="AD308" s="48">
        <v>-4.1660000000000003E-2</v>
      </c>
      <c r="AE308" s="48">
        <v>6.3930000000000002E-3</v>
      </c>
      <c r="AF308" s="48">
        <v>4</v>
      </c>
      <c r="AG308" s="48">
        <v>4</v>
      </c>
      <c r="AH308" s="48">
        <v>9.2149999999999999</v>
      </c>
      <c r="AI308" s="48">
        <v>66</v>
      </c>
    </row>
    <row r="309" spans="27:35" x14ac:dyDescent="0.2">
      <c r="AA309" s="50" t="s">
        <v>170</v>
      </c>
      <c r="AB309" s="48">
        <v>6.3950000000000007E-2</v>
      </c>
      <c r="AC309" s="48">
        <v>4.8770000000000001E-2</v>
      </c>
      <c r="AD309" s="48">
        <v>1.5180000000000001E-2</v>
      </c>
      <c r="AE309" s="48">
        <v>6.3930000000000002E-3</v>
      </c>
      <c r="AF309" s="48">
        <v>4</v>
      </c>
      <c r="AG309" s="48">
        <v>4</v>
      </c>
      <c r="AH309" s="48">
        <v>3.359</v>
      </c>
      <c r="AI309" s="48">
        <v>66</v>
      </c>
    </row>
    <row r="310" spans="27:35" x14ac:dyDescent="0.2">
      <c r="AA310" s="50" t="s">
        <v>173</v>
      </c>
      <c r="AB310" s="48">
        <v>6.3950000000000007E-2</v>
      </c>
      <c r="AC310" s="48">
        <v>5.2760000000000001E-2</v>
      </c>
      <c r="AD310" s="48">
        <v>1.119E-2</v>
      </c>
      <c r="AE310" s="48">
        <v>6.3930000000000002E-3</v>
      </c>
      <c r="AF310" s="48">
        <v>4</v>
      </c>
      <c r="AG310" s="48">
        <v>4</v>
      </c>
      <c r="AH310" s="48">
        <v>2.476</v>
      </c>
      <c r="AI310" s="48">
        <v>66</v>
      </c>
    </row>
    <row r="311" spans="27:35" x14ac:dyDescent="0.2">
      <c r="AA311" s="50" t="s">
        <v>176</v>
      </c>
      <c r="AB311" s="48">
        <v>6.3950000000000007E-2</v>
      </c>
      <c r="AC311" s="48">
        <v>6.1159999999999999E-2</v>
      </c>
      <c r="AD311" s="48">
        <v>2.7929999999999999E-3</v>
      </c>
      <c r="AE311" s="48">
        <v>6.3930000000000002E-3</v>
      </c>
      <c r="AF311" s="48">
        <v>4</v>
      </c>
      <c r="AG311" s="48">
        <v>4</v>
      </c>
      <c r="AH311" s="48">
        <v>0.6179</v>
      </c>
      <c r="AI311" s="48">
        <v>66</v>
      </c>
    </row>
    <row r="312" spans="27:35" x14ac:dyDescent="0.2">
      <c r="AA312" s="50" t="s">
        <v>179</v>
      </c>
      <c r="AB312" s="48">
        <v>6.3950000000000007E-2</v>
      </c>
      <c r="AC312" s="48">
        <v>9.4899999999999998E-2</v>
      </c>
      <c r="AD312" s="48">
        <v>-3.0949999999999998E-2</v>
      </c>
      <c r="AE312" s="48">
        <v>6.3930000000000002E-3</v>
      </c>
      <c r="AF312" s="48">
        <v>4</v>
      </c>
      <c r="AG312" s="48">
        <v>4</v>
      </c>
      <c r="AH312" s="48">
        <v>6.8460000000000001</v>
      </c>
      <c r="AI312" s="48">
        <v>66</v>
      </c>
    </row>
    <row r="313" spans="27:35" x14ac:dyDescent="0.2">
      <c r="AA313" s="50" t="s">
        <v>434</v>
      </c>
      <c r="AB313" s="48">
        <v>6.3950000000000007E-2</v>
      </c>
      <c r="AC313" s="48">
        <v>3.9030000000000002E-2</v>
      </c>
      <c r="AD313" s="48">
        <v>2.4920000000000001E-2</v>
      </c>
      <c r="AE313" s="48">
        <v>6.3930000000000002E-3</v>
      </c>
      <c r="AF313" s="48">
        <v>4</v>
      </c>
      <c r="AG313" s="48">
        <v>4</v>
      </c>
      <c r="AH313" s="48">
        <v>5.5119999999999996</v>
      </c>
      <c r="AI313" s="48">
        <v>66</v>
      </c>
    </row>
    <row r="314" spans="27:35" x14ac:dyDescent="0.2">
      <c r="AA314" s="50" t="s">
        <v>437</v>
      </c>
      <c r="AB314" s="48">
        <v>6.3950000000000007E-2</v>
      </c>
      <c r="AC314" s="48">
        <v>4.3920000000000001E-2</v>
      </c>
      <c r="AD314" s="48">
        <v>2.0029999999999999E-2</v>
      </c>
      <c r="AE314" s="48">
        <v>6.3930000000000002E-3</v>
      </c>
      <c r="AF314" s="48">
        <v>4</v>
      </c>
      <c r="AG314" s="48">
        <v>4</v>
      </c>
      <c r="AH314" s="48">
        <v>4.431</v>
      </c>
      <c r="AI314" s="48">
        <v>66</v>
      </c>
    </row>
    <row r="315" spans="27:35" x14ac:dyDescent="0.2">
      <c r="AA315" s="50" t="s">
        <v>440</v>
      </c>
      <c r="AB315" s="48">
        <v>6.3950000000000007E-2</v>
      </c>
      <c r="AC315" s="48">
        <v>4.1480000000000003E-2</v>
      </c>
      <c r="AD315" s="48">
        <v>2.248E-2</v>
      </c>
      <c r="AE315" s="48">
        <v>6.3930000000000002E-3</v>
      </c>
      <c r="AF315" s="48">
        <v>4</v>
      </c>
      <c r="AG315" s="48">
        <v>4</v>
      </c>
      <c r="AH315" s="48">
        <v>4.9720000000000004</v>
      </c>
      <c r="AI315" s="48">
        <v>66</v>
      </c>
    </row>
    <row r="316" spans="27:35" x14ac:dyDescent="0.2">
      <c r="AA316" s="50" t="s">
        <v>443</v>
      </c>
      <c r="AB316" s="48">
        <v>6.3950000000000007E-2</v>
      </c>
      <c r="AC316" s="48">
        <v>2.3699999999999999E-2</v>
      </c>
      <c r="AD316" s="48">
        <v>4.0250000000000001E-2</v>
      </c>
      <c r="AE316" s="48">
        <v>6.3930000000000002E-3</v>
      </c>
      <c r="AF316" s="48">
        <v>4</v>
      </c>
      <c r="AG316" s="48">
        <v>4</v>
      </c>
      <c r="AH316" s="48">
        <v>8.9039999999999999</v>
      </c>
      <c r="AI316" s="48">
        <v>66</v>
      </c>
    </row>
    <row r="317" spans="27:35" x14ac:dyDescent="0.2">
      <c r="AA317" s="50" t="s">
        <v>446</v>
      </c>
      <c r="AB317" s="48">
        <v>6.3950000000000007E-2</v>
      </c>
      <c r="AC317" s="48">
        <v>3.2099999999999997E-2</v>
      </c>
      <c r="AD317" s="48">
        <v>3.1850000000000003E-2</v>
      </c>
      <c r="AE317" s="48">
        <v>6.3930000000000002E-3</v>
      </c>
      <c r="AF317" s="48">
        <v>4</v>
      </c>
      <c r="AG317" s="48">
        <v>4</v>
      </c>
      <c r="AH317" s="48">
        <v>7.0449999999999999</v>
      </c>
      <c r="AI317" s="48">
        <v>66</v>
      </c>
    </row>
    <row r="318" spans="27:35" x14ac:dyDescent="0.2">
      <c r="AA318" s="50" t="s">
        <v>449</v>
      </c>
      <c r="AB318" s="48">
        <v>6.3950000000000007E-2</v>
      </c>
      <c r="AC318" s="48">
        <v>2.9059999999999999E-2</v>
      </c>
      <c r="AD318" s="48">
        <v>3.49E-2</v>
      </c>
      <c r="AE318" s="48">
        <v>6.3930000000000002E-3</v>
      </c>
      <c r="AF318" s="48">
        <v>4</v>
      </c>
      <c r="AG318" s="48">
        <v>4</v>
      </c>
      <c r="AH318" s="48">
        <v>7.72</v>
      </c>
      <c r="AI318" s="48">
        <v>66</v>
      </c>
    </row>
    <row r="319" spans="27:35" x14ac:dyDescent="0.2">
      <c r="AA319" s="50" t="s">
        <v>182</v>
      </c>
      <c r="AB319" s="48">
        <v>6.0850000000000001E-2</v>
      </c>
      <c r="AC319" s="48">
        <v>0.1137</v>
      </c>
      <c r="AD319" s="48">
        <v>-5.2810000000000003E-2</v>
      </c>
      <c r="AE319" s="48">
        <v>6.3930000000000002E-3</v>
      </c>
      <c r="AF319" s="48">
        <v>4</v>
      </c>
      <c r="AG319" s="48">
        <v>4</v>
      </c>
      <c r="AH319" s="48">
        <v>11.68</v>
      </c>
      <c r="AI319" s="48">
        <v>66</v>
      </c>
    </row>
    <row r="320" spans="27:35" x14ac:dyDescent="0.2">
      <c r="AA320" s="50" t="s">
        <v>185</v>
      </c>
      <c r="AB320" s="48">
        <v>6.0850000000000001E-2</v>
      </c>
      <c r="AC320" s="48">
        <v>7.2760000000000005E-2</v>
      </c>
      <c r="AD320" s="48">
        <v>-1.191E-2</v>
      </c>
      <c r="AE320" s="48">
        <v>6.3930000000000002E-3</v>
      </c>
      <c r="AF320" s="48">
        <v>4</v>
      </c>
      <c r="AG320" s="48">
        <v>4</v>
      </c>
      <c r="AH320" s="48">
        <v>2.6349999999999998</v>
      </c>
      <c r="AI320" s="48">
        <v>66</v>
      </c>
    </row>
    <row r="321" spans="27:35" x14ac:dyDescent="0.2">
      <c r="AA321" s="50" t="s">
        <v>188</v>
      </c>
      <c r="AB321" s="48">
        <v>6.0850000000000001E-2</v>
      </c>
      <c r="AC321" s="48">
        <v>8.0509999999999998E-2</v>
      </c>
      <c r="AD321" s="48">
        <v>-1.966E-2</v>
      </c>
      <c r="AE321" s="48">
        <v>6.3930000000000002E-3</v>
      </c>
      <c r="AF321" s="48">
        <v>4</v>
      </c>
      <c r="AG321" s="48">
        <v>4</v>
      </c>
      <c r="AH321" s="48">
        <v>4.3499999999999996</v>
      </c>
      <c r="AI321" s="48">
        <v>66</v>
      </c>
    </row>
    <row r="322" spans="27:35" x14ac:dyDescent="0.2">
      <c r="AA322" s="50" t="s">
        <v>191</v>
      </c>
      <c r="AB322" s="48">
        <v>6.0850000000000001E-2</v>
      </c>
      <c r="AC322" s="48">
        <v>8.5400000000000004E-2</v>
      </c>
      <c r="AD322" s="48">
        <v>-2.4549999999999999E-2</v>
      </c>
      <c r="AE322" s="48">
        <v>6.3930000000000002E-3</v>
      </c>
      <c r="AF322" s="48">
        <v>4</v>
      </c>
      <c r="AG322" s="48">
        <v>4</v>
      </c>
      <c r="AH322" s="48">
        <v>5.4320000000000004</v>
      </c>
      <c r="AI322" s="48">
        <v>66</v>
      </c>
    </row>
    <row r="323" spans="27:35" x14ac:dyDescent="0.2">
      <c r="AA323" s="50" t="s">
        <v>194</v>
      </c>
      <c r="AB323" s="48">
        <v>6.0850000000000001E-2</v>
      </c>
      <c r="AC323" s="48">
        <v>0.13339999999999999</v>
      </c>
      <c r="AD323" s="48">
        <v>-7.2529999999999997E-2</v>
      </c>
      <c r="AE323" s="48">
        <v>6.3930000000000002E-3</v>
      </c>
      <c r="AF323" s="48">
        <v>4</v>
      </c>
      <c r="AG323" s="48">
        <v>4</v>
      </c>
      <c r="AH323" s="48">
        <v>16.04</v>
      </c>
      <c r="AI323" s="48">
        <v>66</v>
      </c>
    </row>
    <row r="324" spans="27:35" x14ac:dyDescent="0.2">
      <c r="AA324" s="50" t="s">
        <v>197</v>
      </c>
      <c r="AB324" s="48">
        <v>6.0850000000000001E-2</v>
      </c>
      <c r="AC324" s="48">
        <v>5.203E-2</v>
      </c>
      <c r="AD324" s="48">
        <v>8.8179999999999994E-3</v>
      </c>
      <c r="AE324" s="48">
        <v>6.3930000000000002E-3</v>
      </c>
      <c r="AF324" s="48">
        <v>4</v>
      </c>
      <c r="AG324" s="48">
        <v>4</v>
      </c>
      <c r="AH324" s="48">
        <v>1.9510000000000001</v>
      </c>
      <c r="AI324" s="48">
        <v>66</v>
      </c>
    </row>
    <row r="325" spans="27:35" x14ac:dyDescent="0.2">
      <c r="AA325" s="50" t="s">
        <v>200</v>
      </c>
      <c r="AB325" s="48">
        <v>6.0850000000000001E-2</v>
      </c>
      <c r="AC325" s="48">
        <v>4.6850000000000003E-2</v>
      </c>
      <c r="AD325" s="48">
        <v>1.4E-2</v>
      </c>
      <c r="AE325" s="48">
        <v>6.3930000000000002E-3</v>
      </c>
      <c r="AF325" s="48">
        <v>4</v>
      </c>
      <c r="AG325" s="48">
        <v>4</v>
      </c>
      <c r="AH325" s="48">
        <v>3.0960000000000001</v>
      </c>
      <c r="AI325" s="48">
        <v>66</v>
      </c>
    </row>
    <row r="326" spans="27:35" x14ac:dyDescent="0.2">
      <c r="AA326" s="50" t="s">
        <v>203</v>
      </c>
      <c r="AB326" s="48">
        <v>6.0850000000000001E-2</v>
      </c>
      <c r="AC326" s="48">
        <v>5.1679999999999997E-2</v>
      </c>
      <c r="AD326" s="48">
        <v>9.1629999999999993E-3</v>
      </c>
      <c r="AE326" s="48">
        <v>6.3930000000000002E-3</v>
      </c>
      <c r="AF326" s="48">
        <v>4</v>
      </c>
      <c r="AG326" s="48">
        <v>4</v>
      </c>
      <c r="AH326" s="48">
        <v>2.0270000000000001</v>
      </c>
      <c r="AI326" s="48">
        <v>66</v>
      </c>
    </row>
    <row r="327" spans="27:35" x14ac:dyDescent="0.2">
      <c r="AA327" s="50" t="s">
        <v>206</v>
      </c>
      <c r="AB327" s="48">
        <v>6.0850000000000001E-2</v>
      </c>
      <c r="AC327" s="48">
        <v>0.1056</v>
      </c>
      <c r="AD327" s="48">
        <v>-4.4760000000000001E-2</v>
      </c>
      <c r="AE327" s="48">
        <v>6.3930000000000002E-3</v>
      </c>
      <c r="AF327" s="48">
        <v>4</v>
      </c>
      <c r="AG327" s="48">
        <v>4</v>
      </c>
      <c r="AH327" s="48">
        <v>9.9019999999999992</v>
      </c>
      <c r="AI327" s="48">
        <v>66</v>
      </c>
    </row>
    <row r="328" spans="27:35" x14ac:dyDescent="0.2">
      <c r="AA328" s="50" t="s">
        <v>209</v>
      </c>
      <c r="AB328" s="48">
        <v>6.0850000000000001E-2</v>
      </c>
      <c r="AC328" s="48">
        <v>4.8770000000000001E-2</v>
      </c>
      <c r="AD328" s="48">
        <v>1.208E-2</v>
      </c>
      <c r="AE328" s="48">
        <v>6.3930000000000002E-3</v>
      </c>
      <c r="AF328" s="48">
        <v>4</v>
      </c>
      <c r="AG328" s="48">
        <v>4</v>
      </c>
      <c r="AH328" s="48">
        <v>2.6709999999999998</v>
      </c>
      <c r="AI328" s="48">
        <v>66</v>
      </c>
    </row>
    <row r="329" spans="27:35" x14ac:dyDescent="0.2">
      <c r="AA329" s="50" t="s">
        <v>212</v>
      </c>
      <c r="AB329" s="48">
        <v>6.0850000000000001E-2</v>
      </c>
      <c r="AC329" s="48">
        <v>5.2760000000000001E-2</v>
      </c>
      <c r="AD329" s="48">
        <v>8.0879999999999997E-3</v>
      </c>
      <c r="AE329" s="48">
        <v>6.3930000000000002E-3</v>
      </c>
      <c r="AF329" s="48">
        <v>4</v>
      </c>
      <c r="AG329" s="48">
        <v>4</v>
      </c>
      <c r="AH329" s="48">
        <v>1.7889999999999999</v>
      </c>
      <c r="AI329" s="48">
        <v>66</v>
      </c>
    </row>
    <row r="330" spans="27:35" x14ac:dyDescent="0.2">
      <c r="AA330" s="50" t="s">
        <v>215</v>
      </c>
      <c r="AB330" s="48">
        <v>6.0850000000000001E-2</v>
      </c>
      <c r="AC330" s="48">
        <v>6.1159999999999999E-2</v>
      </c>
      <c r="AD330" s="48">
        <v>-3.1349999999999998E-4</v>
      </c>
      <c r="AE330" s="48">
        <v>6.3930000000000002E-3</v>
      </c>
      <c r="AF330" s="48">
        <v>4</v>
      </c>
      <c r="AG330" s="48">
        <v>4</v>
      </c>
      <c r="AH330" s="48">
        <v>6.9349999999999995E-2</v>
      </c>
      <c r="AI330" s="48">
        <v>66</v>
      </c>
    </row>
    <row r="331" spans="27:35" x14ac:dyDescent="0.2">
      <c r="AA331" s="50" t="s">
        <v>218</v>
      </c>
      <c r="AB331" s="48">
        <v>6.0850000000000001E-2</v>
      </c>
      <c r="AC331" s="48">
        <v>9.4899999999999998E-2</v>
      </c>
      <c r="AD331" s="48">
        <v>-3.4049999999999997E-2</v>
      </c>
      <c r="AE331" s="48">
        <v>6.3930000000000002E-3</v>
      </c>
      <c r="AF331" s="48">
        <v>4</v>
      </c>
      <c r="AG331" s="48">
        <v>4</v>
      </c>
      <c r="AH331" s="48">
        <v>7.5330000000000004</v>
      </c>
      <c r="AI331" s="48">
        <v>66</v>
      </c>
    </row>
    <row r="332" spans="27:35" x14ac:dyDescent="0.2">
      <c r="AA332" s="50" t="s">
        <v>465</v>
      </c>
      <c r="AB332" s="48">
        <v>6.0850000000000001E-2</v>
      </c>
      <c r="AC332" s="48">
        <v>3.9030000000000002E-2</v>
      </c>
      <c r="AD332" s="48">
        <v>2.181E-2</v>
      </c>
      <c r="AE332" s="48">
        <v>6.3930000000000002E-3</v>
      </c>
      <c r="AF332" s="48">
        <v>4</v>
      </c>
      <c r="AG332" s="48">
        <v>4</v>
      </c>
      <c r="AH332" s="48">
        <v>4.8250000000000002</v>
      </c>
      <c r="AI332" s="48">
        <v>66</v>
      </c>
    </row>
    <row r="333" spans="27:35" x14ac:dyDescent="0.2">
      <c r="AA333" s="50" t="s">
        <v>468</v>
      </c>
      <c r="AB333" s="48">
        <v>6.0850000000000001E-2</v>
      </c>
      <c r="AC333" s="48">
        <v>4.3920000000000001E-2</v>
      </c>
      <c r="AD333" s="48">
        <v>1.6920000000000001E-2</v>
      </c>
      <c r="AE333" s="48">
        <v>6.3930000000000002E-3</v>
      </c>
      <c r="AF333" s="48">
        <v>4</v>
      </c>
      <c r="AG333" s="48">
        <v>4</v>
      </c>
      <c r="AH333" s="48">
        <v>3.7429999999999999</v>
      </c>
      <c r="AI333" s="48">
        <v>66</v>
      </c>
    </row>
    <row r="334" spans="27:35" x14ac:dyDescent="0.2">
      <c r="AA334" s="50" t="s">
        <v>471</v>
      </c>
      <c r="AB334" s="48">
        <v>6.0850000000000001E-2</v>
      </c>
      <c r="AC334" s="48">
        <v>4.1480000000000003E-2</v>
      </c>
      <c r="AD334" s="48">
        <v>1.9369999999999998E-2</v>
      </c>
      <c r="AE334" s="48">
        <v>6.3930000000000002E-3</v>
      </c>
      <c r="AF334" s="48">
        <v>4</v>
      </c>
      <c r="AG334" s="48">
        <v>4</v>
      </c>
      <c r="AH334" s="48">
        <v>4.2850000000000001</v>
      </c>
      <c r="AI334" s="48">
        <v>66</v>
      </c>
    </row>
    <row r="335" spans="27:35" x14ac:dyDescent="0.2">
      <c r="AA335" s="50" t="s">
        <v>474</v>
      </c>
      <c r="AB335" s="48">
        <v>6.0850000000000001E-2</v>
      </c>
      <c r="AC335" s="48">
        <v>2.3699999999999999E-2</v>
      </c>
      <c r="AD335" s="48">
        <v>3.7139999999999999E-2</v>
      </c>
      <c r="AE335" s="48">
        <v>6.3930000000000002E-3</v>
      </c>
      <c r="AF335" s="48">
        <v>4</v>
      </c>
      <c r="AG335" s="48">
        <v>4</v>
      </c>
      <c r="AH335" s="48">
        <v>8.2170000000000005</v>
      </c>
      <c r="AI335" s="48">
        <v>66</v>
      </c>
    </row>
    <row r="336" spans="27:35" x14ac:dyDescent="0.2">
      <c r="AA336" s="50" t="s">
        <v>477</v>
      </c>
      <c r="AB336" s="48">
        <v>6.0850000000000001E-2</v>
      </c>
      <c r="AC336" s="48">
        <v>3.2099999999999997E-2</v>
      </c>
      <c r="AD336" s="48">
        <v>2.8740000000000002E-2</v>
      </c>
      <c r="AE336" s="48">
        <v>6.3930000000000002E-3</v>
      </c>
      <c r="AF336" s="48">
        <v>4</v>
      </c>
      <c r="AG336" s="48">
        <v>4</v>
      </c>
      <c r="AH336" s="48">
        <v>6.3579999999999997</v>
      </c>
      <c r="AI336" s="48">
        <v>66</v>
      </c>
    </row>
    <row r="337" spans="27:35" x14ac:dyDescent="0.2">
      <c r="AA337" s="50" t="s">
        <v>480</v>
      </c>
      <c r="AB337" s="48">
        <v>6.0850000000000001E-2</v>
      </c>
      <c r="AC337" s="48">
        <v>2.9059999999999999E-2</v>
      </c>
      <c r="AD337" s="48">
        <v>3.1789999999999999E-2</v>
      </c>
      <c r="AE337" s="48">
        <v>6.3930000000000002E-3</v>
      </c>
      <c r="AF337" s="48">
        <v>4</v>
      </c>
      <c r="AG337" s="48">
        <v>4</v>
      </c>
      <c r="AH337" s="48">
        <v>7.032</v>
      </c>
      <c r="AI337" s="48">
        <v>66</v>
      </c>
    </row>
    <row r="338" spans="27:35" x14ac:dyDescent="0.2">
      <c r="AA338" s="50" t="s">
        <v>221</v>
      </c>
      <c r="AB338" s="48">
        <v>0.1137</v>
      </c>
      <c r="AC338" s="48">
        <v>7.2760000000000005E-2</v>
      </c>
      <c r="AD338" s="48">
        <v>4.0890000000000003E-2</v>
      </c>
      <c r="AE338" s="48">
        <v>6.3930000000000002E-3</v>
      </c>
      <c r="AF338" s="48">
        <v>4</v>
      </c>
      <c r="AG338" s="48">
        <v>4</v>
      </c>
      <c r="AH338" s="48">
        <v>9.0459999999999994</v>
      </c>
      <c r="AI338" s="48">
        <v>66</v>
      </c>
    </row>
    <row r="339" spans="27:35" x14ac:dyDescent="0.2">
      <c r="AA339" s="50" t="s">
        <v>224</v>
      </c>
      <c r="AB339" s="48">
        <v>0.1137</v>
      </c>
      <c r="AC339" s="48">
        <v>8.0509999999999998E-2</v>
      </c>
      <c r="AD339" s="48">
        <v>3.3140000000000003E-2</v>
      </c>
      <c r="AE339" s="48">
        <v>6.3930000000000002E-3</v>
      </c>
      <c r="AF339" s="48">
        <v>4</v>
      </c>
      <c r="AG339" s="48">
        <v>4</v>
      </c>
      <c r="AH339" s="48">
        <v>7.3310000000000004</v>
      </c>
      <c r="AI339" s="48">
        <v>66</v>
      </c>
    </row>
    <row r="340" spans="27:35" x14ac:dyDescent="0.2">
      <c r="AA340" s="50" t="s">
        <v>227</v>
      </c>
      <c r="AB340" s="48">
        <v>0.1137</v>
      </c>
      <c r="AC340" s="48">
        <v>8.5400000000000004E-2</v>
      </c>
      <c r="AD340" s="48">
        <v>2.8250000000000001E-2</v>
      </c>
      <c r="AE340" s="48">
        <v>6.3930000000000002E-3</v>
      </c>
      <c r="AF340" s="48">
        <v>4</v>
      </c>
      <c r="AG340" s="48">
        <v>4</v>
      </c>
      <c r="AH340" s="48">
        <v>6.25</v>
      </c>
      <c r="AI340" s="48">
        <v>66</v>
      </c>
    </row>
    <row r="341" spans="27:35" x14ac:dyDescent="0.2">
      <c r="AA341" s="50" t="s">
        <v>230</v>
      </c>
      <c r="AB341" s="48">
        <v>0.1137</v>
      </c>
      <c r="AC341" s="48">
        <v>0.13339999999999999</v>
      </c>
      <c r="AD341" s="48">
        <v>-1.9720000000000001E-2</v>
      </c>
      <c r="AE341" s="48">
        <v>6.3930000000000002E-3</v>
      </c>
      <c r="AF341" s="48">
        <v>4</v>
      </c>
      <c r="AG341" s="48">
        <v>4</v>
      </c>
      <c r="AH341" s="48">
        <v>4.3630000000000004</v>
      </c>
      <c r="AI341" s="48">
        <v>66</v>
      </c>
    </row>
    <row r="342" spans="27:35" x14ac:dyDescent="0.2">
      <c r="AA342" s="50" t="s">
        <v>233</v>
      </c>
      <c r="AB342" s="48">
        <v>0.1137</v>
      </c>
      <c r="AC342" s="48">
        <v>5.203E-2</v>
      </c>
      <c r="AD342" s="48">
        <v>6.1620000000000001E-2</v>
      </c>
      <c r="AE342" s="48">
        <v>6.3930000000000002E-3</v>
      </c>
      <c r="AF342" s="48">
        <v>4</v>
      </c>
      <c r="AG342" s="48">
        <v>4</v>
      </c>
      <c r="AH342" s="48">
        <v>13.63</v>
      </c>
      <c r="AI342" s="48">
        <v>66</v>
      </c>
    </row>
    <row r="343" spans="27:35" x14ac:dyDescent="0.2">
      <c r="AA343" s="50" t="s">
        <v>236</v>
      </c>
      <c r="AB343" s="48">
        <v>0.1137</v>
      </c>
      <c r="AC343" s="48">
        <v>4.6850000000000003E-2</v>
      </c>
      <c r="AD343" s="48">
        <v>6.6799999999999998E-2</v>
      </c>
      <c r="AE343" s="48">
        <v>6.3930000000000002E-3</v>
      </c>
      <c r="AF343" s="48">
        <v>4</v>
      </c>
      <c r="AG343" s="48">
        <v>4</v>
      </c>
      <c r="AH343" s="48">
        <v>14.78</v>
      </c>
      <c r="AI343" s="48">
        <v>66</v>
      </c>
    </row>
    <row r="344" spans="27:35" x14ac:dyDescent="0.2">
      <c r="AA344" s="50" t="s">
        <v>239</v>
      </c>
      <c r="AB344" s="48">
        <v>0.1137</v>
      </c>
      <c r="AC344" s="48">
        <v>5.1679999999999997E-2</v>
      </c>
      <c r="AD344" s="48">
        <v>6.1969999999999997E-2</v>
      </c>
      <c r="AE344" s="48">
        <v>6.3930000000000002E-3</v>
      </c>
      <c r="AF344" s="48">
        <v>4</v>
      </c>
      <c r="AG344" s="48">
        <v>4</v>
      </c>
      <c r="AH344" s="48">
        <v>13.71</v>
      </c>
      <c r="AI344" s="48">
        <v>66</v>
      </c>
    </row>
    <row r="345" spans="27:35" x14ac:dyDescent="0.2">
      <c r="AA345" s="50" t="s">
        <v>242</v>
      </c>
      <c r="AB345" s="48">
        <v>0.1137</v>
      </c>
      <c r="AC345" s="48">
        <v>0.1056</v>
      </c>
      <c r="AD345" s="48">
        <v>8.0420000000000005E-3</v>
      </c>
      <c r="AE345" s="48">
        <v>6.3930000000000002E-3</v>
      </c>
      <c r="AF345" s="48">
        <v>4</v>
      </c>
      <c r="AG345" s="48">
        <v>4</v>
      </c>
      <c r="AH345" s="48">
        <v>1.7789999999999999</v>
      </c>
      <c r="AI345" s="48">
        <v>66</v>
      </c>
    </row>
    <row r="346" spans="27:35" x14ac:dyDescent="0.2">
      <c r="AA346" s="50" t="s">
        <v>245</v>
      </c>
      <c r="AB346" s="48">
        <v>0.1137</v>
      </c>
      <c r="AC346" s="48">
        <v>4.8770000000000001E-2</v>
      </c>
      <c r="AD346" s="48">
        <v>6.4879999999999993E-2</v>
      </c>
      <c r="AE346" s="48">
        <v>6.3930000000000002E-3</v>
      </c>
      <c r="AF346" s="48">
        <v>4</v>
      </c>
      <c r="AG346" s="48">
        <v>4</v>
      </c>
      <c r="AH346" s="48">
        <v>14.35</v>
      </c>
      <c r="AI346" s="48">
        <v>66</v>
      </c>
    </row>
    <row r="347" spans="27:35" x14ac:dyDescent="0.2">
      <c r="AA347" s="50" t="s">
        <v>248</v>
      </c>
      <c r="AB347" s="48">
        <v>0.1137</v>
      </c>
      <c r="AC347" s="48">
        <v>5.2760000000000001E-2</v>
      </c>
      <c r="AD347" s="48">
        <v>6.089E-2</v>
      </c>
      <c r="AE347" s="48">
        <v>6.3930000000000002E-3</v>
      </c>
      <c r="AF347" s="48">
        <v>4</v>
      </c>
      <c r="AG347" s="48">
        <v>4</v>
      </c>
      <c r="AH347" s="48">
        <v>13.47</v>
      </c>
      <c r="AI347" s="48">
        <v>66</v>
      </c>
    </row>
    <row r="348" spans="27:35" x14ac:dyDescent="0.2">
      <c r="AA348" s="50" t="s">
        <v>251</v>
      </c>
      <c r="AB348" s="48">
        <v>0.1137</v>
      </c>
      <c r="AC348" s="48">
        <v>6.1159999999999999E-2</v>
      </c>
      <c r="AD348" s="48">
        <v>5.2490000000000002E-2</v>
      </c>
      <c r="AE348" s="48">
        <v>6.3930000000000002E-3</v>
      </c>
      <c r="AF348" s="48">
        <v>4</v>
      </c>
      <c r="AG348" s="48">
        <v>4</v>
      </c>
      <c r="AH348" s="48">
        <v>11.61</v>
      </c>
      <c r="AI348" s="48">
        <v>66</v>
      </c>
    </row>
    <row r="349" spans="27:35" x14ac:dyDescent="0.2">
      <c r="AA349" s="50" t="s">
        <v>254</v>
      </c>
      <c r="AB349" s="48">
        <v>0.1137</v>
      </c>
      <c r="AC349" s="48">
        <v>9.4899999999999998E-2</v>
      </c>
      <c r="AD349" s="48">
        <v>1.8749999999999999E-2</v>
      </c>
      <c r="AE349" s="48">
        <v>6.3930000000000002E-3</v>
      </c>
      <c r="AF349" s="48">
        <v>4</v>
      </c>
      <c r="AG349" s="48">
        <v>4</v>
      </c>
      <c r="AH349" s="48">
        <v>4.149</v>
      </c>
      <c r="AI349" s="48">
        <v>66</v>
      </c>
    </row>
    <row r="350" spans="27:35" x14ac:dyDescent="0.2">
      <c r="AA350" s="50" t="s">
        <v>495</v>
      </c>
      <c r="AB350" s="48">
        <v>0.1137</v>
      </c>
      <c r="AC350" s="48">
        <v>3.9030000000000002E-2</v>
      </c>
      <c r="AD350" s="48">
        <v>7.4620000000000006E-2</v>
      </c>
      <c r="AE350" s="48">
        <v>6.3930000000000002E-3</v>
      </c>
      <c r="AF350" s="48">
        <v>4</v>
      </c>
      <c r="AG350" s="48">
        <v>4</v>
      </c>
      <c r="AH350" s="48">
        <v>16.510000000000002</v>
      </c>
      <c r="AI350" s="48">
        <v>66</v>
      </c>
    </row>
    <row r="351" spans="27:35" x14ac:dyDescent="0.2">
      <c r="AA351" s="50" t="s">
        <v>498</v>
      </c>
      <c r="AB351" s="48">
        <v>0.1137</v>
      </c>
      <c r="AC351" s="48">
        <v>4.3920000000000001E-2</v>
      </c>
      <c r="AD351" s="48">
        <v>6.973E-2</v>
      </c>
      <c r="AE351" s="48">
        <v>6.3930000000000002E-3</v>
      </c>
      <c r="AF351" s="48">
        <v>4</v>
      </c>
      <c r="AG351" s="48">
        <v>4</v>
      </c>
      <c r="AH351" s="48">
        <v>15.42</v>
      </c>
      <c r="AI351" s="48">
        <v>66</v>
      </c>
    </row>
    <row r="352" spans="27:35" x14ac:dyDescent="0.2">
      <c r="AA352" s="50" t="s">
        <v>501</v>
      </c>
      <c r="AB352" s="48">
        <v>0.1137</v>
      </c>
      <c r="AC352" s="48">
        <v>4.1480000000000003E-2</v>
      </c>
      <c r="AD352" s="48">
        <v>7.2169999999999998E-2</v>
      </c>
      <c r="AE352" s="48">
        <v>6.3930000000000002E-3</v>
      </c>
      <c r="AF352" s="48">
        <v>4</v>
      </c>
      <c r="AG352" s="48">
        <v>4</v>
      </c>
      <c r="AH352" s="48">
        <v>15.97</v>
      </c>
      <c r="AI352" s="48">
        <v>66</v>
      </c>
    </row>
    <row r="353" spans="27:35" x14ac:dyDescent="0.2">
      <c r="AA353" s="50" t="s">
        <v>504</v>
      </c>
      <c r="AB353" s="48">
        <v>0.1137</v>
      </c>
      <c r="AC353" s="48">
        <v>2.3699999999999999E-2</v>
      </c>
      <c r="AD353" s="48">
        <v>8.9950000000000002E-2</v>
      </c>
      <c r="AE353" s="48">
        <v>6.3930000000000002E-3</v>
      </c>
      <c r="AF353" s="48">
        <v>4</v>
      </c>
      <c r="AG353" s="48">
        <v>4</v>
      </c>
      <c r="AH353" s="48">
        <v>19.899999999999999</v>
      </c>
      <c r="AI353" s="48">
        <v>66</v>
      </c>
    </row>
    <row r="354" spans="27:35" x14ac:dyDescent="0.2">
      <c r="AA354" s="50" t="s">
        <v>507</v>
      </c>
      <c r="AB354" s="48">
        <v>0.1137</v>
      </c>
      <c r="AC354" s="48">
        <v>3.2099999999999997E-2</v>
      </c>
      <c r="AD354" s="48">
        <v>8.1549999999999997E-2</v>
      </c>
      <c r="AE354" s="48">
        <v>6.3930000000000002E-3</v>
      </c>
      <c r="AF354" s="48">
        <v>4</v>
      </c>
      <c r="AG354" s="48">
        <v>4</v>
      </c>
      <c r="AH354" s="48">
        <v>18.04</v>
      </c>
      <c r="AI354" s="48">
        <v>66</v>
      </c>
    </row>
    <row r="355" spans="27:35" x14ac:dyDescent="0.2">
      <c r="AA355" s="50" t="s">
        <v>510</v>
      </c>
      <c r="AB355" s="48">
        <v>0.1137</v>
      </c>
      <c r="AC355" s="48">
        <v>2.9059999999999999E-2</v>
      </c>
      <c r="AD355" s="48">
        <v>8.4589999999999999E-2</v>
      </c>
      <c r="AE355" s="48">
        <v>6.3930000000000002E-3</v>
      </c>
      <c r="AF355" s="48">
        <v>4</v>
      </c>
      <c r="AG355" s="48">
        <v>4</v>
      </c>
      <c r="AH355" s="48">
        <v>18.71</v>
      </c>
      <c r="AI355" s="48">
        <v>66</v>
      </c>
    </row>
    <row r="356" spans="27:35" x14ac:dyDescent="0.2">
      <c r="AA356" s="50" t="s">
        <v>513</v>
      </c>
      <c r="AB356" s="48">
        <v>7.2760000000000005E-2</v>
      </c>
      <c r="AC356" s="48">
        <v>8.0509999999999998E-2</v>
      </c>
      <c r="AD356" s="48">
        <v>-7.7530000000000003E-3</v>
      </c>
      <c r="AE356" s="48">
        <v>6.3930000000000002E-3</v>
      </c>
      <c r="AF356" s="48">
        <v>4</v>
      </c>
      <c r="AG356" s="48">
        <v>4</v>
      </c>
      <c r="AH356" s="48">
        <v>1.7150000000000001</v>
      </c>
      <c r="AI356" s="48">
        <v>66</v>
      </c>
    </row>
    <row r="357" spans="27:35" x14ac:dyDescent="0.2">
      <c r="AA357" s="50" t="s">
        <v>516</v>
      </c>
      <c r="AB357" s="48">
        <v>7.2760000000000005E-2</v>
      </c>
      <c r="AC357" s="48">
        <v>8.5400000000000004E-2</v>
      </c>
      <c r="AD357" s="48">
        <v>-1.264E-2</v>
      </c>
      <c r="AE357" s="48">
        <v>6.3930000000000002E-3</v>
      </c>
      <c r="AF357" s="48">
        <v>4</v>
      </c>
      <c r="AG357" s="48">
        <v>4</v>
      </c>
      <c r="AH357" s="48">
        <v>2.7970000000000002</v>
      </c>
      <c r="AI357" s="48">
        <v>66</v>
      </c>
    </row>
    <row r="358" spans="27:35" x14ac:dyDescent="0.2">
      <c r="AA358" s="50" t="s">
        <v>519</v>
      </c>
      <c r="AB358" s="48">
        <v>7.2760000000000005E-2</v>
      </c>
      <c r="AC358" s="48">
        <v>0.13339999999999999</v>
      </c>
      <c r="AD358" s="48">
        <v>-6.062E-2</v>
      </c>
      <c r="AE358" s="48">
        <v>6.3930000000000002E-3</v>
      </c>
      <c r="AF358" s="48">
        <v>4</v>
      </c>
      <c r="AG358" s="48">
        <v>4</v>
      </c>
      <c r="AH358" s="48">
        <v>13.41</v>
      </c>
      <c r="AI358" s="48">
        <v>66</v>
      </c>
    </row>
    <row r="359" spans="27:35" x14ac:dyDescent="0.2">
      <c r="AA359" s="50" t="s">
        <v>522</v>
      </c>
      <c r="AB359" s="48">
        <v>7.2760000000000005E-2</v>
      </c>
      <c r="AC359" s="48">
        <v>5.203E-2</v>
      </c>
      <c r="AD359" s="48">
        <v>2.0729999999999998E-2</v>
      </c>
      <c r="AE359" s="48">
        <v>6.3930000000000002E-3</v>
      </c>
      <c r="AF359" s="48">
        <v>4</v>
      </c>
      <c r="AG359" s="48">
        <v>4</v>
      </c>
      <c r="AH359" s="48">
        <v>4.5860000000000003</v>
      </c>
      <c r="AI359" s="48">
        <v>66</v>
      </c>
    </row>
    <row r="360" spans="27:35" x14ac:dyDescent="0.2">
      <c r="AA360" s="50" t="s">
        <v>525</v>
      </c>
      <c r="AB360" s="48">
        <v>7.2760000000000005E-2</v>
      </c>
      <c r="AC360" s="48">
        <v>4.6850000000000003E-2</v>
      </c>
      <c r="AD360" s="48">
        <v>2.5909999999999999E-2</v>
      </c>
      <c r="AE360" s="48">
        <v>6.3930000000000002E-3</v>
      </c>
      <c r="AF360" s="48">
        <v>4</v>
      </c>
      <c r="AG360" s="48">
        <v>4</v>
      </c>
      <c r="AH360" s="48">
        <v>5.7309999999999999</v>
      </c>
      <c r="AI360" s="48">
        <v>66</v>
      </c>
    </row>
    <row r="361" spans="27:35" x14ac:dyDescent="0.2">
      <c r="AA361" s="50" t="s">
        <v>528</v>
      </c>
      <c r="AB361" s="48">
        <v>7.2760000000000005E-2</v>
      </c>
      <c r="AC361" s="48">
        <v>5.1679999999999997E-2</v>
      </c>
      <c r="AD361" s="48">
        <v>2.1069999999999998E-2</v>
      </c>
      <c r="AE361" s="48">
        <v>6.3930000000000002E-3</v>
      </c>
      <c r="AF361" s="48">
        <v>4</v>
      </c>
      <c r="AG361" s="48">
        <v>4</v>
      </c>
      <c r="AH361" s="48">
        <v>4.6619999999999999</v>
      </c>
      <c r="AI361" s="48">
        <v>66</v>
      </c>
    </row>
    <row r="362" spans="27:35" x14ac:dyDescent="0.2">
      <c r="AA362" s="50" t="s">
        <v>531</v>
      </c>
      <c r="AB362" s="48">
        <v>7.2760000000000005E-2</v>
      </c>
      <c r="AC362" s="48">
        <v>0.1056</v>
      </c>
      <c r="AD362" s="48">
        <v>-3.2849999999999997E-2</v>
      </c>
      <c r="AE362" s="48">
        <v>6.3930000000000002E-3</v>
      </c>
      <c r="AF362" s="48">
        <v>4</v>
      </c>
      <c r="AG362" s="48">
        <v>4</v>
      </c>
      <c r="AH362" s="48">
        <v>7.2670000000000003</v>
      </c>
      <c r="AI362" s="48">
        <v>66</v>
      </c>
    </row>
    <row r="363" spans="27:35" x14ac:dyDescent="0.2">
      <c r="AA363" s="50" t="s">
        <v>534</v>
      </c>
      <c r="AB363" s="48">
        <v>7.2760000000000005E-2</v>
      </c>
      <c r="AC363" s="48">
        <v>4.8770000000000001E-2</v>
      </c>
      <c r="AD363" s="48">
        <v>2.3990000000000001E-2</v>
      </c>
      <c r="AE363" s="48">
        <v>6.3930000000000002E-3</v>
      </c>
      <c r="AF363" s="48">
        <v>4</v>
      </c>
      <c r="AG363" s="48">
        <v>4</v>
      </c>
      <c r="AH363" s="48">
        <v>5.306</v>
      </c>
      <c r="AI363" s="48">
        <v>66</v>
      </c>
    </row>
    <row r="364" spans="27:35" x14ac:dyDescent="0.2">
      <c r="AA364" s="50" t="s">
        <v>537</v>
      </c>
      <c r="AB364" s="48">
        <v>7.2760000000000005E-2</v>
      </c>
      <c r="AC364" s="48">
        <v>5.2760000000000001E-2</v>
      </c>
      <c r="AD364" s="48">
        <v>0.02</v>
      </c>
      <c r="AE364" s="48">
        <v>6.3930000000000002E-3</v>
      </c>
      <c r="AF364" s="48">
        <v>4</v>
      </c>
      <c r="AG364" s="48">
        <v>4</v>
      </c>
      <c r="AH364" s="48">
        <v>4.4240000000000004</v>
      </c>
      <c r="AI364" s="48">
        <v>66</v>
      </c>
    </row>
    <row r="365" spans="27:35" x14ac:dyDescent="0.2">
      <c r="AA365" s="50" t="s">
        <v>540</v>
      </c>
      <c r="AB365" s="48">
        <v>7.2760000000000005E-2</v>
      </c>
      <c r="AC365" s="48">
        <v>6.1159999999999999E-2</v>
      </c>
      <c r="AD365" s="48">
        <v>1.1599999999999999E-2</v>
      </c>
      <c r="AE365" s="48">
        <v>6.3930000000000002E-3</v>
      </c>
      <c r="AF365" s="48">
        <v>4</v>
      </c>
      <c r="AG365" s="48">
        <v>4</v>
      </c>
      <c r="AH365" s="48">
        <v>2.5659999999999998</v>
      </c>
      <c r="AI365" s="48">
        <v>66</v>
      </c>
    </row>
    <row r="366" spans="27:35" x14ac:dyDescent="0.2">
      <c r="AA366" s="50" t="s">
        <v>543</v>
      </c>
      <c r="AB366" s="48">
        <v>7.2760000000000005E-2</v>
      </c>
      <c r="AC366" s="48">
        <v>9.4899999999999998E-2</v>
      </c>
      <c r="AD366" s="48">
        <v>-2.214E-2</v>
      </c>
      <c r="AE366" s="48">
        <v>6.3930000000000002E-3</v>
      </c>
      <c r="AF366" s="48">
        <v>4</v>
      </c>
      <c r="AG366" s="48">
        <v>4</v>
      </c>
      <c r="AH366" s="48">
        <v>4.8979999999999997</v>
      </c>
      <c r="AI366" s="48">
        <v>66</v>
      </c>
    </row>
    <row r="367" spans="27:35" x14ac:dyDescent="0.2">
      <c r="AA367" s="50" t="s">
        <v>546</v>
      </c>
      <c r="AB367" s="48">
        <v>7.2760000000000005E-2</v>
      </c>
      <c r="AC367" s="48">
        <v>3.9030000000000002E-2</v>
      </c>
      <c r="AD367" s="48">
        <v>3.372E-2</v>
      </c>
      <c r="AE367" s="48">
        <v>6.3930000000000002E-3</v>
      </c>
      <c r="AF367" s="48">
        <v>4</v>
      </c>
      <c r="AG367" s="48">
        <v>4</v>
      </c>
      <c r="AH367" s="48">
        <v>7.46</v>
      </c>
      <c r="AI367" s="48">
        <v>66</v>
      </c>
    </row>
    <row r="368" spans="27:35" x14ac:dyDescent="0.2">
      <c r="AA368" s="50" t="s">
        <v>549</v>
      </c>
      <c r="AB368" s="48">
        <v>7.2760000000000005E-2</v>
      </c>
      <c r="AC368" s="48">
        <v>4.3920000000000001E-2</v>
      </c>
      <c r="AD368" s="48">
        <v>2.8830000000000001E-2</v>
      </c>
      <c r="AE368" s="48">
        <v>6.3930000000000002E-3</v>
      </c>
      <c r="AF368" s="48">
        <v>4</v>
      </c>
      <c r="AG368" s="48">
        <v>4</v>
      </c>
      <c r="AH368" s="48">
        <v>6.3780000000000001</v>
      </c>
      <c r="AI368" s="48">
        <v>66</v>
      </c>
    </row>
    <row r="369" spans="27:35" x14ac:dyDescent="0.2">
      <c r="AA369" s="50" t="s">
        <v>552</v>
      </c>
      <c r="AB369" s="48">
        <v>7.2760000000000005E-2</v>
      </c>
      <c r="AC369" s="48">
        <v>4.1480000000000003E-2</v>
      </c>
      <c r="AD369" s="48">
        <v>3.1280000000000002E-2</v>
      </c>
      <c r="AE369" s="48">
        <v>6.3930000000000002E-3</v>
      </c>
      <c r="AF369" s="48">
        <v>4</v>
      </c>
      <c r="AG369" s="48">
        <v>4</v>
      </c>
      <c r="AH369" s="48">
        <v>6.92</v>
      </c>
      <c r="AI369" s="48">
        <v>66</v>
      </c>
    </row>
    <row r="370" spans="27:35" x14ac:dyDescent="0.2">
      <c r="AA370" s="50" t="s">
        <v>555</v>
      </c>
      <c r="AB370" s="48">
        <v>7.2760000000000005E-2</v>
      </c>
      <c r="AC370" s="48">
        <v>2.3699999999999999E-2</v>
      </c>
      <c r="AD370" s="48">
        <v>4.9050000000000003E-2</v>
      </c>
      <c r="AE370" s="48">
        <v>6.3930000000000002E-3</v>
      </c>
      <c r="AF370" s="48">
        <v>4</v>
      </c>
      <c r="AG370" s="48">
        <v>4</v>
      </c>
      <c r="AH370" s="48">
        <v>10.85</v>
      </c>
      <c r="AI370" s="48">
        <v>66</v>
      </c>
    </row>
    <row r="371" spans="27:35" x14ac:dyDescent="0.2">
      <c r="AA371" s="50" t="s">
        <v>558</v>
      </c>
      <c r="AB371" s="48">
        <v>7.2760000000000005E-2</v>
      </c>
      <c r="AC371" s="48">
        <v>3.2099999999999997E-2</v>
      </c>
      <c r="AD371" s="48">
        <v>4.0649999999999999E-2</v>
      </c>
      <c r="AE371" s="48">
        <v>6.3930000000000002E-3</v>
      </c>
      <c r="AF371" s="48">
        <v>4</v>
      </c>
      <c r="AG371" s="48">
        <v>4</v>
      </c>
      <c r="AH371" s="48">
        <v>8.9930000000000003</v>
      </c>
      <c r="AI371" s="48">
        <v>66</v>
      </c>
    </row>
    <row r="372" spans="27:35" x14ac:dyDescent="0.2">
      <c r="AA372" s="50" t="s">
        <v>561</v>
      </c>
      <c r="AB372" s="48">
        <v>7.2760000000000005E-2</v>
      </c>
      <c r="AC372" s="48">
        <v>2.9059999999999999E-2</v>
      </c>
      <c r="AD372" s="48">
        <v>4.3700000000000003E-2</v>
      </c>
      <c r="AE372" s="48">
        <v>6.3930000000000002E-3</v>
      </c>
      <c r="AF372" s="48">
        <v>4</v>
      </c>
      <c r="AG372" s="48">
        <v>4</v>
      </c>
      <c r="AH372" s="48">
        <v>9.6669999999999998</v>
      </c>
      <c r="AI372" s="48">
        <v>66</v>
      </c>
    </row>
    <row r="373" spans="27:35" x14ac:dyDescent="0.2">
      <c r="AA373" s="50" t="s">
        <v>564</v>
      </c>
      <c r="AB373" s="48">
        <v>8.0509999999999998E-2</v>
      </c>
      <c r="AC373" s="48">
        <v>8.5400000000000004E-2</v>
      </c>
      <c r="AD373" s="48">
        <v>-4.8900000000000002E-3</v>
      </c>
      <c r="AE373" s="48">
        <v>6.3930000000000002E-3</v>
      </c>
      <c r="AF373" s="48">
        <v>4</v>
      </c>
      <c r="AG373" s="48">
        <v>4</v>
      </c>
      <c r="AH373" s="48">
        <v>1.0820000000000001</v>
      </c>
      <c r="AI373" s="48">
        <v>66</v>
      </c>
    </row>
    <row r="374" spans="27:35" x14ac:dyDescent="0.2">
      <c r="AA374" s="50" t="s">
        <v>567</v>
      </c>
      <c r="AB374" s="48">
        <v>8.0509999999999998E-2</v>
      </c>
      <c r="AC374" s="48">
        <v>0.13339999999999999</v>
      </c>
      <c r="AD374" s="48">
        <v>-5.2859999999999997E-2</v>
      </c>
      <c r="AE374" s="48">
        <v>6.3930000000000002E-3</v>
      </c>
      <c r="AF374" s="48">
        <v>4</v>
      </c>
      <c r="AG374" s="48">
        <v>4</v>
      </c>
      <c r="AH374" s="48">
        <v>11.69</v>
      </c>
      <c r="AI374" s="48">
        <v>66</v>
      </c>
    </row>
    <row r="375" spans="27:35" x14ac:dyDescent="0.2">
      <c r="AA375" s="50" t="s">
        <v>570</v>
      </c>
      <c r="AB375" s="48">
        <v>8.0509999999999998E-2</v>
      </c>
      <c r="AC375" s="48">
        <v>5.203E-2</v>
      </c>
      <c r="AD375" s="48">
        <v>2.8479999999999998E-2</v>
      </c>
      <c r="AE375" s="48">
        <v>6.3930000000000002E-3</v>
      </c>
      <c r="AF375" s="48">
        <v>4</v>
      </c>
      <c r="AG375" s="48">
        <v>4</v>
      </c>
      <c r="AH375" s="48">
        <v>6.3010000000000002</v>
      </c>
      <c r="AI375" s="48">
        <v>66</v>
      </c>
    </row>
    <row r="376" spans="27:35" x14ac:dyDescent="0.2">
      <c r="AA376" s="50" t="s">
        <v>573</v>
      </c>
      <c r="AB376" s="48">
        <v>8.0509999999999998E-2</v>
      </c>
      <c r="AC376" s="48">
        <v>4.6850000000000003E-2</v>
      </c>
      <c r="AD376" s="48">
        <v>3.3660000000000002E-2</v>
      </c>
      <c r="AE376" s="48">
        <v>6.3930000000000002E-3</v>
      </c>
      <c r="AF376" s="48">
        <v>4</v>
      </c>
      <c r="AG376" s="48">
        <v>4</v>
      </c>
      <c r="AH376" s="48">
        <v>7.4459999999999997</v>
      </c>
      <c r="AI376" s="48">
        <v>66</v>
      </c>
    </row>
    <row r="377" spans="27:35" x14ac:dyDescent="0.2">
      <c r="AA377" s="50" t="s">
        <v>576</v>
      </c>
      <c r="AB377" s="48">
        <v>8.0509999999999998E-2</v>
      </c>
      <c r="AC377" s="48">
        <v>5.1679999999999997E-2</v>
      </c>
      <c r="AD377" s="48">
        <v>2.8830000000000001E-2</v>
      </c>
      <c r="AE377" s="48">
        <v>6.3930000000000002E-3</v>
      </c>
      <c r="AF377" s="48">
        <v>4</v>
      </c>
      <c r="AG377" s="48">
        <v>4</v>
      </c>
      <c r="AH377" s="48">
        <v>6.3769999999999998</v>
      </c>
      <c r="AI377" s="48">
        <v>66</v>
      </c>
    </row>
    <row r="378" spans="27:35" x14ac:dyDescent="0.2">
      <c r="AA378" s="50" t="s">
        <v>579</v>
      </c>
      <c r="AB378" s="48">
        <v>8.0509999999999998E-2</v>
      </c>
      <c r="AC378" s="48">
        <v>0.1056</v>
      </c>
      <c r="AD378" s="48">
        <v>-2.5100000000000001E-2</v>
      </c>
      <c r="AE378" s="48">
        <v>6.3930000000000002E-3</v>
      </c>
      <c r="AF378" s="48">
        <v>4</v>
      </c>
      <c r="AG378" s="48">
        <v>4</v>
      </c>
      <c r="AH378" s="48">
        <v>5.5519999999999996</v>
      </c>
      <c r="AI378" s="48">
        <v>66</v>
      </c>
    </row>
    <row r="379" spans="27:35" x14ac:dyDescent="0.2">
      <c r="AA379" s="50" t="s">
        <v>582</v>
      </c>
      <c r="AB379" s="48">
        <v>8.0509999999999998E-2</v>
      </c>
      <c r="AC379" s="48">
        <v>4.8770000000000001E-2</v>
      </c>
      <c r="AD379" s="48">
        <v>3.1739999999999997E-2</v>
      </c>
      <c r="AE379" s="48">
        <v>6.3930000000000002E-3</v>
      </c>
      <c r="AF379" s="48">
        <v>4</v>
      </c>
      <c r="AG379" s="48">
        <v>4</v>
      </c>
      <c r="AH379" s="48">
        <v>7.0209999999999999</v>
      </c>
      <c r="AI379" s="48">
        <v>66</v>
      </c>
    </row>
    <row r="380" spans="27:35" x14ac:dyDescent="0.2">
      <c r="AA380" s="50" t="s">
        <v>585</v>
      </c>
      <c r="AB380" s="48">
        <v>8.0509999999999998E-2</v>
      </c>
      <c r="AC380" s="48">
        <v>5.2760000000000001E-2</v>
      </c>
      <c r="AD380" s="48">
        <v>2.775E-2</v>
      </c>
      <c r="AE380" s="48">
        <v>6.3930000000000002E-3</v>
      </c>
      <c r="AF380" s="48">
        <v>4</v>
      </c>
      <c r="AG380" s="48">
        <v>4</v>
      </c>
      <c r="AH380" s="48">
        <v>6.1390000000000002</v>
      </c>
      <c r="AI380" s="48">
        <v>66</v>
      </c>
    </row>
    <row r="381" spans="27:35" x14ac:dyDescent="0.2">
      <c r="AA381" s="50" t="s">
        <v>588</v>
      </c>
      <c r="AB381" s="48">
        <v>8.0509999999999998E-2</v>
      </c>
      <c r="AC381" s="48">
        <v>6.1159999999999999E-2</v>
      </c>
      <c r="AD381" s="48">
        <v>1.9349999999999999E-2</v>
      </c>
      <c r="AE381" s="48">
        <v>6.3930000000000002E-3</v>
      </c>
      <c r="AF381" s="48">
        <v>4</v>
      </c>
      <c r="AG381" s="48">
        <v>4</v>
      </c>
      <c r="AH381" s="48">
        <v>4.2809999999999997</v>
      </c>
      <c r="AI381" s="48">
        <v>66</v>
      </c>
    </row>
    <row r="382" spans="27:35" x14ac:dyDescent="0.2">
      <c r="AA382" s="50" t="s">
        <v>591</v>
      </c>
      <c r="AB382" s="48">
        <v>8.0509999999999998E-2</v>
      </c>
      <c r="AC382" s="48">
        <v>9.4899999999999998E-2</v>
      </c>
      <c r="AD382" s="48">
        <v>-1.439E-2</v>
      </c>
      <c r="AE382" s="48">
        <v>6.3930000000000002E-3</v>
      </c>
      <c r="AF382" s="48">
        <v>4</v>
      </c>
      <c r="AG382" s="48">
        <v>4</v>
      </c>
      <c r="AH382" s="48">
        <v>3.1829999999999998</v>
      </c>
      <c r="AI382" s="48">
        <v>66</v>
      </c>
    </row>
    <row r="383" spans="27:35" x14ac:dyDescent="0.2">
      <c r="AA383" s="50" t="s">
        <v>594</v>
      </c>
      <c r="AB383" s="48">
        <v>8.0509999999999998E-2</v>
      </c>
      <c r="AC383" s="48">
        <v>3.9030000000000002E-2</v>
      </c>
      <c r="AD383" s="48">
        <v>4.1480000000000003E-2</v>
      </c>
      <c r="AE383" s="48">
        <v>6.3930000000000002E-3</v>
      </c>
      <c r="AF383" s="48">
        <v>4</v>
      </c>
      <c r="AG383" s="48">
        <v>4</v>
      </c>
      <c r="AH383" s="48">
        <v>9.1750000000000007</v>
      </c>
      <c r="AI383" s="48">
        <v>66</v>
      </c>
    </row>
    <row r="384" spans="27:35" x14ac:dyDescent="0.2">
      <c r="AA384" s="50" t="s">
        <v>597</v>
      </c>
      <c r="AB384" s="48">
        <v>8.0509999999999998E-2</v>
      </c>
      <c r="AC384" s="48">
        <v>4.3920000000000001E-2</v>
      </c>
      <c r="AD384" s="48">
        <v>3.6589999999999998E-2</v>
      </c>
      <c r="AE384" s="48">
        <v>6.3930000000000002E-3</v>
      </c>
      <c r="AF384" s="48">
        <v>4</v>
      </c>
      <c r="AG384" s="48">
        <v>4</v>
      </c>
      <c r="AH384" s="48">
        <v>8.093</v>
      </c>
      <c r="AI384" s="48">
        <v>66</v>
      </c>
    </row>
    <row r="385" spans="27:35" x14ac:dyDescent="0.2">
      <c r="AA385" s="50" t="s">
        <v>600</v>
      </c>
      <c r="AB385" s="48">
        <v>8.0509999999999998E-2</v>
      </c>
      <c r="AC385" s="48">
        <v>4.1480000000000003E-2</v>
      </c>
      <c r="AD385" s="48">
        <v>3.9030000000000002E-2</v>
      </c>
      <c r="AE385" s="48">
        <v>6.3930000000000002E-3</v>
      </c>
      <c r="AF385" s="48">
        <v>4</v>
      </c>
      <c r="AG385" s="48">
        <v>4</v>
      </c>
      <c r="AH385" s="48">
        <v>8.6349999999999998</v>
      </c>
      <c r="AI385" s="48">
        <v>66</v>
      </c>
    </row>
    <row r="386" spans="27:35" x14ac:dyDescent="0.2">
      <c r="AA386" s="50" t="s">
        <v>603</v>
      </c>
      <c r="AB386" s="48">
        <v>8.0509999999999998E-2</v>
      </c>
      <c r="AC386" s="48">
        <v>2.3699999999999999E-2</v>
      </c>
      <c r="AD386" s="48">
        <v>5.6809999999999999E-2</v>
      </c>
      <c r="AE386" s="48">
        <v>6.3930000000000002E-3</v>
      </c>
      <c r="AF386" s="48">
        <v>4</v>
      </c>
      <c r="AG386" s="48">
        <v>4</v>
      </c>
      <c r="AH386" s="48">
        <v>12.57</v>
      </c>
      <c r="AI386" s="48">
        <v>66</v>
      </c>
    </row>
    <row r="387" spans="27:35" x14ac:dyDescent="0.2">
      <c r="AA387" s="50" t="s">
        <v>606</v>
      </c>
      <c r="AB387" s="48">
        <v>8.0509999999999998E-2</v>
      </c>
      <c r="AC387" s="48">
        <v>3.2099999999999997E-2</v>
      </c>
      <c r="AD387" s="48">
        <v>4.8410000000000002E-2</v>
      </c>
      <c r="AE387" s="48">
        <v>6.3930000000000002E-3</v>
      </c>
      <c r="AF387" s="48">
        <v>4</v>
      </c>
      <c r="AG387" s="48">
        <v>4</v>
      </c>
      <c r="AH387" s="48">
        <v>10.71</v>
      </c>
      <c r="AI387" s="48">
        <v>66</v>
      </c>
    </row>
    <row r="388" spans="27:35" x14ac:dyDescent="0.2">
      <c r="AA388" s="50" t="s">
        <v>609</v>
      </c>
      <c r="AB388" s="48">
        <v>8.0509999999999998E-2</v>
      </c>
      <c r="AC388" s="48">
        <v>2.9059999999999999E-2</v>
      </c>
      <c r="AD388" s="48">
        <v>5.1450000000000003E-2</v>
      </c>
      <c r="AE388" s="48">
        <v>6.3930000000000002E-3</v>
      </c>
      <c r="AF388" s="48">
        <v>4</v>
      </c>
      <c r="AG388" s="48">
        <v>4</v>
      </c>
      <c r="AH388" s="48">
        <v>11.38</v>
      </c>
      <c r="AI388" s="48">
        <v>66</v>
      </c>
    </row>
    <row r="389" spans="27:35" x14ac:dyDescent="0.2">
      <c r="AA389" s="50" t="s">
        <v>612</v>
      </c>
      <c r="AB389" s="48">
        <v>8.5400000000000004E-2</v>
      </c>
      <c r="AC389" s="48">
        <v>0.13339999999999999</v>
      </c>
      <c r="AD389" s="48">
        <v>-4.7969999999999999E-2</v>
      </c>
      <c r="AE389" s="48">
        <v>6.3930000000000002E-3</v>
      </c>
      <c r="AF389" s="48">
        <v>4</v>
      </c>
      <c r="AG389" s="48">
        <v>4</v>
      </c>
      <c r="AH389" s="48">
        <v>10.61</v>
      </c>
      <c r="AI389" s="48">
        <v>66</v>
      </c>
    </row>
    <row r="390" spans="27:35" x14ac:dyDescent="0.2">
      <c r="AA390" s="50" t="s">
        <v>615</v>
      </c>
      <c r="AB390" s="48">
        <v>8.5400000000000004E-2</v>
      </c>
      <c r="AC390" s="48">
        <v>5.203E-2</v>
      </c>
      <c r="AD390" s="48">
        <v>3.3369999999999997E-2</v>
      </c>
      <c r="AE390" s="48">
        <v>6.3930000000000002E-3</v>
      </c>
      <c r="AF390" s="48">
        <v>4</v>
      </c>
      <c r="AG390" s="48">
        <v>4</v>
      </c>
      <c r="AH390" s="48">
        <v>7.3819999999999997</v>
      </c>
      <c r="AI390" s="48">
        <v>66</v>
      </c>
    </row>
    <row r="391" spans="27:35" x14ac:dyDescent="0.2">
      <c r="AA391" s="50" t="s">
        <v>618</v>
      </c>
      <c r="AB391" s="48">
        <v>8.5400000000000004E-2</v>
      </c>
      <c r="AC391" s="48">
        <v>4.6850000000000003E-2</v>
      </c>
      <c r="AD391" s="48">
        <v>3.8550000000000001E-2</v>
      </c>
      <c r="AE391" s="48">
        <v>6.3930000000000002E-3</v>
      </c>
      <c r="AF391" s="48">
        <v>4</v>
      </c>
      <c r="AG391" s="48">
        <v>4</v>
      </c>
      <c r="AH391" s="48">
        <v>8.5280000000000005</v>
      </c>
      <c r="AI391" s="48">
        <v>66</v>
      </c>
    </row>
    <row r="392" spans="27:35" x14ac:dyDescent="0.2">
      <c r="AA392" s="50" t="s">
        <v>621</v>
      </c>
      <c r="AB392" s="48">
        <v>8.5400000000000004E-2</v>
      </c>
      <c r="AC392" s="48">
        <v>5.1679999999999997E-2</v>
      </c>
      <c r="AD392" s="48">
        <v>3.372E-2</v>
      </c>
      <c r="AE392" s="48">
        <v>6.3930000000000002E-3</v>
      </c>
      <c r="AF392" s="48">
        <v>4</v>
      </c>
      <c r="AG392" s="48">
        <v>4</v>
      </c>
      <c r="AH392" s="48">
        <v>7.4589999999999996</v>
      </c>
      <c r="AI392" s="48">
        <v>66</v>
      </c>
    </row>
    <row r="393" spans="27:35" x14ac:dyDescent="0.2">
      <c r="AA393" s="50" t="s">
        <v>624</v>
      </c>
      <c r="AB393" s="48">
        <v>8.5400000000000004E-2</v>
      </c>
      <c r="AC393" s="48">
        <v>0.1056</v>
      </c>
      <c r="AD393" s="48">
        <v>-2.0209999999999999E-2</v>
      </c>
      <c r="AE393" s="48">
        <v>6.3930000000000002E-3</v>
      </c>
      <c r="AF393" s="48">
        <v>4</v>
      </c>
      <c r="AG393" s="48">
        <v>4</v>
      </c>
      <c r="AH393" s="48">
        <v>4.4710000000000001</v>
      </c>
      <c r="AI393" s="48">
        <v>66</v>
      </c>
    </row>
    <row r="394" spans="27:35" x14ac:dyDescent="0.2">
      <c r="AA394" s="50" t="s">
        <v>627</v>
      </c>
      <c r="AB394" s="48">
        <v>8.5400000000000004E-2</v>
      </c>
      <c r="AC394" s="48">
        <v>4.8770000000000001E-2</v>
      </c>
      <c r="AD394" s="48">
        <v>3.6630000000000003E-2</v>
      </c>
      <c r="AE394" s="48">
        <v>6.3930000000000002E-3</v>
      </c>
      <c r="AF394" s="48">
        <v>4</v>
      </c>
      <c r="AG394" s="48">
        <v>4</v>
      </c>
      <c r="AH394" s="48">
        <v>8.1029999999999998</v>
      </c>
      <c r="AI394" s="48">
        <v>66</v>
      </c>
    </row>
    <row r="395" spans="27:35" x14ac:dyDescent="0.2">
      <c r="AA395" s="50" t="s">
        <v>630</v>
      </c>
      <c r="AB395" s="48">
        <v>8.5400000000000004E-2</v>
      </c>
      <c r="AC395" s="48">
        <v>5.2760000000000001E-2</v>
      </c>
      <c r="AD395" s="48">
        <v>3.2640000000000002E-2</v>
      </c>
      <c r="AE395" s="48">
        <v>6.3930000000000002E-3</v>
      </c>
      <c r="AF395" s="48">
        <v>4</v>
      </c>
      <c r="AG395" s="48">
        <v>4</v>
      </c>
      <c r="AH395" s="48">
        <v>7.2210000000000001</v>
      </c>
      <c r="AI395" s="48">
        <v>66</v>
      </c>
    </row>
    <row r="396" spans="27:35" x14ac:dyDescent="0.2">
      <c r="AA396" s="50" t="s">
        <v>633</v>
      </c>
      <c r="AB396" s="48">
        <v>8.5400000000000004E-2</v>
      </c>
      <c r="AC396" s="48">
        <v>6.1159999999999999E-2</v>
      </c>
      <c r="AD396" s="48">
        <v>2.4240000000000001E-2</v>
      </c>
      <c r="AE396" s="48">
        <v>6.3930000000000002E-3</v>
      </c>
      <c r="AF396" s="48">
        <v>4</v>
      </c>
      <c r="AG396" s="48">
        <v>4</v>
      </c>
      <c r="AH396" s="48">
        <v>5.3620000000000001</v>
      </c>
      <c r="AI396" s="48">
        <v>66</v>
      </c>
    </row>
    <row r="397" spans="27:35" x14ac:dyDescent="0.2">
      <c r="AA397" s="50" t="s">
        <v>636</v>
      </c>
      <c r="AB397" s="48">
        <v>8.5400000000000004E-2</v>
      </c>
      <c r="AC397" s="48">
        <v>9.4899999999999998E-2</v>
      </c>
      <c r="AD397" s="48">
        <v>-9.4979999999999995E-3</v>
      </c>
      <c r="AE397" s="48">
        <v>6.3930000000000002E-3</v>
      </c>
      <c r="AF397" s="48">
        <v>4</v>
      </c>
      <c r="AG397" s="48">
        <v>4</v>
      </c>
      <c r="AH397" s="48">
        <v>2.101</v>
      </c>
      <c r="AI397" s="48">
        <v>66</v>
      </c>
    </row>
    <row r="398" spans="27:35" x14ac:dyDescent="0.2">
      <c r="AA398" s="50" t="s">
        <v>639</v>
      </c>
      <c r="AB398" s="48">
        <v>8.5400000000000004E-2</v>
      </c>
      <c r="AC398" s="48">
        <v>3.9030000000000002E-2</v>
      </c>
      <c r="AD398" s="48">
        <v>4.6370000000000001E-2</v>
      </c>
      <c r="AE398" s="48">
        <v>6.3930000000000002E-3</v>
      </c>
      <c r="AF398" s="48">
        <v>4</v>
      </c>
      <c r="AG398" s="48">
        <v>4</v>
      </c>
      <c r="AH398" s="48">
        <v>10.26</v>
      </c>
      <c r="AI398" s="48">
        <v>66</v>
      </c>
    </row>
    <row r="399" spans="27:35" x14ac:dyDescent="0.2">
      <c r="AA399" s="50" t="s">
        <v>642</v>
      </c>
      <c r="AB399" s="48">
        <v>8.5400000000000004E-2</v>
      </c>
      <c r="AC399" s="48">
        <v>4.3920000000000001E-2</v>
      </c>
      <c r="AD399" s="48">
        <v>4.1480000000000003E-2</v>
      </c>
      <c r="AE399" s="48">
        <v>6.3930000000000002E-3</v>
      </c>
      <c r="AF399" s="48">
        <v>4</v>
      </c>
      <c r="AG399" s="48">
        <v>4</v>
      </c>
      <c r="AH399" s="48">
        <v>9.1750000000000007</v>
      </c>
      <c r="AI399" s="48">
        <v>66</v>
      </c>
    </row>
    <row r="400" spans="27:35" x14ac:dyDescent="0.2">
      <c r="AA400" s="50" t="s">
        <v>644</v>
      </c>
      <c r="AB400" s="48">
        <v>8.5400000000000004E-2</v>
      </c>
      <c r="AC400" s="48">
        <v>4.1480000000000003E-2</v>
      </c>
      <c r="AD400" s="48">
        <v>4.3920000000000001E-2</v>
      </c>
      <c r="AE400" s="48">
        <v>6.3930000000000002E-3</v>
      </c>
      <c r="AF400" s="48">
        <v>4</v>
      </c>
      <c r="AG400" s="48">
        <v>4</v>
      </c>
      <c r="AH400" s="48">
        <v>9.7170000000000005</v>
      </c>
      <c r="AI400" s="48">
        <v>66</v>
      </c>
    </row>
    <row r="401" spans="27:35" x14ac:dyDescent="0.2">
      <c r="AA401" s="50" t="s">
        <v>647</v>
      </c>
      <c r="AB401" s="48">
        <v>8.5400000000000004E-2</v>
      </c>
      <c r="AC401" s="48">
        <v>2.3699999999999999E-2</v>
      </c>
      <c r="AD401" s="48">
        <v>6.1699999999999998E-2</v>
      </c>
      <c r="AE401" s="48">
        <v>6.3930000000000002E-3</v>
      </c>
      <c r="AF401" s="48">
        <v>4</v>
      </c>
      <c r="AG401" s="48">
        <v>4</v>
      </c>
      <c r="AH401" s="48">
        <v>13.65</v>
      </c>
      <c r="AI401" s="48">
        <v>66</v>
      </c>
    </row>
    <row r="402" spans="27:35" x14ac:dyDescent="0.2">
      <c r="AA402" s="50" t="s">
        <v>650</v>
      </c>
      <c r="AB402" s="48">
        <v>8.5400000000000004E-2</v>
      </c>
      <c r="AC402" s="48">
        <v>3.2099999999999997E-2</v>
      </c>
      <c r="AD402" s="48">
        <v>5.33E-2</v>
      </c>
      <c r="AE402" s="48">
        <v>6.3930000000000002E-3</v>
      </c>
      <c r="AF402" s="48">
        <v>4</v>
      </c>
      <c r="AG402" s="48">
        <v>4</v>
      </c>
      <c r="AH402" s="48">
        <v>11.79</v>
      </c>
      <c r="AI402" s="48">
        <v>66</v>
      </c>
    </row>
    <row r="403" spans="27:35" x14ac:dyDescent="0.2">
      <c r="AA403" s="50" t="s">
        <v>653</v>
      </c>
      <c r="AB403" s="48">
        <v>8.5400000000000004E-2</v>
      </c>
      <c r="AC403" s="48">
        <v>2.9059999999999999E-2</v>
      </c>
      <c r="AD403" s="48">
        <v>5.6340000000000001E-2</v>
      </c>
      <c r="AE403" s="48">
        <v>6.3930000000000002E-3</v>
      </c>
      <c r="AF403" s="48">
        <v>4</v>
      </c>
      <c r="AG403" s="48">
        <v>4</v>
      </c>
      <c r="AH403" s="48">
        <v>12.46</v>
      </c>
      <c r="AI403" s="48">
        <v>66</v>
      </c>
    </row>
    <row r="404" spans="27:35" x14ac:dyDescent="0.2">
      <c r="AA404" s="50" t="s">
        <v>656</v>
      </c>
      <c r="AB404" s="48">
        <v>0.13339999999999999</v>
      </c>
      <c r="AC404" s="48">
        <v>5.203E-2</v>
      </c>
      <c r="AD404" s="48">
        <v>8.1350000000000006E-2</v>
      </c>
      <c r="AE404" s="48">
        <v>6.3930000000000002E-3</v>
      </c>
      <c r="AF404" s="48">
        <v>4</v>
      </c>
      <c r="AG404" s="48">
        <v>4</v>
      </c>
      <c r="AH404" s="48">
        <v>18</v>
      </c>
      <c r="AI404" s="48">
        <v>66</v>
      </c>
    </row>
    <row r="405" spans="27:35" x14ac:dyDescent="0.2">
      <c r="AA405" s="50" t="s">
        <v>659</v>
      </c>
      <c r="AB405" s="48">
        <v>0.13339999999999999</v>
      </c>
      <c r="AC405" s="48">
        <v>4.6850000000000003E-2</v>
      </c>
      <c r="AD405" s="48">
        <v>8.6529999999999996E-2</v>
      </c>
      <c r="AE405" s="48">
        <v>6.3930000000000002E-3</v>
      </c>
      <c r="AF405" s="48">
        <v>4</v>
      </c>
      <c r="AG405" s="48">
        <v>4</v>
      </c>
      <c r="AH405" s="48">
        <v>19.14</v>
      </c>
      <c r="AI405" s="48">
        <v>66</v>
      </c>
    </row>
    <row r="406" spans="27:35" x14ac:dyDescent="0.2">
      <c r="AA406" s="50" t="s">
        <v>662</v>
      </c>
      <c r="AB406" s="48">
        <v>0.13339999999999999</v>
      </c>
      <c r="AC406" s="48">
        <v>5.1679999999999997E-2</v>
      </c>
      <c r="AD406" s="48">
        <v>8.1689999999999999E-2</v>
      </c>
      <c r="AE406" s="48">
        <v>6.3930000000000002E-3</v>
      </c>
      <c r="AF406" s="48">
        <v>4</v>
      </c>
      <c r="AG406" s="48">
        <v>4</v>
      </c>
      <c r="AH406" s="48">
        <v>18.07</v>
      </c>
      <c r="AI406" s="48">
        <v>66</v>
      </c>
    </row>
    <row r="407" spans="27:35" x14ac:dyDescent="0.2">
      <c r="AA407" s="50" t="s">
        <v>665</v>
      </c>
      <c r="AB407" s="48">
        <v>0.13339999999999999</v>
      </c>
      <c r="AC407" s="48">
        <v>0.1056</v>
      </c>
      <c r="AD407" s="48">
        <v>2.777E-2</v>
      </c>
      <c r="AE407" s="48">
        <v>6.3930000000000002E-3</v>
      </c>
      <c r="AF407" s="48">
        <v>4</v>
      </c>
      <c r="AG407" s="48">
        <v>4</v>
      </c>
      <c r="AH407" s="48">
        <v>6.1420000000000003</v>
      </c>
      <c r="AI407" s="48">
        <v>66</v>
      </c>
    </row>
    <row r="408" spans="27:35" x14ac:dyDescent="0.2">
      <c r="AA408" s="50" t="s">
        <v>668</v>
      </c>
      <c r="AB408" s="48">
        <v>0.13339999999999999</v>
      </c>
      <c r="AC408" s="48">
        <v>4.8770000000000001E-2</v>
      </c>
      <c r="AD408" s="48">
        <v>8.4599999999999995E-2</v>
      </c>
      <c r="AE408" s="48">
        <v>6.3930000000000002E-3</v>
      </c>
      <c r="AF408" s="48">
        <v>4</v>
      </c>
      <c r="AG408" s="48">
        <v>4</v>
      </c>
      <c r="AH408" s="48">
        <v>18.72</v>
      </c>
      <c r="AI408" s="48">
        <v>66</v>
      </c>
    </row>
    <row r="409" spans="27:35" x14ac:dyDescent="0.2">
      <c r="AA409" s="50" t="s">
        <v>671</v>
      </c>
      <c r="AB409" s="48">
        <v>0.13339999999999999</v>
      </c>
      <c r="AC409" s="48">
        <v>5.2760000000000001E-2</v>
      </c>
      <c r="AD409" s="48">
        <v>8.0619999999999997E-2</v>
      </c>
      <c r="AE409" s="48">
        <v>6.3930000000000002E-3</v>
      </c>
      <c r="AF409" s="48">
        <v>4</v>
      </c>
      <c r="AG409" s="48">
        <v>4</v>
      </c>
      <c r="AH409" s="48">
        <v>17.829999999999998</v>
      </c>
      <c r="AI409" s="48">
        <v>66</v>
      </c>
    </row>
    <row r="410" spans="27:35" x14ac:dyDescent="0.2">
      <c r="AA410" s="50" t="s">
        <v>674</v>
      </c>
      <c r="AB410" s="48">
        <v>0.13339999999999999</v>
      </c>
      <c r="AC410" s="48">
        <v>6.1159999999999999E-2</v>
      </c>
      <c r="AD410" s="48">
        <v>7.2209999999999996E-2</v>
      </c>
      <c r="AE410" s="48">
        <v>6.3930000000000002E-3</v>
      </c>
      <c r="AF410" s="48">
        <v>4</v>
      </c>
      <c r="AG410" s="48">
        <v>4</v>
      </c>
      <c r="AH410" s="48">
        <v>15.98</v>
      </c>
      <c r="AI410" s="48">
        <v>66</v>
      </c>
    </row>
    <row r="411" spans="27:35" x14ac:dyDescent="0.2">
      <c r="AA411" s="50" t="s">
        <v>677</v>
      </c>
      <c r="AB411" s="48">
        <v>0.13339999999999999</v>
      </c>
      <c r="AC411" s="48">
        <v>9.4899999999999998E-2</v>
      </c>
      <c r="AD411" s="48">
        <v>3.848E-2</v>
      </c>
      <c r="AE411" s="48">
        <v>6.3930000000000002E-3</v>
      </c>
      <c r="AF411" s="48">
        <v>4</v>
      </c>
      <c r="AG411" s="48">
        <v>4</v>
      </c>
      <c r="AH411" s="48">
        <v>8.5120000000000005</v>
      </c>
      <c r="AI411" s="48">
        <v>66</v>
      </c>
    </row>
    <row r="412" spans="27:35" x14ac:dyDescent="0.2">
      <c r="AA412" s="50" t="s">
        <v>680</v>
      </c>
      <c r="AB412" s="48">
        <v>0.13339999999999999</v>
      </c>
      <c r="AC412" s="48">
        <v>3.9030000000000002E-2</v>
      </c>
      <c r="AD412" s="48">
        <v>9.4339999999999993E-2</v>
      </c>
      <c r="AE412" s="48">
        <v>6.3930000000000002E-3</v>
      </c>
      <c r="AF412" s="48">
        <v>4</v>
      </c>
      <c r="AG412" s="48">
        <v>4</v>
      </c>
      <c r="AH412" s="48">
        <v>20.87</v>
      </c>
      <c r="AI412" s="48">
        <v>66</v>
      </c>
    </row>
    <row r="413" spans="27:35" x14ac:dyDescent="0.2">
      <c r="AA413" s="50" t="s">
        <v>683</v>
      </c>
      <c r="AB413" s="48">
        <v>0.13339999999999999</v>
      </c>
      <c r="AC413" s="48">
        <v>4.3920000000000001E-2</v>
      </c>
      <c r="AD413" s="48">
        <v>8.9450000000000002E-2</v>
      </c>
      <c r="AE413" s="48">
        <v>6.3930000000000002E-3</v>
      </c>
      <c r="AF413" s="48">
        <v>4</v>
      </c>
      <c r="AG413" s="48">
        <v>4</v>
      </c>
      <c r="AH413" s="48">
        <v>19.79</v>
      </c>
      <c r="AI413" s="48">
        <v>66</v>
      </c>
    </row>
    <row r="414" spans="27:35" x14ac:dyDescent="0.2">
      <c r="AA414" s="50" t="s">
        <v>686</v>
      </c>
      <c r="AB414" s="48">
        <v>0.13339999999999999</v>
      </c>
      <c r="AC414" s="48">
        <v>4.1480000000000003E-2</v>
      </c>
      <c r="AD414" s="48">
        <v>9.1899999999999996E-2</v>
      </c>
      <c r="AE414" s="48">
        <v>6.3930000000000002E-3</v>
      </c>
      <c r="AF414" s="48">
        <v>4</v>
      </c>
      <c r="AG414" s="48">
        <v>4</v>
      </c>
      <c r="AH414" s="48">
        <v>20.329999999999998</v>
      </c>
      <c r="AI414" s="48">
        <v>66</v>
      </c>
    </row>
    <row r="415" spans="27:35" x14ac:dyDescent="0.2">
      <c r="AA415" s="50" t="s">
        <v>689</v>
      </c>
      <c r="AB415" s="48">
        <v>0.13339999999999999</v>
      </c>
      <c r="AC415" s="48">
        <v>2.3699999999999999E-2</v>
      </c>
      <c r="AD415" s="48">
        <v>0.10970000000000001</v>
      </c>
      <c r="AE415" s="48">
        <v>6.3930000000000002E-3</v>
      </c>
      <c r="AF415" s="48">
        <v>4</v>
      </c>
      <c r="AG415" s="48">
        <v>4</v>
      </c>
      <c r="AH415" s="48">
        <v>24.26</v>
      </c>
      <c r="AI415" s="48">
        <v>66</v>
      </c>
    </row>
    <row r="416" spans="27:35" x14ac:dyDescent="0.2">
      <c r="AA416" s="50" t="s">
        <v>692</v>
      </c>
      <c r="AB416" s="48">
        <v>0.13339999999999999</v>
      </c>
      <c r="AC416" s="48">
        <v>3.2099999999999997E-2</v>
      </c>
      <c r="AD416" s="48">
        <v>0.1013</v>
      </c>
      <c r="AE416" s="48">
        <v>6.3930000000000002E-3</v>
      </c>
      <c r="AF416" s="48">
        <v>4</v>
      </c>
      <c r="AG416" s="48">
        <v>4</v>
      </c>
      <c r="AH416" s="48">
        <v>22.4</v>
      </c>
      <c r="AI416" s="48">
        <v>66</v>
      </c>
    </row>
    <row r="417" spans="27:35" x14ac:dyDescent="0.2">
      <c r="AA417" s="50" t="s">
        <v>695</v>
      </c>
      <c r="AB417" s="48">
        <v>0.13339999999999999</v>
      </c>
      <c r="AC417" s="48">
        <v>2.9059999999999999E-2</v>
      </c>
      <c r="AD417" s="48">
        <v>0.1043</v>
      </c>
      <c r="AE417" s="48">
        <v>6.3930000000000002E-3</v>
      </c>
      <c r="AF417" s="48">
        <v>4</v>
      </c>
      <c r="AG417" s="48">
        <v>4</v>
      </c>
      <c r="AH417" s="48">
        <v>23.08</v>
      </c>
      <c r="AI417" s="48">
        <v>66</v>
      </c>
    </row>
    <row r="418" spans="27:35" x14ac:dyDescent="0.2">
      <c r="AA418" s="50" t="s">
        <v>257</v>
      </c>
      <c r="AB418" s="48">
        <v>5.203E-2</v>
      </c>
      <c r="AC418" s="48">
        <v>4.6850000000000003E-2</v>
      </c>
      <c r="AD418" s="48">
        <v>5.1789999999999996E-3</v>
      </c>
      <c r="AE418" s="48">
        <v>6.3930000000000002E-3</v>
      </c>
      <c r="AF418" s="48">
        <v>4</v>
      </c>
      <c r="AG418" s="48">
        <v>4</v>
      </c>
      <c r="AH418" s="48">
        <v>1.1459999999999999</v>
      </c>
      <c r="AI418" s="48">
        <v>66</v>
      </c>
    </row>
    <row r="419" spans="27:35" x14ac:dyDescent="0.2">
      <c r="AA419" s="50" t="s">
        <v>260</v>
      </c>
      <c r="AB419" s="48">
        <v>5.203E-2</v>
      </c>
      <c r="AC419" s="48">
        <v>5.1679999999999997E-2</v>
      </c>
      <c r="AD419" s="48">
        <v>3.4450000000000003E-4</v>
      </c>
      <c r="AE419" s="48">
        <v>6.3930000000000002E-3</v>
      </c>
      <c r="AF419" s="48">
        <v>4</v>
      </c>
      <c r="AG419" s="48">
        <v>4</v>
      </c>
      <c r="AH419" s="48">
        <v>7.621E-2</v>
      </c>
      <c r="AI419" s="48">
        <v>66</v>
      </c>
    </row>
    <row r="420" spans="27:35" x14ac:dyDescent="0.2">
      <c r="AA420" s="50" t="s">
        <v>263</v>
      </c>
      <c r="AB420" s="48">
        <v>5.203E-2</v>
      </c>
      <c r="AC420" s="48">
        <v>0.1056</v>
      </c>
      <c r="AD420" s="48">
        <v>-5.3580000000000003E-2</v>
      </c>
      <c r="AE420" s="48">
        <v>6.3930000000000002E-3</v>
      </c>
      <c r="AF420" s="48">
        <v>4</v>
      </c>
      <c r="AG420" s="48">
        <v>4</v>
      </c>
      <c r="AH420" s="48">
        <v>11.85</v>
      </c>
      <c r="AI420" s="48">
        <v>66</v>
      </c>
    </row>
    <row r="421" spans="27:35" x14ac:dyDescent="0.2">
      <c r="AA421" s="50" t="s">
        <v>266</v>
      </c>
      <c r="AB421" s="48">
        <v>5.203E-2</v>
      </c>
      <c r="AC421" s="48">
        <v>4.8770000000000001E-2</v>
      </c>
      <c r="AD421" s="48">
        <v>3.258E-3</v>
      </c>
      <c r="AE421" s="48">
        <v>6.3930000000000002E-3</v>
      </c>
      <c r="AF421" s="48">
        <v>4</v>
      </c>
      <c r="AG421" s="48">
        <v>4</v>
      </c>
      <c r="AH421" s="48">
        <v>0.7208</v>
      </c>
      <c r="AI421" s="48">
        <v>66</v>
      </c>
    </row>
    <row r="422" spans="27:35" x14ac:dyDescent="0.2">
      <c r="AA422" s="50" t="s">
        <v>269</v>
      </c>
      <c r="AB422" s="48">
        <v>5.203E-2</v>
      </c>
      <c r="AC422" s="48">
        <v>5.2760000000000001E-2</v>
      </c>
      <c r="AD422" s="48">
        <v>-7.3050000000000003E-4</v>
      </c>
      <c r="AE422" s="48">
        <v>6.3930000000000002E-3</v>
      </c>
      <c r="AF422" s="48">
        <v>4</v>
      </c>
      <c r="AG422" s="48">
        <v>4</v>
      </c>
      <c r="AH422" s="48">
        <v>0.16159999999999999</v>
      </c>
      <c r="AI422" s="48">
        <v>66</v>
      </c>
    </row>
    <row r="423" spans="27:35" x14ac:dyDescent="0.2">
      <c r="AA423" s="50" t="s">
        <v>272</v>
      </c>
      <c r="AB423" s="48">
        <v>5.203E-2</v>
      </c>
      <c r="AC423" s="48">
        <v>6.1159999999999999E-2</v>
      </c>
      <c r="AD423" s="48">
        <v>-9.1319999999999995E-3</v>
      </c>
      <c r="AE423" s="48">
        <v>6.3930000000000002E-3</v>
      </c>
      <c r="AF423" s="48">
        <v>4</v>
      </c>
      <c r="AG423" s="48">
        <v>4</v>
      </c>
      <c r="AH423" s="48">
        <v>2.02</v>
      </c>
      <c r="AI423" s="48">
        <v>66</v>
      </c>
    </row>
    <row r="424" spans="27:35" x14ac:dyDescent="0.2">
      <c r="AA424" s="50" t="s">
        <v>275</v>
      </c>
      <c r="AB424" s="48">
        <v>5.203E-2</v>
      </c>
      <c r="AC424" s="48">
        <v>9.4899999999999998E-2</v>
      </c>
      <c r="AD424" s="48">
        <v>-4.2869999999999998E-2</v>
      </c>
      <c r="AE424" s="48">
        <v>6.3930000000000002E-3</v>
      </c>
      <c r="AF424" s="48">
        <v>4</v>
      </c>
      <c r="AG424" s="48">
        <v>4</v>
      </c>
      <c r="AH424" s="48">
        <v>9.4830000000000005</v>
      </c>
      <c r="AI424" s="48">
        <v>66</v>
      </c>
    </row>
    <row r="425" spans="27:35" x14ac:dyDescent="0.2">
      <c r="AA425" s="50" t="s">
        <v>705</v>
      </c>
      <c r="AB425" s="48">
        <v>5.203E-2</v>
      </c>
      <c r="AC425" s="48">
        <v>3.9030000000000002E-2</v>
      </c>
      <c r="AD425" s="48">
        <v>1.299E-2</v>
      </c>
      <c r="AE425" s="48">
        <v>6.3930000000000002E-3</v>
      </c>
      <c r="AF425" s="48">
        <v>4</v>
      </c>
      <c r="AG425" s="48">
        <v>4</v>
      </c>
      <c r="AH425" s="48">
        <v>2.8740000000000001</v>
      </c>
      <c r="AI425" s="48">
        <v>66</v>
      </c>
    </row>
    <row r="426" spans="27:35" x14ac:dyDescent="0.2">
      <c r="AA426" s="50" t="s">
        <v>708</v>
      </c>
      <c r="AB426" s="48">
        <v>5.203E-2</v>
      </c>
      <c r="AC426" s="48">
        <v>4.3920000000000001E-2</v>
      </c>
      <c r="AD426" s="48">
        <v>8.1040000000000001E-3</v>
      </c>
      <c r="AE426" s="48">
        <v>6.3930000000000002E-3</v>
      </c>
      <c r="AF426" s="48">
        <v>4</v>
      </c>
      <c r="AG426" s="48">
        <v>4</v>
      </c>
      <c r="AH426" s="48">
        <v>1.7929999999999999</v>
      </c>
      <c r="AI426" s="48">
        <v>66</v>
      </c>
    </row>
    <row r="427" spans="27:35" x14ac:dyDescent="0.2">
      <c r="AA427" s="50" t="s">
        <v>711</v>
      </c>
      <c r="AB427" s="48">
        <v>5.203E-2</v>
      </c>
      <c r="AC427" s="48">
        <v>4.1480000000000003E-2</v>
      </c>
      <c r="AD427" s="48">
        <v>1.055E-2</v>
      </c>
      <c r="AE427" s="48">
        <v>6.3930000000000002E-3</v>
      </c>
      <c r="AF427" s="48">
        <v>4</v>
      </c>
      <c r="AG427" s="48">
        <v>4</v>
      </c>
      <c r="AH427" s="48">
        <v>2.3340000000000001</v>
      </c>
      <c r="AI427" s="48">
        <v>66</v>
      </c>
    </row>
    <row r="428" spans="27:35" x14ac:dyDescent="0.2">
      <c r="AA428" s="50" t="s">
        <v>714</v>
      </c>
      <c r="AB428" s="48">
        <v>5.203E-2</v>
      </c>
      <c r="AC428" s="48">
        <v>2.3699999999999999E-2</v>
      </c>
      <c r="AD428" s="48">
        <v>2.8330000000000001E-2</v>
      </c>
      <c r="AE428" s="48">
        <v>6.3930000000000002E-3</v>
      </c>
      <c r="AF428" s="48">
        <v>4</v>
      </c>
      <c r="AG428" s="48">
        <v>4</v>
      </c>
      <c r="AH428" s="48">
        <v>6.266</v>
      </c>
      <c r="AI428" s="48">
        <v>66</v>
      </c>
    </row>
    <row r="429" spans="27:35" x14ac:dyDescent="0.2">
      <c r="AA429" s="50" t="s">
        <v>717</v>
      </c>
      <c r="AB429" s="48">
        <v>5.203E-2</v>
      </c>
      <c r="AC429" s="48">
        <v>3.2099999999999997E-2</v>
      </c>
      <c r="AD429" s="48">
        <v>1.992E-2</v>
      </c>
      <c r="AE429" s="48">
        <v>6.3930000000000002E-3</v>
      </c>
      <c r="AF429" s="48">
        <v>4</v>
      </c>
      <c r="AG429" s="48">
        <v>4</v>
      </c>
      <c r="AH429" s="48">
        <v>4.407</v>
      </c>
      <c r="AI429" s="48">
        <v>66</v>
      </c>
    </row>
    <row r="430" spans="27:35" x14ac:dyDescent="0.2">
      <c r="AA430" s="50" t="s">
        <v>720</v>
      </c>
      <c r="AB430" s="48">
        <v>5.203E-2</v>
      </c>
      <c r="AC430" s="48">
        <v>2.9059999999999999E-2</v>
      </c>
      <c r="AD430" s="48">
        <v>2.2970000000000001E-2</v>
      </c>
      <c r="AE430" s="48">
        <v>6.3930000000000002E-3</v>
      </c>
      <c r="AF430" s="48">
        <v>4</v>
      </c>
      <c r="AG430" s="48">
        <v>4</v>
      </c>
      <c r="AH430" s="48">
        <v>5.0819999999999999</v>
      </c>
      <c r="AI430" s="48">
        <v>66</v>
      </c>
    </row>
    <row r="431" spans="27:35" x14ac:dyDescent="0.2">
      <c r="AA431" s="50" t="s">
        <v>278</v>
      </c>
      <c r="AB431" s="48">
        <v>4.6850000000000003E-2</v>
      </c>
      <c r="AC431" s="48">
        <v>5.1679999999999997E-2</v>
      </c>
      <c r="AD431" s="48">
        <v>-4.8349999999999999E-3</v>
      </c>
      <c r="AE431" s="48">
        <v>6.3930000000000002E-3</v>
      </c>
      <c r="AF431" s="48">
        <v>4</v>
      </c>
      <c r="AG431" s="48">
        <v>4</v>
      </c>
      <c r="AH431" s="48">
        <v>1.069</v>
      </c>
      <c r="AI431" s="48">
        <v>66</v>
      </c>
    </row>
    <row r="432" spans="27:35" x14ac:dyDescent="0.2">
      <c r="AA432" s="50" t="s">
        <v>281</v>
      </c>
      <c r="AB432" s="48">
        <v>4.6850000000000003E-2</v>
      </c>
      <c r="AC432" s="48">
        <v>0.1056</v>
      </c>
      <c r="AD432" s="48">
        <v>-5.876E-2</v>
      </c>
      <c r="AE432" s="48">
        <v>6.3930000000000002E-3</v>
      </c>
      <c r="AF432" s="48">
        <v>4</v>
      </c>
      <c r="AG432" s="48">
        <v>4</v>
      </c>
      <c r="AH432" s="48">
        <v>13</v>
      </c>
      <c r="AI432" s="48">
        <v>66</v>
      </c>
    </row>
    <row r="433" spans="27:35" x14ac:dyDescent="0.2">
      <c r="AA433" s="50" t="s">
        <v>284</v>
      </c>
      <c r="AB433" s="48">
        <v>4.6850000000000003E-2</v>
      </c>
      <c r="AC433" s="48">
        <v>4.8770000000000001E-2</v>
      </c>
      <c r="AD433" s="48">
        <v>-1.921E-3</v>
      </c>
      <c r="AE433" s="48">
        <v>6.3930000000000002E-3</v>
      </c>
      <c r="AF433" s="48">
        <v>4</v>
      </c>
      <c r="AG433" s="48">
        <v>4</v>
      </c>
      <c r="AH433" s="48">
        <v>0.4249</v>
      </c>
      <c r="AI433" s="48">
        <v>66</v>
      </c>
    </row>
    <row r="434" spans="27:35" x14ac:dyDescent="0.2">
      <c r="AA434" s="50" t="s">
        <v>287</v>
      </c>
      <c r="AB434" s="48">
        <v>4.6850000000000003E-2</v>
      </c>
      <c r="AC434" s="48">
        <v>5.2760000000000001E-2</v>
      </c>
      <c r="AD434" s="48">
        <v>-5.9100000000000003E-3</v>
      </c>
      <c r="AE434" s="48">
        <v>6.3930000000000002E-3</v>
      </c>
      <c r="AF434" s="48">
        <v>4</v>
      </c>
      <c r="AG434" s="48">
        <v>4</v>
      </c>
      <c r="AH434" s="48">
        <v>1.3069999999999999</v>
      </c>
      <c r="AI434" s="48">
        <v>66</v>
      </c>
    </row>
    <row r="435" spans="27:35" x14ac:dyDescent="0.2">
      <c r="AA435" s="50" t="s">
        <v>290</v>
      </c>
      <c r="AB435" s="48">
        <v>4.6850000000000003E-2</v>
      </c>
      <c r="AC435" s="48">
        <v>6.1159999999999999E-2</v>
      </c>
      <c r="AD435" s="48">
        <v>-1.431E-2</v>
      </c>
      <c r="AE435" s="48">
        <v>6.3930000000000002E-3</v>
      </c>
      <c r="AF435" s="48">
        <v>4</v>
      </c>
      <c r="AG435" s="48">
        <v>4</v>
      </c>
      <c r="AH435" s="48">
        <v>3.1659999999999999</v>
      </c>
      <c r="AI435" s="48">
        <v>66</v>
      </c>
    </row>
    <row r="436" spans="27:35" x14ac:dyDescent="0.2">
      <c r="AA436" s="50" t="s">
        <v>293</v>
      </c>
      <c r="AB436" s="48">
        <v>4.6850000000000003E-2</v>
      </c>
      <c r="AC436" s="48">
        <v>9.4899999999999998E-2</v>
      </c>
      <c r="AD436" s="48">
        <v>-4.8050000000000002E-2</v>
      </c>
      <c r="AE436" s="48">
        <v>6.3930000000000002E-3</v>
      </c>
      <c r="AF436" s="48">
        <v>4</v>
      </c>
      <c r="AG436" s="48">
        <v>4</v>
      </c>
      <c r="AH436" s="48">
        <v>10.63</v>
      </c>
      <c r="AI436" s="48">
        <v>66</v>
      </c>
    </row>
    <row r="437" spans="27:35" x14ac:dyDescent="0.2">
      <c r="AA437" s="50" t="s">
        <v>729</v>
      </c>
      <c r="AB437" s="48">
        <v>4.6850000000000003E-2</v>
      </c>
      <c r="AC437" s="48">
        <v>3.9030000000000002E-2</v>
      </c>
      <c r="AD437" s="48">
        <v>7.8139999999999998E-3</v>
      </c>
      <c r="AE437" s="48">
        <v>6.3930000000000002E-3</v>
      </c>
      <c r="AF437" s="48">
        <v>4</v>
      </c>
      <c r="AG437" s="48">
        <v>4</v>
      </c>
      <c r="AH437" s="48">
        <v>1.7290000000000001</v>
      </c>
      <c r="AI437" s="48">
        <v>66</v>
      </c>
    </row>
    <row r="438" spans="27:35" x14ac:dyDescent="0.2">
      <c r="AA438" s="50" t="s">
        <v>732</v>
      </c>
      <c r="AB438" s="48">
        <v>4.6850000000000003E-2</v>
      </c>
      <c r="AC438" s="48">
        <v>4.3920000000000001E-2</v>
      </c>
      <c r="AD438" s="48">
        <v>2.9250000000000001E-3</v>
      </c>
      <c r="AE438" s="48">
        <v>6.3930000000000002E-3</v>
      </c>
      <c r="AF438" s="48">
        <v>4</v>
      </c>
      <c r="AG438" s="48">
        <v>4</v>
      </c>
      <c r="AH438" s="48">
        <v>0.64700000000000002</v>
      </c>
      <c r="AI438" s="48">
        <v>66</v>
      </c>
    </row>
    <row r="439" spans="27:35" x14ac:dyDescent="0.2">
      <c r="AA439" s="50" t="s">
        <v>735</v>
      </c>
      <c r="AB439" s="48">
        <v>4.6850000000000003E-2</v>
      </c>
      <c r="AC439" s="48">
        <v>4.1480000000000003E-2</v>
      </c>
      <c r="AD439" s="48">
        <v>5.3730000000000002E-3</v>
      </c>
      <c r="AE439" s="48">
        <v>6.3930000000000002E-3</v>
      </c>
      <c r="AF439" s="48">
        <v>4</v>
      </c>
      <c r="AG439" s="48">
        <v>4</v>
      </c>
      <c r="AH439" s="48">
        <v>1.1879999999999999</v>
      </c>
      <c r="AI439" s="48">
        <v>66</v>
      </c>
    </row>
    <row r="440" spans="27:35" x14ac:dyDescent="0.2">
      <c r="AA440" s="50" t="s">
        <v>738</v>
      </c>
      <c r="AB440" s="48">
        <v>4.6850000000000003E-2</v>
      </c>
      <c r="AC440" s="48">
        <v>2.3699999999999999E-2</v>
      </c>
      <c r="AD440" s="48">
        <v>2.315E-2</v>
      </c>
      <c r="AE440" s="48">
        <v>6.3930000000000002E-3</v>
      </c>
      <c r="AF440" s="48">
        <v>4</v>
      </c>
      <c r="AG440" s="48">
        <v>4</v>
      </c>
      <c r="AH440" s="48">
        <v>5.12</v>
      </c>
      <c r="AI440" s="48">
        <v>66</v>
      </c>
    </row>
    <row r="441" spans="27:35" x14ac:dyDescent="0.2">
      <c r="AA441" s="50" t="s">
        <v>741</v>
      </c>
      <c r="AB441" s="48">
        <v>4.6850000000000003E-2</v>
      </c>
      <c r="AC441" s="48">
        <v>3.2099999999999997E-2</v>
      </c>
      <c r="AD441" s="48">
        <v>1.4749999999999999E-2</v>
      </c>
      <c r="AE441" s="48">
        <v>6.3930000000000002E-3</v>
      </c>
      <c r="AF441" s="48">
        <v>4</v>
      </c>
      <c r="AG441" s="48">
        <v>4</v>
      </c>
      <c r="AH441" s="48">
        <v>3.262</v>
      </c>
      <c r="AI441" s="48">
        <v>66</v>
      </c>
    </row>
    <row r="442" spans="27:35" x14ac:dyDescent="0.2">
      <c r="AA442" s="50" t="s">
        <v>744</v>
      </c>
      <c r="AB442" s="48">
        <v>4.6850000000000003E-2</v>
      </c>
      <c r="AC442" s="48">
        <v>2.9059999999999999E-2</v>
      </c>
      <c r="AD442" s="48">
        <v>1.779E-2</v>
      </c>
      <c r="AE442" s="48">
        <v>6.3930000000000002E-3</v>
      </c>
      <c r="AF442" s="48">
        <v>4</v>
      </c>
      <c r="AG442" s="48">
        <v>4</v>
      </c>
      <c r="AH442" s="48">
        <v>3.9359999999999999</v>
      </c>
      <c r="AI442" s="48">
        <v>66</v>
      </c>
    </row>
    <row r="443" spans="27:35" x14ac:dyDescent="0.2">
      <c r="AA443" s="50" t="s">
        <v>296</v>
      </c>
      <c r="AB443" s="48">
        <v>5.1679999999999997E-2</v>
      </c>
      <c r="AC443" s="48">
        <v>0.1056</v>
      </c>
      <c r="AD443" s="48">
        <v>-5.3929999999999999E-2</v>
      </c>
      <c r="AE443" s="48">
        <v>6.3930000000000002E-3</v>
      </c>
      <c r="AF443" s="48">
        <v>4</v>
      </c>
      <c r="AG443" s="48">
        <v>4</v>
      </c>
      <c r="AH443" s="48">
        <v>11.93</v>
      </c>
      <c r="AI443" s="48">
        <v>66</v>
      </c>
    </row>
    <row r="444" spans="27:35" x14ac:dyDescent="0.2">
      <c r="AA444" s="50" t="s">
        <v>299</v>
      </c>
      <c r="AB444" s="48">
        <v>5.1679999999999997E-2</v>
      </c>
      <c r="AC444" s="48">
        <v>4.8770000000000001E-2</v>
      </c>
      <c r="AD444" s="48">
        <v>2.9139999999999999E-3</v>
      </c>
      <c r="AE444" s="48">
        <v>6.3930000000000002E-3</v>
      </c>
      <c r="AF444" s="48">
        <v>4</v>
      </c>
      <c r="AG444" s="48">
        <v>4</v>
      </c>
      <c r="AH444" s="48">
        <v>0.64459999999999995</v>
      </c>
      <c r="AI444" s="48">
        <v>66</v>
      </c>
    </row>
    <row r="445" spans="27:35" x14ac:dyDescent="0.2">
      <c r="AA445" s="50" t="s">
        <v>302</v>
      </c>
      <c r="AB445" s="48">
        <v>5.1679999999999997E-2</v>
      </c>
      <c r="AC445" s="48">
        <v>5.2760000000000001E-2</v>
      </c>
      <c r="AD445" s="48">
        <v>-1.075E-3</v>
      </c>
      <c r="AE445" s="48">
        <v>6.3930000000000002E-3</v>
      </c>
      <c r="AF445" s="48">
        <v>4</v>
      </c>
      <c r="AG445" s="48">
        <v>4</v>
      </c>
      <c r="AH445" s="48">
        <v>0.23780000000000001</v>
      </c>
      <c r="AI445" s="48">
        <v>66</v>
      </c>
    </row>
    <row r="446" spans="27:35" x14ac:dyDescent="0.2">
      <c r="AA446" s="50" t="s">
        <v>305</v>
      </c>
      <c r="AB446" s="48">
        <v>5.1679999999999997E-2</v>
      </c>
      <c r="AC446" s="48">
        <v>6.1159999999999999E-2</v>
      </c>
      <c r="AD446" s="48">
        <v>-9.476E-3</v>
      </c>
      <c r="AE446" s="48">
        <v>6.3930000000000002E-3</v>
      </c>
      <c r="AF446" s="48">
        <v>4</v>
      </c>
      <c r="AG446" s="48">
        <v>4</v>
      </c>
      <c r="AH446" s="48">
        <v>2.0960000000000001</v>
      </c>
      <c r="AI446" s="48">
        <v>66</v>
      </c>
    </row>
    <row r="447" spans="27:35" x14ac:dyDescent="0.2">
      <c r="AA447" s="50" t="s">
        <v>308</v>
      </c>
      <c r="AB447" s="48">
        <v>5.1679999999999997E-2</v>
      </c>
      <c r="AC447" s="48">
        <v>9.4899999999999998E-2</v>
      </c>
      <c r="AD447" s="48">
        <v>-4.3209999999999998E-2</v>
      </c>
      <c r="AE447" s="48">
        <v>6.3930000000000002E-3</v>
      </c>
      <c r="AF447" s="48">
        <v>4</v>
      </c>
      <c r="AG447" s="48">
        <v>4</v>
      </c>
      <c r="AH447" s="48">
        <v>9.56</v>
      </c>
      <c r="AI447" s="48">
        <v>66</v>
      </c>
    </row>
    <row r="448" spans="27:35" x14ac:dyDescent="0.2">
      <c r="AA448" s="50" t="s">
        <v>752</v>
      </c>
      <c r="AB448" s="48">
        <v>5.1679999999999997E-2</v>
      </c>
      <c r="AC448" s="48">
        <v>3.9030000000000002E-2</v>
      </c>
      <c r="AD448" s="48">
        <v>1.265E-2</v>
      </c>
      <c r="AE448" s="48">
        <v>6.3930000000000002E-3</v>
      </c>
      <c r="AF448" s="48">
        <v>4</v>
      </c>
      <c r="AG448" s="48">
        <v>4</v>
      </c>
      <c r="AH448" s="48">
        <v>2.798</v>
      </c>
      <c r="AI448" s="48">
        <v>66</v>
      </c>
    </row>
    <row r="449" spans="27:35" x14ac:dyDescent="0.2">
      <c r="AA449" s="50" t="s">
        <v>755</v>
      </c>
      <c r="AB449" s="48">
        <v>5.1679999999999997E-2</v>
      </c>
      <c r="AC449" s="48">
        <v>4.3920000000000001E-2</v>
      </c>
      <c r="AD449" s="48">
        <v>7.7590000000000003E-3</v>
      </c>
      <c r="AE449" s="48">
        <v>6.3930000000000002E-3</v>
      </c>
      <c r="AF449" s="48">
        <v>4</v>
      </c>
      <c r="AG449" s="48">
        <v>4</v>
      </c>
      <c r="AH449" s="48">
        <v>1.716</v>
      </c>
      <c r="AI449" s="48">
        <v>66</v>
      </c>
    </row>
    <row r="450" spans="27:35" x14ac:dyDescent="0.2">
      <c r="AA450" s="50" t="s">
        <v>758</v>
      </c>
      <c r="AB450" s="48">
        <v>5.1679999999999997E-2</v>
      </c>
      <c r="AC450" s="48">
        <v>4.1480000000000003E-2</v>
      </c>
      <c r="AD450" s="48">
        <v>1.021E-2</v>
      </c>
      <c r="AE450" s="48">
        <v>6.3930000000000002E-3</v>
      </c>
      <c r="AF450" s="48">
        <v>4</v>
      </c>
      <c r="AG450" s="48">
        <v>4</v>
      </c>
      <c r="AH450" s="48">
        <v>2.258</v>
      </c>
      <c r="AI450" s="48">
        <v>66</v>
      </c>
    </row>
    <row r="451" spans="27:35" x14ac:dyDescent="0.2">
      <c r="AA451" s="50" t="s">
        <v>761</v>
      </c>
      <c r="AB451" s="48">
        <v>5.1679999999999997E-2</v>
      </c>
      <c r="AC451" s="48">
        <v>2.3699999999999999E-2</v>
      </c>
      <c r="AD451" s="48">
        <v>2.7980000000000001E-2</v>
      </c>
      <c r="AE451" s="48">
        <v>6.3930000000000002E-3</v>
      </c>
      <c r="AF451" s="48">
        <v>4</v>
      </c>
      <c r="AG451" s="48">
        <v>4</v>
      </c>
      <c r="AH451" s="48">
        <v>6.19</v>
      </c>
      <c r="AI451" s="48">
        <v>66</v>
      </c>
    </row>
    <row r="452" spans="27:35" x14ac:dyDescent="0.2">
      <c r="AA452" s="50" t="s">
        <v>764</v>
      </c>
      <c r="AB452" s="48">
        <v>5.1679999999999997E-2</v>
      </c>
      <c r="AC452" s="48">
        <v>3.2099999999999997E-2</v>
      </c>
      <c r="AD452" s="48">
        <v>1.958E-2</v>
      </c>
      <c r="AE452" s="48">
        <v>6.3930000000000002E-3</v>
      </c>
      <c r="AF452" s="48">
        <v>4</v>
      </c>
      <c r="AG452" s="48">
        <v>4</v>
      </c>
      <c r="AH452" s="48">
        <v>4.3310000000000004</v>
      </c>
      <c r="AI452" s="48">
        <v>66</v>
      </c>
    </row>
    <row r="453" spans="27:35" x14ac:dyDescent="0.2">
      <c r="AA453" s="50" t="s">
        <v>767</v>
      </c>
      <c r="AB453" s="48">
        <v>5.1679999999999997E-2</v>
      </c>
      <c r="AC453" s="48">
        <v>2.9059999999999999E-2</v>
      </c>
      <c r="AD453" s="48">
        <v>2.2630000000000001E-2</v>
      </c>
      <c r="AE453" s="48">
        <v>6.3930000000000002E-3</v>
      </c>
      <c r="AF453" s="48">
        <v>4</v>
      </c>
      <c r="AG453" s="48">
        <v>4</v>
      </c>
      <c r="AH453" s="48">
        <v>5.0049999999999999</v>
      </c>
      <c r="AI453" s="48">
        <v>66</v>
      </c>
    </row>
    <row r="454" spans="27:35" x14ac:dyDescent="0.2">
      <c r="AA454" s="50" t="s">
        <v>311</v>
      </c>
      <c r="AB454" s="48">
        <v>0.1056</v>
      </c>
      <c r="AC454" s="48">
        <v>4.8770000000000001E-2</v>
      </c>
      <c r="AD454" s="48">
        <v>5.6840000000000002E-2</v>
      </c>
      <c r="AE454" s="48">
        <v>6.3930000000000002E-3</v>
      </c>
      <c r="AF454" s="48">
        <v>4</v>
      </c>
      <c r="AG454" s="48">
        <v>4</v>
      </c>
      <c r="AH454" s="48">
        <v>12.57</v>
      </c>
      <c r="AI454" s="48">
        <v>66</v>
      </c>
    </row>
    <row r="455" spans="27:35" x14ac:dyDescent="0.2">
      <c r="AA455" s="50" t="s">
        <v>314</v>
      </c>
      <c r="AB455" s="48">
        <v>0.1056</v>
      </c>
      <c r="AC455" s="48">
        <v>5.2760000000000001E-2</v>
      </c>
      <c r="AD455" s="48">
        <v>5.2850000000000001E-2</v>
      </c>
      <c r="AE455" s="48">
        <v>6.3930000000000002E-3</v>
      </c>
      <c r="AF455" s="48">
        <v>4</v>
      </c>
      <c r="AG455" s="48">
        <v>4</v>
      </c>
      <c r="AH455" s="48">
        <v>11.69</v>
      </c>
      <c r="AI455" s="48">
        <v>66</v>
      </c>
    </row>
    <row r="456" spans="27:35" x14ac:dyDescent="0.2">
      <c r="AA456" s="50" t="s">
        <v>317</v>
      </c>
      <c r="AB456" s="48">
        <v>0.1056</v>
      </c>
      <c r="AC456" s="48">
        <v>6.1159999999999999E-2</v>
      </c>
      <c r="AD456" s="48">
        <v>4.4450000000000003E-2</v>
      </c>
      <c r="AE456" s="48">
        <v>6.3930000000000002E-3</v>
      </c>
      <c r="AF456" s="48">
        <v>4</v>
      </c>
      <c r="AG456" s="48">
        <v>4</v>
      </c>
      <c r="AH456" s="48">
        <v>9.8330000000000002</v>
      </c>
      <c r="AI456" s="48">
        <v>66</v>
      </c>
    </row>
    <row r="457" spans="27:35" x14ac:dyDescent="0.2">
      <c r="AA457" s="50" t="s">
        <v>320</v>
      </c>
      <c r="AB457" s="48">
        <v>0.1056</v>
      </c>
      <c r="AC457" s="48">
        <v>9.4899999999999998E-2</v>
      </c>
      <c r="AD457" s="48">
        <v>1.0710000000000001E-2</v>
      </c>
      <c r="AE457" s="48">
        <v>6.3930000000000002E-3</v>
      </c>
      <c r="AF457" s="48">
        <v>4</v>
      </c>
      <c r="AG457" s="48">
        <v>4</v>
      </c>
      <c r="AH457" s="48">
        <v>2.37</v>
      </c>
      <c r="AI457" s="48">
        <v>66</v>
      </c>
    </row>
    <row r="458" spans="27:35" x14ac:dyDescent="0.2">
      <c r="AA458" s="50" t="s">
        <v>774</v>
      </c>
      <c r="AB458" s="48">
        <v>0.1056</v>
      </c>
      <c r="AC458" s="48">
        <v>3.9030000000000002E-2</v>
      </c>
      <c r="AD458" s="48">
        <v>6.6570000000000004E-2</v>
      </c>
      <c r="AE458" s="48">
        <v>6.3930000000000002E-3</v>
      </c>
      <c r="AF458" s="48">
        <v>4</v>
      </c>
      <c r="AG458" s="48">
        <v>4</v>
      </c>
      <c r="AH458" s="48">
        <v>14.73</v>
      </c>
      <c r="AI458" s="48">
        <v>66</v>
      </c>
    </row>
    <row r="459" spans="27:35" x14ac:dyDescent="0.2">
      <c r="AA459" s="50" t="s">
        <v>777</v>
      </c>
      <c r="AB459" s="48">
        <v>0.1056</v>
      </c>
      <c r="AC459" s="48">
        <v>4.3920000000000001E-2</v>
      </c>
      <c r="AD459" s="48">
        <v>6.1690000000000002E-2</v>
      </c>
      <c r="AE459" s="48">
        <v>6.3930000000000002E-3</v>
      </c>
      <c r="AF459" s="48">
        <v>4</v>
      </c>
      <c r="AG459" s="48">
        <v>4</v>
      </c>
      <c r="AH459" s="48">
        <v>13.65</v>
      </c>
      <c r="AI459" s="48">
        <v>66</v>
      </c>
    </row>
    <row r="460" spans="27:35" x14ac:dyDescent="0.2">
      <c r="AA460" s="50" t="s">
        <v>780</v>
      </c>
      <c r="AB460" s="48">
        <v>0.1056</v>
      </c>
      <c r="AC460" s="48">
        <v>4.1480000000000003E-2</v>
      </c>
      <c r="AD460" s="48">
        <v>6.4130000000000006E-2</v>
      </c>
      <c r="AE460" s="48">
        <v>6.3930000000000002E-3</v>
      </c>
      <c r="AF460" s="48">
        <v>4</v>
      </c>
      <c r="AG460" s="48">
        <v>4</v>
      </c>
      <c r="AH460" s="48">
        <v>14.19</v>
      </c>
      <c r="AI460" s="48">
        <v>66</v>
      </c>
    </row>
    <row r="461" spans="27:35" x14ac:dyDescent="0.2">
      <c r="AA461" s="50" t="s">
        <v>783</v>
      </c>
      <c r="AB461" s="48">
        <v>0.1056</v>
      </c>
      <c r="AC461" s="48">
        <v>2.3699999999999999E-2</v>
      </c>
      <c r="AD461" s="48">
        <v>8.1909999999999997E-2</v>
      </c>
      <c r="AE461" s="48">
        <v>6.3930000000000002E-3</v>
      </c>
      <c r="AF461" s="48">
        <v>4</v>
      </c>
      <c r="AG461" s="48">
        <v>4</v>
      </c>
      <c r="AH461" s="48">
        <v>18.12</v>
      </c>
      <c r="AI461" s="48">
        <v>66</v>
      </c>
    </row>
    <row r="462" spans="27:35" x14ac:dyDescent="0.2">
      <c r="AA462" s="50" t="s">
        <v>786</v>
      </c>
      <c r="AB462" s="48">
        <v>0.1056</v>
      </c>
      <c r="AC462" s="48">
        <v>3.2099999999999997E-2</v>
      </c>
      <c r="AD462" s="48">
        <v>7.3510000000000006E-2</v>
      </c>
      <c r="AE462" s="48">
        <v>6.3930000000000002E-3</v>
      </c>
      <c r="AF462" s="48">
        <v>4</v>
      </c>
      <c r="AG462" s="48">
        <v>4</v>
      </c>
      <c r="AH462" s="48">
        <v>16.260000000000002</v>
      </c>
      <c r="AI462" s="48">
        <v>66</v>
      </c>
    </row>
    <row r="463" spans="27:35" x14ac:dyDescent="0.2">
      <c r="AA463" s="50" t="s">
        <v>789</v>
      </c>
      <c r="AB463" s="48">
        <v>0.1056</v>
      </c>
      <c r="AC463" s="48">
        <v>2.9059999999999999E-2</v>
      </c>
      <c r="AD463" s="48">
        <v>7.6550000000000007E-2</v>
      </c>
      <c r="AE463" s="48">
        <v>6.3930000000000002E-3</v>
      </c>
      <c r="AF463" s="48">
        <v>4</v>
      </c>
      <c r="AG463" s="48">
        <v>4</v>
      </c>
      <c r="AH463" s="48">
        <v>16.93</v>
      </c>
      <c r="AI463" s="48">
        <v>66</v>
      </c>
    </row>
    <row r="464" spans="27:35" x14ac:dyDescent="0.2">
      <c r="AA464" s="50" t="s">
        <v>323</v>
      </c>
      <c r="AB464" s="48">
        <v>4.8770000000000001E-2</v>
      </c>
      <c r="AC464" s="48">
        <v>5.2760000000000001E-2</v>
      </c>
      <c r="AD464" s="48">
        <v>-3.9890000000000004E-3</v>
      </c>
      <c r="AE464" s="48">
        <v>6.3930000000000002E-3</v>
      </c>
      <c r="AF464" s="48">
        <v>4</v>
      </c>
      <c r="AG464" s="48">
        <v>4</v>
      </c>
      <c r="AH464" s="48">
        <v>0.88239999999999996</v>
      </c>
      <c r="AI464" s="48">
        <v>66</v>
      </c>
    </row>
    <row r="465" spans="27:35" x14ac:dyDescent="0.2">
      <c r="AA465" s="50" t="s">
        <v>326</v>
      </c>
      <c r="AB465" s="48">
        <v>4.8770000000000001E-2</v>
      </c>
      <c r="AC465" s="48">
        <v>6.1159999999999999E-2</v>
      </c>
      <c r="AD465" s="48">
        <v>-1.239E-2</v>
      </c>
      <c r="AE465" s="48">
        <v>6.3930000000000002E-3</v>
      </c>
      <c r="AF465" s="48">
        <v>4</v>
      </c>
      <c r="AG465" s="48">
        <v>4</v>
      </c>
      <c r="AH465" s="48">
        <v>2.7410000000000001</v>
      </c>
      <c r="AI465" s="48">
        <v>66</v>
      </c>
    </row>
    <row r="466" spans="27:35" x14ac:dyDescent="0.2">
      <c r="AA466" s="50" t="s">
        <v>329</v>
      </c>
      <c r="AB466" s="48">
        <v>4.8770000000000001E-2</v>
      </c>
      <c r="AC466" s="48">
        <v>9.4899999999999998E-2</v>
      </c>
      <c r="AD466" s="48">
        <v>-4.6129999999999997E-2</v>
      </c>
      <c r="AE466" s="48">
        <v>6.3930000000000002E-3</v>
      </c>
      <c r="AF466" s="48">
        <v>4</v>
      </c>
      <c r="AG466" s="48">
        <v>4</v>
      </c>
      <c r="AH466" s="48">
        <v>10.199999999999999</v>
      </c>
      <c r="AI466" s="48">
        <v>66</v>
      </c>
    </row>
    <row r="467" spans="27:35" x14ac:dyDescent="0.2">
      <c r="AA467" s="50" t="s">
        <v>795</v>
      </c>
      <c r="AB467" s="48">
        <v>4.8770000000000001E-2</v>
      </c>
      <c r="AC467" s="48">
        <v>3.9030000000000002E-2</v>
      </c>
      <c r="AD467" s="48">
        <v>9.7350000000000006E-3</v>
      </c>
      <c r="AE467" s="48">
        <v>6.3930000000000002E-3</v>
      </c>
      <c r="AF467" s="48">
        <v>4</v>
      </c>
      <c r="AG467" s="48">
        <v>4</v>
      </c>
      <c r="AH467" s="48">
        <v>2.1539999999999999</v>
      </c>
      <c r="AI467" s="48">
        <v>66</v>
      </c>
    </row>
    <row r="468" spans="27:35" x14ac:dyDescent="0.2">
      <c r="AA468" s="50" t="s">
        <v>798</v>
      </c>
      <c r="AB468" s="48">
        <v>4.8770000000000001E-2</v>
      </c>
      <c r="AC468" s="48">
        <v>4.3920000000000001E-2</v>
      </c>
      <c r="AD468" s="48">
        <v>4.8459999999999996E-3</v>
      </c>
      <c r="AE468" s="48">
        <v>6.3930000000000002E-3</v>
      </c>
      <c r="AF468" s="48">
        <v>4</v>
      </c>
      <c r="AG468" s="48">
        <v>4</v>
      </c>
      <c r="AH468" s="48">
        <v>1.0720000000000001</v>
      </c>
      <c r="AI468" s="48">
        <v>66</v>
      </c>
    </row>
    <row r="469" spans="27:35" x14ac:dyDescent="0.2">
      <c r="AA469" s="50" t="s">
        <v>801</v>
      </c>
      <c r="AB469" s="48">
        <v>4.8770000000000001E-2</v>
      </c>
      <c r="AC469" s="48">
        <v>4.1480000000000003E-2</v>
      </c>
      <c r="AD469" s="48">
        <v>7.293E-3</v>
      </c>
      <c r="AE469" s="48">
        <v>6.3930000000000002E-3</v>
      </c>
      <c r="AF469" s="48">
        <v>4</v>
      </c>
      <c r="AG469" s="48">
        <v>4</v>
      </c>
      <c r="AH469" s="48">
        <v>1.613</v>
      </c>
      <c r="AI469" s="48">
        <v>66</v>
      </c>
    </row>
    <row r="470" spans="27:35" x14ac:dyDescent="0.2">
      <c r="AA470" s="50" t="s">
        <v>804</v>
      </c>
      <c r="AB470" s="48">
        <v>4.8770000000000001E-2</v>
      </c>
      <c r="AC470" s="48">
        <v>2.3699999999999999E-2</v>
      </c>
      <c r="AD470" s="48">
        <v>2.5069999999999999E-2</v>
      </c>
      <c r="AE470" s="48">
        <v>6.3930000000000002E-3</v>
      </c>
      <c r="AF470" s="48">
        <v>4</v>
      </c>
      <c r="AG470" s="48">
        <v>4</v>
      </c>
      <c r="AH470" s="48">
        <v>5.5449999999999999</v>
      </c>
      <c r="AI470" s="48">
        <v>66</v>
      </c>
    </row>
    <row r="471" spans="27:35" x14ac:dyDescent="0.2">
      <c r="AA471" s="50" t="s">
        <v>807</v>
      </c>
      <c r="AB471" s="48">
        <v>4.8770000000000001E-2</v>
      </c>
      <c r="AC471" s="48">
        <v>3.2099999999999997E-2</v>
      </c>
      <c r="AD471" s="48">
        <v>1.6670000000000001E-2</v>
      </c>
      <c r="AE471" s="48">
        <v>6.3930000000000002E-3</v>
      </c>
      <c r="AF471" s="48">
        <v>4</v>
      </c>
      <c r="AG471" s="48">
        <v>4</v>
      </c>
      <c r="AH471" s="48">
        <v>3.6869999999999998</v>
      </c>
      <c r="AI471" s="48">
        <v>66</v>
      </c>
    </row>
    <row r="472" spans="27:35" x14ac:dyDescent="0.2">
      <c r="AA472" s="50" t="s">
        <v>810</v>
      </c>
      <c r="AB472" s="48">
        <v>4.8770000000000001E-2</v>
      </c>
      <c r="AC472" s="48">
        <v>2.9059999999999999E-2</v>
      </c>
      <c r="AD472" s="48">
        <v>1.9709999999999998E-2</v>
      </c>
      <c r="AE472" s="48">
        <v>6.3930000000000002E-3</v>
      </c>
      <c r="AF472" s="48">
        <v>4</v>
      </c>
      <c r="AG472" s="48">
        <v>4</v>
      </c>
      <c r="AH472" s="48">
        <v>4.3609999999999998</v>
      </c>
      <c r="AI472" s="48">
        <v>66</v>
      </c>
    </row>
    <row r="473" spans="27:35" x14ac:dyDescent="0.2">
      <c r="AA473" s="50" t="s">
        <v>332</v>
      </c>
      <c r="AB473" s="48">
        <v>5.2760000000000001E-2</v>
      </c>
      <c r="AC473" s="48">
        <v>6.1159999999999999E-2</v>
      </c>
      <c r="AD473" s="48">
        <v>-8.4010000000000005E-3</v>
      </c>
      <c r="AE473" s="48">
        <v>6.3930000000000002E-3</v>
      </c>
      <c r="AF473" s="48">
        <v>4</v>
      </c>
      <c r="AG473" s="48">
        <v>4</v>
      </c>
      <c r="AH473" s="48">
        <v>1.8580000000000001</v>
      </c>
      <c r="AI473" s="48">
        <v>66</v>
      </c>
    </row>
    <row r="474" spans="27:35" x14ac:dyDescent="0.2">
      <c r="AA474" s="50" t="s">
        <v>335</v>
      </c>
      <c r="AB474" s="48">
        <v>5.2760000000000001E-2</v>
      </c>
      <c r="AC474" s="48">
        <v>9.4899999999999998E-2</v>
      </c>
      <c r="AD474" s="48">
        <v>-4.2139999999999997E-2</v>
      </c>
      <c r="AE474" s="48">
        <v>6.3930000000000002E-3</v>
      </c>
      <c r="AF474" s="48">
        <v>4</v>
      </c>
      <c r="AG474" s="48">
        <v>4</v>
      </c>
      <c r="AH474" s="48">
        <v>9.3219999999999992</v>
      </c>
      <c r="AI474" s="48">
        <v>66</v>
      </c>
    </row>
    <row r="475" spans="27:35" x14ac:dyDescent="0.2">
      <c r="AA475" s="50" t="s">
        <v>815</v>
      </c>
      <c r="AB475" s="48">
        <v>5.2760000000000001E-2</v>
      </c>
      <c r="AC475" s="48">
        <v>3.9030000000000002E-2</v>
      </c>
      <c r="AD475" s="48">
        <v>1.372E-2</v>
      </c>
      <c r="AE475" s="48">
        <v>6.3930000000000002E-3</v>
      </c>
      <c r="AF475" s="48">
        <v>4</v>
      </c>
      <c r="AG475" s="48">
        <v>4</v>
      </c>
      <c r="AH475" s="48">
        <v>3.036</v>
      </c>
      <c r="AI475" s="48">
        <v>66</v>
      </c>
    </row>
    <row r="476" spans="27:35" x14ac:dyDescent="0.2">
      <c r="AA476" s="50" t="s">
        <v>818</v>
      </c>
      <c r="AB476" s="48">
        <v>5.2760000000000001E-2</v>
      </c>
      <c r="AC476" s="48">
        <v>4.3920000000000001E-2</v>
      </c>
      <c r="AD476" s="48">
        <v>8.8339999999999998E-3</v>
      </c>
      <c r="AE476" s="48">
        <v>6.3930000000000002E-3</v>
      </c>
      <c r="AF476" s="48">
        <v>4</v>
      </c>
      <c r="AG476" s="48">
        <v>4</v>
      </c>
      <c r="AH476" s="48">
        <v>1.954</v>
      </c>
      <c r="AI476" s="48">
        <v>66</v>
      </c>
    </row>
    <row r="477" spans="27:35" x14ac:dyDescent="0.2">
      <c r="AA477" s="50" t="s">
        <v>821</v>
      </c>
      <c r="AB477" s="48">
        <v>5.2760000000000001E-2</v>
      </c>
      <c r="AC477" s="48">
        <v>4.1480000000000003E-2</v>
      </c>
      <c r="AD477" s="48">
        <v>1.128E-2</v>
      </c>
      <c r="AE477" s="48">
        <v>6.3930000000000002E-3</v>
      </c>
      <c r="AF477" s="48">
        <v>4</v>
      </c>
      <c r="AG477" s="48">
        <v>4</v>
      </c>
      <c r="AH477" s="48">
        <v>2.496</v>
      </c>
      <c r="AI477" s="48">
        <v>66</v>
      </c>
    </row>
    <row r="478" spans="27:35" x14ac:dyDescent="0.2">
      <c r="AA478" s="50" t="s">
        <v>824</v>
      </c>
      <c r="AB478" s="48">
        <v>5.2760000000000001E-2</v>
      </c>
      <c r="AC478" s="48">
        <v>2.3699999999999999E-2</v>
      </c>
      <c r="AD478" s="48">
        <v>2.9059999999999999E-2</v>
      </c>
      <c r="AE478" s="48">
        <v>6.3930000000000002E-3</v>
      </c>
      <c r="AF478" s="48">
        <v>4</v>
      </c>
      <c r="AG478" s="48">
        <v>4</v>
      </c>
      <c r="AH478" s="48">
        <v>6.4279999999999999</v>
      </c>
      <c r="AI478" s="48">
        <v>66</v>
      </c>
    </row>
    <row r="479" spans="27:35" x14ac:dyDescent="0.2">
      <c r="AA479" s="50" t="s">
        <v>827</v>
      </c>
      <c r="AB479" s="48">
        <v>5.2760000000000001E-2</v>
      </c>
      <c r="AC479" s="48">
        <v>3.2099999999999997E-2</v>
      </c>
      <c r="AD479" s="48">
        <v>2.0650000000000002E-2</v>
      </c>
      <c r="AE479" s="48">
        <v>6.3930000000000002E-3</v>
      </c>
      <c r="AF479" s="48">
        <v>4</v>
      </c>
      <c r="AG479" s="48">
        <v>4</v>
      </c>
      <c r="AH479" s="48">
        <v>4.569</v>
      </c>
      <c r="AI479" s="48">
        <v>66</v>
      </c>
    </row>
    <row r="480" spans="27:35" x14ac:dyDescent="0.2">
      <c r="AA480" s="50" t="s">
        <v>830</v>
      </c>
      <c r="AB480" s="48">
        <v>5.2760000000000001E-2</v>
      </c>
      <c r="AC480" s="48">
        <v>2.9059999999999999E-2</v>
      </c>
      <c r="AD480" s="48">
        <v>2.3699999999999999E-2</v>
      </c>
      <c r="AE480" s="48">
        <v>6.3930000000000002E-3</v>
      </c>
      <c r="AF480" s="48">
        <v>4</v>
      </c>
      <c r="AG480" s="48">
        <v>4</v>
      </c>
      <c r="AH480" s="48">
        <v>5.2430000000000003</v>
      </c>
      <c r="AI480" s="48">
        <v>66</v>
      </c>
    </row>
    <row r="481" spans="27:35" x14ac:dyDescent="0.2">
      <c r="AA481" s="50" t="s">
        <v>338</v>
      </c>
      <c r="AB481" s="48">
        <v>6.1159999999999999E-2</v>
      </c>
      <c r="AC481" s="48">
        <v>9.4899999999999998E-2</v>
      </c>
      <c r="AD481" s="48">
        <v>-3.3739999999999999E-2</v>
      </c>
      <c r="AE481" s="48">
        <v>6.3930000000000002E-3</v>
      </c>
      <c r="AF481" s="48">
        <v>4</v>
      </c>
      <c r="AG481" s="48">
        <v>4</v>
      </c>
      <c r="AH481" s="48">
        <v>7.4630000000000001</v>
      </c>
      <c r="AI481" s="48">
        <v>66</v>
      </c>
    </row>
    <row r="482" spans="27:35" x14ac:dyDescent="0.2">
      <c r="AA482" s="50" t="s">
        <v>834</v>
      </c>
      <c r="AB482" s="48">
        <v>6.1159999999999999E-2</v>
      </c>
      <c r="AC482" s="48">
        <v>3.9030000000000002E-2</v>
      </c>
      <c r="AD482" s="48">
        <v>2.2120000000000001E-2</v>
      </c>
      <c r="AE482" s="48">
        <v>6.3930000000000002E-3</v>
      </c>
      <c r="AF482" s="48">
        <v>4</v>
      </c>
      <c r="AG482" s="48">
        <v>4</v>
      </c>
      <c r="AH482" s="48">
        <v>4.8940000000000001</v>
      </c>
      <c r="AI482" s="48">
        <v>66</v>
      </c>
    </row>
    <row r="483" spans="27:35" x14ac:dyDescent="0.2">
      <c r="AA483" s="50" t="s">
        <v>837</v>
      </c>
      <c r="AB483" s="48">
        <v>6.1159999999999999E-2</v>
      </c>
      <c r="AC483" s="48">
        <v>4.3920000000000001E-2</v>
      </c>
      <c r="AD483" s="48">
        <v>1.7239999999999998E-2</v>
      </c>
      <c r="AE483" s="48">
        <v>6.3930000000000002E-3</v>
      </c>
      <c r="AF483" s="48">
        <v>4</v>
      </c>
      <c r="AG483" s="48">
        <v>4</v>
      </c>
      <c r="AH483" s="48">
        <v>3.8130000000000002</v>
      </c>
      <c r="AI483" s="48">
        <v>66</v>
      </c>
    </row>
    <row r="484" spans="27:35" x14ac:dyDescent="0.2">
      <c r="AA484" s="50" t="s">
        <v>840</v>
      </c>
      <c r="AB484" s="48">
        <v>6.1159999999999999E-2</v>
      </c>
      <c r="AC484" s="48">
        <v>4.1480000000000003E-2</v>
      </c>
      <c r="AD484" s="48">
        <v>1.968E-2</v>
      </c>
      <c r="AE484" s="48">
        <v>6.3930000000000002E-3</v>
      </c>
      <c r="AF484" s="48">
        <v>4</v>
      </c>
      <c r="AG484" s="48">
        <v>4</v>
      </c>
      <c r="AH484" s="48">
        <v>4.3540000000000001</v>
      </c>
      <c r="AI484" s="48">
        <v>66</v>
      </c>
    </row>
    <row r="485" spans="27:35" x14ac:dyDescent="0.2">
      <c r="AA485" s="50" t="s">
        <v>843</v>
      </c>
      <c r="AB485" s="48">
        <v>6.1159999999999999E-2</v>
      </c>
      <c r="AC485" s="48">
        <v>2.3699999999999999E-2</v>
      </c>
      <c r="AD485" s="48">
        <v>3.746E-2</v>
      </c>
      <c r="AE485" s="48">
        <v>6.3930000000000002E-3</v>
      </c>
      <c r="AF485" s="48">
        <v>4</v>
      </c>
      <c r="AG485" s="48">
        <v>4</v>
      </c>
      <c r="AH485" s="48">
        <v>8.2859999999999996</v>
      </c>
      <c r="AI485" s="48">
        <v>66</v>
      </c>
    </row>
    <row r="486" spans="27:35" x14ac:dyDescent="0.2">
      <c r="AA486" s="50" t="s">
        <v>846</v>
      </c>
      <c r="AB486" s="48">
        <v>6.1159999999999999E-2</v>
      </c>
      <c r="AC486" s="48">
        <v>3.2099999999999997E-2</v>
      </c>
      <c r="AD486" s="48">
        <v>2.9059999999999999E-2</v>
      </c>
      <c r="AE486" s="48">
        <v>6.3930000000000002E-3</v>
      </c>
      <c r="AF486" s="48">
        <v>4</v>
      </c>
      <c r="AG486" s="48">
        <v>4</v>
      </c>
      <c r="AH486" s="48">
        <v>6.4279999999999999</v>
      </c>
      <c r="AI486" s="48">
        <v>66</v>
      </c>
    </row>
    <row r="487" spans="27:35" x14ac:dyDescent="0.2">
      <c r="AA487" s="50" t="s">
        <v>848</v>
      </c>
      <c r="AB487" s="48">
        <v>6.1159999999999999E-2</v>
      </c>
      <c r="AC487" s="48">
        <v>2.9059999999999999E-2</v>
      </c>
      <c r="AD487" s="48">
        <v>3.2099999999999997E-2</v>
      </c>
      <c r="AE487" s="48">
        <v>6.3930000000000002E-3</v>
      </c>
      <c r="AF487" s="48">
        <v>4</v>
      </c>
      <c r="AG487" s="48">
        <v>4</v>
      </c>
      <c r="AH487" s="48">
        <v>7.1020000000000003</v>
      </c>
      <c r="AI487" s="48">
        <v>66</v>
      </c>
    </row>
    <row r="488" spans="27:35" x14ac:dyDescent="0.2">
      <c r="AA488" s="50" t="s">
        <v>851</v>
      </c>
      <c r="AB488" s="48">
        <v>9.4899999999999998E-2</v>
      </c>
      <c r="AC488" s="48">
        <v>3.9030000000000002E-2</v>
      </c>
      <c r="AD488" s="48">
        <v>5.586E-2</v>
      </c>
      <c r="AE488" s="48">
        <v>6.3930000000000002E-3</v>
      </c>
      <c r="AF488" s="48">
        <v>4</v>
      </c>
      <c r="AG488" s="48">
        <v>4</v>
      </c>
      <c r="AH488" s="48">
        <v>12.36</v>
      </c>
      <c r="AI488" s="48">
        <v>66</v>
      </c>
    </row>
    <row r="489" spans="27:35" x14ac:dyDescent="0.2">
      <c r="AA489" s="50" t="s">
        <v>854</v>
      </c>
      <c r="AB489" s="48">
        <v>9.4899999999999998E-2</v>
      </c>
      <c r="AC489" s="48">
        <v>4.3920000000000001E-2</v>
      </c>
      <c r="AD489" s="48">
        <v>5.0970000000000001E-2</v>
      </c>
      <c r="AE489" s="48">
        <v>6.3930000000000002E-3</v>
      </c>
      <c r="AF489" s="48">
        <v>4</v>
      </c>
      <c r="AG489" s="48">
        <v>4</v>
      </c>
      <c r="AH489" s="48">
        <v>11.28</v>
      </c>
      <c r="AI489" s="48">
        <v>66</v>
      </c>
    </row>
    <row r="490" spans="27:35" x14ac:dyDescent="0.2">
      <c r="AA490" s="50" t="s">
        <v>857</v>
      </c>
      <c r="AB490" s="48">
        <v>9.4899999999999998E-2</v>
      </c>
      <c r="AC490" s="48">
        <v>4.1480000000000003E-2</v>
      </c>
      <c r="AD490" s="48">
        <v>5.3420000000000002E-2</v>
      </c>
      <c r="AE490" s="48">
        <v>6.3930000000000002E-3</v>
      </c>
      <c r="AF490" s="48">
        <v>4</v>
      </c>
      <c r="AG490" s="48">
        <v>4</v>
      </c>
      <c r="AH490" s="48">
        <v>11.82</v>
      </c>
      <c r="AI490" s="48">
        <v>66</v>
      </c>
    </row>
    <row r="491" spans="27:35" x14ac:dyDescent="0.2">
      <c r="AA491" s="50" t="s">
        <v>860</v>
      </c>
      <c r="AB491" s="48">
        <v>9.4899999999999998E-2</v>
      </c>
      <c r="AC491" s="48">
        <v>2.3699999999999999E-2</v>
      </c>
      <c r="AD491" s="48">
        <v>7.1190000000000003E-2</v>
      </c>
      <c r="AE491" s="48">
        <v>6.3930000000000002E-3</v>
      </c>
      <c r="AF491" s="48">
        <v>4</v>
      </c>
      <c r="AG491" s="48">
        <v>4</v>
      </c>
      <c r="AH491" s="48">
        <v>15.75</v>
      </c>
      <c r="AI491" s="48">
        <v>66</v>
      </c>
    </row>
    <row r="492" spans="27:35" x14ac:dyDescent="0.2">
      <c r="AA492" s="50" t="s">
        <v>863</v>
      </c>
      <c r="AB492" s="48">
        <v>9.4899999999999998E-2</v>
      </c>
      <c r="AC492" s="48">
        <v>3.2099999999999997E-2</v>
      </c>
      <c r="AD492" s="48">
        <v>6.2789999999999999E-2</v>
      </c>
      <c r="AE492" s="48">
        <v>6.3930000000000002E-3</v>
      </c>
      <c r="AF492" s="48">
        <v>4</v>
      </c>
      <c r="AG492" s="48">
        <v>4</v>
      </c>
      <c r="AH492" s="48">
        <v>13.89</v>
      </c>
      <c r="AI492" s="48">
        <v>66</v>
      </c>
    </row>
    <row r="493" spans="27:35" x14ac:dyDescent="0.2">
      <c r="AA493" s="50" t="s">
        <v>866</v>
      </c>
      <c r="AB493" s="48">
        <v>9.4899999999999998E-2</v>
      </c>
      <c r="AC493" s="48">
        <v>2.9059999999999999E-2</v>
      </c>
      <c r="AD493" s="48">
        <v>6.5839999999999996E-2</v>
      </c>
      <c r="AE493" s="48">
        <v>6.3930000000000002E-3</v>
      </c>
      <c r="AF493" s="48">
        <v>4</v>
      </c>
      <c r="AG493" s="48">
        <v>4</v>
      </c>
      <c r="AH493" s="48">
        <v>14.57</v>
      </c>
      <c r="AI493" s="48">
        <v>66</v>
      </c>
    </row>
    <row r="494" spans="27:35" x14ac:dyDescent="0.2">
      <c r="AA494" s="50" t="s">
        <v>869</v>
      </c>
      <c r="AB494" s="48">
        <v>3.9030000000000002E-2</v>
      </c>
      <c r="AC494" s="48">
        <v>4.3920000000000001E-2</v>
      </c>
      <c r="AD494" s="48">
        <v>-4.8900000000000002E-3</v>
      </c>
      <c r="AE494" s="48">
        <v>6.3930000000000002E-3</v>
      </c>
      <c r="AF494" s="48">
        <v>4</v>
      </c>
      <c r="AG494" s="48">
        <v>4</v>
      </c>
      <c r="AH494" s="48">
        <v>1.0820000000000001</v>
      </c>
      <c r="AI494" s="48">
        <v>66</v>
      </c>
    </row>
    <row r="495" spans="27:35" x14ac:dyDescent="0.2">
      <c r="AA495" s="50" t="s">
        <v>871</v>
      </c>
      <c r="AB495" s="48">
        <v>3.9030000000000002E-2</v>
      </c>
      <c r="AC495" s="48">
        <v>4.1480000000000003E-2</v>
      </c>
      <c r="AD495" s="48">
        <v>-2.4420000000000002E-3</v>
      </c>
      <c r="AE495" s="48">
        <v>6.3930000000000002E-3</v>
      </c>
      <c r="AF495" s="48">
        <v>4</v>
      </c>
      <c r="AG495" s="48">
        <v>4</v>
      </c>
      <c r="AH495" s="48">
        <v>0.54020000000000001</v>
      </c>
      <c r="AI495" s="48">
        <v>66</v>
      </c>
    </row>
    <row r="496" spans="27:35" x14ac:dyDescent="0.2">
      <c r="AA496" s="50" t="s">
        <v>874</v>
      </c>
      <c r="AB496" s="48">
        <v>3.9030000000000002E-2</v>
      </c>
      <c r="AC496" s="48">
        <v>2.3699999999999999E-2</v>
      </c>
      <c r="AD496" s="48">
        <v>1.533E-2</v>
      </c>
      <c r="AE496" s="48">
        <v>6.3930000000000002E-3</v>
      </c>
      <c r="AF496" s="48">
        <v>4</v>
      </c>
      <c r="AG496" s="48">
        <v>4</v>
      </c>
      <c r="AH496" s="48">
        <v>3.3919999999999999</v>
      </c>
      <c r="AI496" s="48">
        <v>66</v>
      </c>
    </row>
    <row r="497" spans="27:35" x14ac:dyDescent="0.2">
      <c r="AA497" s="50" t="s">
        <v>877</v>
      </c>
      <c r="AB497" s="48">
        <v>3.9030000000000002E-2</v>
      </c>
      <c r="AC497" s="48">
        <v>3.2099999999999997E-2</v>
      </c>
      <c r="AD497" s="48">
        <v>6.9309999999999997E-3</v>
      </c>
      <c r="AE497" s="48">
        <v>6.3930000000000002E-3</v>
      </c>
      <c r="AF497" s="48">
        <v>4</v>
      </c>
      <c r="AG497" s="48">
        <v>4</v>
      </c>
      <c r="AH497" s="48">
        <v>1.5329999999999999</v>
      </c>
      <c r="AI497" s="48">
        <v>66</v>
      </c>
    </row>
    <row r="498" spans="27:35" x14ac:dyDescent="0.2">
      <c r="AA498" s="50" t="s">
        <v>880</v>
      </c>
      <c r="AB498" s="48">
        <v>3.9030000000000002E-2</v>
      </c>
      <c r="AC498" s="48">
        <v>2.9059999999999999E-2</v>
      </c>
      <c r="AD498" s="48">
        <v>9.979E-3</v>
      </c>
      <c r="AE498" s="48">
        <v>6.3930000000000002E-3</v>
      </c>
      <c r="AF498" s="48">
        <v>4</v>
      </c>
      <c r="AG498" s="48">
        <v>4</v>
      </c>
      <c r="AH498" s="48">
        <v>2.2069999999999999</v>
      </c>
      <c r="AI498" s="48">
        <v>66</v>
      </c>
    </row>
    <row r="499" spans="27:35" x14ac:dyDescent="0.2">
      <c r="AA499" s="50" t="s">
        <v>883</v>
      </c>
      <c r="AB499" s="48">
        <v>4.3920000000000001E-2</v>
      </c>
      <c r="AC499" s="48">
        <v>4.1480000000000003E-2</v>
      </c>
      <c r="AD499" s="48">
        <v>2.4480000000000001E-3</v>
      </c>
      <c r="AE499" s="48">
        <v>6.3930000000000002E-3</v>
      </c>
      <c r="AF499" s="48">
        <v>4</v>
      </c>
      <c r="AG499" s="48">
        <v>4</v>
      </c>
      <c r="AH499" s="48">
        <v>0.54149999999999998</v>
      </c>
      <c r="AI499" s="48">
        <v>66</v>
      </c>
    </row>
    <row r="500" spans="27:35" x14ac:dyDescent="0.2">
      <c r="AA500" s="50" t="s">
        <v>886</v>
      </c>
      <c r="AB500" s="48">
        <v>4.3920000000000001E-2</v>
      </c>
      <c r="AC500" s="48">
        <v>2.3699999999999999E-2</v>
      </c>
      <c r="AD500" s="48">
        <v>2.0219999999999998E-2</v>
      </c>
      <c r="AE500" s="48">
        <v>6.3930000000000002E-3</v>
      </c>
      <c r="AF500" s="48">
        <v>4</v>
      </c>
      <c r="AG500" s="48">
        <v>4</v>
      </c>
      <c r="AH500" s="48">
        <v>4.4729999999999999</v>
      </c>
      <c r="AI500" s="48">
        <v>66</v>
      </c>
    </row>
    <row r="501" spans="27:35" x14ac:dyDescent="0.2">
      <c r="AA501" s="50" t="s">
        <v>889</v>
      </c>
      <c r="AB501" s="48">
        <v>4.3920000000000001E-2</v>
      </c>
      <c r="AC501" s="48">
        <v>3.2099999999999997E-2</v>
      </c>
      <c r="AD501" s="48">
        <v>1.1820000000000001E-2</v>
      </c>
      <c r="AE501" s="48">
        <v>6.3930000000000002E-3</v>
      </c>
      <c r="AF501" s="48">
        <v>4</v>
      </c>
      <c r="AG501" s="48">
        <v>4</v>
      </c>
      <c r="AH501" s="48">
        <v>2.6150000000000002</v>
      </c>
      <c r="AI501" s="48">
        <v>66</v>
      </c>
    </row>
    <row r="502" spans="27:35" x14ac:dyDescent="0.2">
      <c r="AA502" s="50" t="s">
        <v>892</v>
      </c>
      <c r="AB502" s="48">
        <v>4.3920000000000001E-2</v>
      </c>
      <c r="AC502" s="48">
        <v>2.9059999999999999E-2</v>
      </c>
      <c r="AD502" s="48">
        <v>1.487E-2</v>
      </c>
      <c r="AE502" s="48">
        <v>6.3930000000000002E-3</v>
      </c>
      <c r="AF502" s="48">
        <v>4</v>
      </c>
      <c r="AG502" s="48">
        <v>4</v>
      </c>
      <c r="AH502" s="48">
        <v>3.2890000000000001</v>
      </c>
      <c r="AI502" s="48">
        <v>66</v>
      </c>
    </row>
    <row r="503" spans="27:35" x14ac:dyDescent="0.2">
      <c r="AA503" s="50" t="s">
        <v>895</v>
      </c>
      <c r="AB503" s="48">
        <v>4.1480000000000003E-2</v>
      </c>
      <c r="AC503" s="48">
        <v>2.3699999999999999E-2</v>
      </c>
      <c r="AD503" s="48">
        <v>1.7770000000000001E-2</v>
      </c>
      <c r="AE503" s="48">
        <v>6.3930000000000002E-3</v>
      </c>
      <c r="AF503" s="48">
        <v>4</v>
      </c>
      <c r="AG503" s="48">
        <v>4</v>
      </c>
      <c r="AH503" s="48">
        <v>3.9319999999999999</v>
      </c>
      <c r="AI503" s="48">
        <v>66</v>
      </c>
    </row>
    <row r="504" spans="27:35" x14ac:dyDescent="0.2">
      <c r="AA504" s="50" t="s">
        <v>898</v>
      </c>
      <c r="AB504" s="48">
        <v>4.1480000000000003E-2</v>
      </c>
      <c r="AC504" s="48">
        <v>3.2099999999999997E-2</v>
      </c>
      <c r="AD504" s="48">
        <v>9.3729999999999994E-3</v>
      </c>
      <c r="AE504" s="48">
        <v>6.3930000000000002E-3</v>
      </c>
      <c r="AF504" s="48">
        <v>4</v>
      </c>
      <c r="AG504" s="48">
        <v>4</v>
      </c>
      <c r="AH504" s="48">
        <v>2.073</v>
      </c>
      <c r="AI504" s="48">
        <v>66</v>
      </c>
    </row>
    <row r="505" spans="27:35" x14ac:dyDescent="0.2">
      <c r="AA505" s="50" t="s">
        <v>901</v>
      </c>
      <c r="AB505" s="48">
        <v>4.1480000000000003E-2</v>
      </c>
      <c r="AC505" s="48">
        <v>2.9059999999999999E-2</v>
      </c>
      <c r="AD505" s="48">
        <v>1.242E-2</v>
      </c>
      <c r="AE505" s="48">
        <v>6.3930000000000002E-3</v>
      </c>
      <c r="AF505" s="48">
        <v>4</v>
      </c>
      <c r="AG505" s="48">
        <v>4</v>
      </c>
      <c r="AH505" s="48">
        <v>2.7480000000000002</v>
      </c>
      <c r="AI505" s="48">
        <v>66</v>
      </c>
    </row>
    <row r="506" spans="27:35" x14ac:dyDescent="0.2">
      <c r="AA506" s="50" t="s">
        <v>904</v>
      </c>
      <c r="AB506" s="48">
        <v>2.3699999999999999E-2</v>
      </c>
      <c r="AC506" s="48">
        <v>3.2099999999999997E-2</v>
      </c>
      <c r="AD506" s="48">
        <v>-8.4010000000000005E-3</v>
      </c>
      <c r="AE506" s="48">
        <v>6.3930000000000002E-3</v>
      </c>
      <c r="AF506" s="48">
        <v>4</v>
      </c>
      <c r="AG506" s="48">
        <v>4</v>
      </c>
      <c r="AH506" s="48">
        <v>1.8580000000000001</v>
      </c>
      <c r="AI506" s="48">
        <v>66</v>
      </c>
    </row>
    <row r="507" spans="27:35" x14ac:dyDescent="0.2">
      <c r="AA507" s="50" t="s">
        <v>906</v>
      </c>
      <c r="AB507" s="48">
        <v>2.3699999999999999E-2</v>
      </c>
      <c r="AC507" s="48">
        <v>2.9059999999999999E-2</v>
      </c>
      <c r="AD507" s="48">
        <v>-5.3530000000000001E-3</v>
      </c>
      <c r="AE507" s="48">
        <v>6.3930000000000002E-3</v>
      </c>
      <c r="AF507" s="48">
        <v>4</v>
      </c>
      <c r="AG507" s="48">
        <v>4</v>
      </c>
      <c r="AH507" s="48">
        <v>1.1839999999999999</v>
      </c>
      <c r="AI507" s="48">
        <v>66</v>
      </c>
    </row>
    <row r="508" spans="27:35" x14ac:dyDescent="0.2">
      <c r="AA508" s="50" t="s">
        <v>909</v>
      </c>
      <c r="AB508" s="48">
        <v>3.2099999999999997E-2</v>
      </c>
      <c r="AC508" s="48">
        <v>2.9059999999999999E-2</v>
      </c>
      <c r="AD508" s="48">
        <v>3.0479999999999999E-3</v>
      </c>
      <c r="AE508" s="48">
        <v>6.3930000000000002E-3</v>
      </c>
      <c r="AF508" s="48">
        <v>4</v>
      </c>
      <c r="AG508" s="48">
        <v>4</v>
      </c>
      <c r="AH508" s="48">
        <v>0.67420000000000002</v>
      </c>
      <c r="AI508" s="48">
        <v>66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T38"/>
  <sheetViews>
    <sheetView topLeftCell="D1" zoomScale="85" zoomScaleNormal="85" workbookViewId="0">
      <selection activeCell="N34" activeCellId="2" sqref="N8:S8 N21:S21 N34:S34"/>
    </sheetView>
  </sheetViews>
  <sheetFormatPr baseColWidth="10" defaultColWidth="8.83203125" defaultRowHeight="15" x14ac:dyDescent="0.2"/>
  <cols>
    <col min="2" max="2" width="22.1640625" customWidth="1"/>
    <col min="9" max="9" width="9.5" customWidth="1"/>
    <col min="12" max="12" width="7.1640625" customWidth="1"/>
    <col min="13" max="13" width="20.5" customWidth="1"/>
    <col min="14" max="14" width="10.33203125" customWidth="1"/>
    <col min="20" max="20" width="9.6640625" customWidth="1"/>
  </cols>
  <sheetData>
    <row r="2" spans="2:20" x14ac:dyDescent="0.2">
      <c r="M2" t="s">
        <v>17</v>
      </c>
    </row>
    <row r="3" spans="2:20" x14ac:dyDescent="0.2">
      <c r="C3">
        <v>0</v>
      </c>
      <c r="D3">
        <v>0.1</v>
      </c>
      <c r="E3">
        <v>0.2</v>
      </c>
      <c r="F3">
        <v>0.4</v>
      </c>
      <c r="I3" t="s">
        <v>346</v>
      </c>
      <c r="N3" s="1">
        <v>5</v>
      </c>
      <c r="O3" s="1">
        <v>10</v>
      </c>
      <c r="P3" s="1">
        <v>20</v>
      </c>
      <c r="Q3" s="1">
        <v>40</v>
      </c>
      <c r="R3" s="1">
        <v>80</v>
      </c>
      <c r="S3" s="1">
        <v>100</v>
      </c>
      <c r="T3" t="s">
        <v>347</v>
      </c>
    </row>
    <row r="4" spans="2:20" x14ac:dyDescent="0.2">
      <c r="B4" s="2" t="s">
        <v>349</v>
      </c>
      <c r="C4" s="2">
        <f>(C3*10)/300</f>
        <v>0</v>
      </c>
      <c r="D4" s="2">
        <f>(D3*20)/200</f>
        <v>0.01</v>
      </c>
      <c r="E4" s="2">
        <f>(E3*20)/200</f>
        <v>0.02</v>
      </c>
      <c r="F4" s="2">
        <f>(F3*20)/200</f>
        <v>0.04</v>
      </c>
      <c r="G4" s="2"/>
      <c r="I4" s="10">
        <v>265515000</v>
      </c>
      <c r="M4" s="2" t="s">
        <v>349</v>
      </c>
      <c r="N4" s="2">
        <f t="shared" ref="N4:S4" si="0">(N3*20/200)</f>
        <v>0.5</v>
      </c>
      <c r="O4" s="2">
        <f t="shared" si="0"/>
        <v>1</v>
      </c>
      <c r="P4" s="2">
        <f t="shared" si="0"/>
        <v>2</v>
      </c>
      <c r="Q4" s="2">
        <f t="shared" si="0"/>
        <v>4</v>
      </c>
      <c r="R4" s="2">
        <f t="shared" si="0"/>
        <v>8</v>
      </c>
      <c r="S4" s="2">
        <f t="shared" si="0"/>
        <v>10</v>
      </c>
    </row>
    <row r="5" spans="2:20" x14ac:dyDescent="0.2">
      <c r="B5" t="s">
        <v>1</v>
      </c>
      <c r="C5" s="10">
        <v>239227000</v>
      </c>
      <c r="D5" s="10">
        <v>387213000</v>
      </c>
      <c r="E5" s="10">
        <v>477244000</v>
      </c>
      <c r="F5" s="10">
        <v>610660000</v>
      </c>
      <c r="G5" s="10"/>
      <c r="H5" s="1"/>
      <c r="I5" s="10">
        <v>261765000</v>
      </c>
      <c r="N5" s="10">
        <v>282567000</v>
      </c>
      <c r="O5" s="10">
        <v>307808000</v>
      </c>
      <c r="P5" s="10">
        <v>347942000</v>
      </c>
      <c r="Q5" s="10">
        <v>423455000</v>
      </c>
      <c r="R5" s="10">
        <v>559336000</v>
      </c>
      <c r="S5" s="10">
        <v>592203000</v>
      </c>
      <c r="T5" s="10">
        <v>1139000000</v>
      </c>
    </row>
    <row r="6" spans="2:20" x14ac:dyDescent="0.2">
      <c r="C6" s="10">
        <v>246149000</v>
      </c>
      <c r="D6" s="10">
        <v>391839000</v>
      </c>
      <c r="E6" s="10">
        <v>493217000</v>
      </c>
      <c r="F6" s="10">
        <v>579623000</v>
      </c>
      <c r="G6" s="10"/>
      <c r="H6" s="1"/>
      <c r="I6" s="10">
        <v>265427000</v>
      </c>
      <c r="N6" s="10">
        <v>283573000</v>
      </c>
      <c r="O6" s="10">
        <v>310163000</v>
      </c>
      <c r="P6" s="10">
        <v>361886000</v>
      </c>
      <c r="Q6" s="10">
        <v>441387000</v>
      </c>
      <c r="R6" s="10">
        <v>584477000</v>
      </c>
      <c r="S6" s="10">
        <v>616811000</v>
      </c>
      <c r="T6" s="10">
        <v>1137000000</v>
      </c>
    </row>
    <row r="7" spans="2:20" x14ac:dyDescent="0.2">
      <c r="C7" s="10">
        <v>246539000</v>
      </c>
      <c r="D7" s="10">
        <v>391374000</v>
      </c>
      <c r="E7" s="10">
        <v>495408000</v>
      </c>
      <c r="F7" s="10">
        <v>603383000</v>
      </c>
      <c r="G7" s="10"/>
      <c r="H7" s="1" t="s">
        <v>40</v>
      </c>
      <c r="I7" s="1">
        <f>(AVERAGE(I4:I6))</f>
        <v>264235666.66666666</v>
      </c>
      <c r="N7" s="10">
        <v>295731000</v>
      </c>
      <c r="O7" s="10">
        <v>317083000</v>
      </c>
      <c r="P7" s="10">
        <v>362721000</v>
      </c>
      <c r="Q7" s="10">
        <v>437012000</v>
      </c>
      <c r="R7" s="10">
        <v>586533000</v>
      </c>
      <c r="S7" s="10">
        <v>602038000</v>
      </c>
      <c r="T7" s="10">
        <v>1155000000</v>
      </c>
    </row>
    <row r="8" spans="2:20" x14ac:dyDescent="0.2">
      <c r="B8" s="3" t="s">
        <v>2</v>
      </c>
      <c r="C8" s="3">
        <f>(AVERAGE(C5:C7))</f>
        <v>243971666.66666666</v>
      </c>
      <c r="D8" s="3">
        <f>(AVERAGE(D5:D7))</f>
        <v>390142000</v>
      </c>
      <c r="E8" s="3">
        <f>(AVERAGE(E5:E7))</f>
        <v>488623000</v>
      </c>
      <c r="F8" s="3">
        <f>(AVERAGE(F5:F6))</f>
        <v>595141500</v>
      </c>
      <c r="G8" s="3"/>
      <c r="K8" s="29"/>
      <c r="M8" s="3" t="s">
        <v>2</v>
      </c>
      <c r="N8" s="3">
        <f t="shared" ref="N8:T8" si="1">(AVERAGE(N5:N7))</f>
        <v>287290333.33333331</v>
      </c>
      <c r="O8" s="3">
        <f t="shared" si="1"/>
        <v>311684666.66666669</v>
      </c>
      <c r="P8" s="3">
        <f t="shared" si="1"/>
        <v>357516333.33333331</v>
      </c>
      <c r="Q8" s="3">
        <f t="shared" si="1"/>
        <v>433951333.33333331</v>
      </c>
      <c r="R8" s="3">
        <f t="shared" si="1"/>
        <v>576782000</v>
      </c>
      <c r="S8" s="3">
        <f t="shared" si="1"/>
        <v>603684000</v>
      </c>
      <c r="T8" s="3">
        <f t="shared" si="1"/>
        <v>1143666666.6666667</v>
      </c>
    </row>
    <row r="9" spans="2:20" x14ac:dyDescent="0.2">
      <c r="B9" s="3" t="s">
        <v>3</v>
      </c>
      <c r="C9" s="3">
        <f>(STDEV(C5:C7))</f>
        <v>4113626.2996695912</v>
      </c>
      <c r="D9" s="3">
        <f>(STDEV(D5:D7))</f>
        <v>2547221.4273596238</v>
      </c>
      <c r="E9" s="3">
        <f>(STDEV(E5:E7))</f>
        <v>9915208.0663998164</v>
      </c>
      <c r="F9" s="3">
        <f>(STDEV(F5:F6))</f>
        <v>21946473.167686876</v>
      </c>
      <c r="G9" s="3"/>
      <c r="K9" s="29"/>
      <c r="M9" s="3" t="s">
        <v>3</v>
      </c>
      <c r="N9" s="3">
        <f t="shared" ref="N9:T9" si="2">(STDEV(N5:N7))</f>
        <v>7327117.3959022472</v>
      </c>
      <c r="O9" s="3">
        <f t="shared" si="2"/>
        <v>4821100.3239232982</v>
      </c>
      <c r="P9" s="3">
        <f t="shared" si="2"/>
        <v>8302120.2312019868</v>
      </c>
      <c r="Q9" s="3">
        <f t="shared" si="2"/>
        <v>9349594.4475326482</v>
      </c>
      <c r="R9" s="3">
        <f t="shared" si="2"/>
        <v>15143611.557353154</v>
      </c>
      <c r="S9" s="3">
        <f t="shared" si="2"/>
        <v>12386299.003334289</v>
      </c>
      <c r="T9" s="3">
        <f t="shared" si="2"/>
        <v>9865765.724632496</v>
      </c>
    </row>
    <row r="10" spans="2:20" x14ac:dyDescent="0.2">
      <c r="B10" s="3" t="s">
        <v>4</v>
      </c>
      <c r="C10" s="3">
        <f>(C9/C8)*100</f>
        <v>1.6861082091511683</v>
      </c>
      <c r="D10" s="3">
        <f>(D9/D8)*100</f>
        <v>0.6528959782232171</v>
      </c>
      <c r="E10" s="3">
        <f>(E9/E8)*100</f>
        <v>2.0292143567535335</v>
      </c>
      <c r="F10" s="3">
        <f>(F9/F8)*100</f>
        <v>3.6876059168595834</v>
      </c>
      <c r="G10" s="3"/>
      <c r="M10" s="3" t="s">
        <v>4</v>
      </c>
      <c r="N10" s="3">
        <f t="shared" ref="N10:T10" si="3">(N9/N8)*100</f>
        <v>2.5504225328044154</v>
      </c>
      <c r="O10" s="3">
        <f t="shared" si="3"/>
        <v>1.5467877760824393</v>
      </c>
      <c r="P10" s="3">
        <f t="shared" si="3"/>
        <v>2.3221652990778008</v>
      </c>
      <c r="Q10" s="3">
        <f t="shared" si="3"/>
        <v>2.154526033072675</v>
      </c>
      <c r="R10" s="3">
        <f t="shared" si="3"/>
        <v>2.6255347006933563</v>
      </c>
      <c r="S10" s="3">
        <f t="shared" si="3"/>
        <v>2.0517852060571906</v>
      </c>
      <c r="T10" s="3">
        <f t="shared" si="3"/>
        <v>0.8626434617865778</v>
      </c>
    </row>
    <row r="11" spans="2:20" x14ac:dyDescent="0.2">
      <c r="B11" s="6" t="s">
        <v>5</v>
      </c>
      <c r="C11" s="6">
        <f>(C8-$C8)</f>
        <v>0</v>
      </c>
      <c r="D11" s="6">
        <f>(D8-$C8)</f>
        <v>146170333.33333334</v>
      </c>
      <c r="E11" s="6">
        <f>(E8-$C8)</f>
        <v>244651333.33333334</v>
      </c>
      <c r="F11" s="6">
        <f>(F8-$C8)</f>
        <v>351169833.33333337</v>
      </c>
      <c r="G11" s="6"/>
      <c r="M11" s="6" t="s">
        <v>5</v>
      </c>
      <c r="N11" s="6">
        <f t="shared" ref="N11:T11" si="4">(N8-$C8)</f>
        <v>43318666.666666657</v>
      </c>
      <c r="O11" s="6">
        <f t="shared" si="4"/>
        <v>67713000.00000003</v>
      </c>
      <c r="P11" s="6">
        <f t="shared" si="4"/>
        <v>113544666.66666666</v>
      </c>
      <c r="Q11" s="6">
        <f t="shared" si="4"/>
        <v>189979666.66666666</v>
      </c>
      <c r="R11" s="6">
        <f t="shared" si="4"/>
        <v>332810333.33333337</v>
      </c>
      <c r="S11" s="6">
        <f t="shared" si="4"/>
        <v>359712333.33333337</v>
      </c>
      <c r="T11" s="6">
        <f t="shared" si="4"/>
        <v>899695000.00000012</v>
      </c>
    </row>
    <row r="12" spans="2:20" x14ac:dyDescent="0.2">
      <c r="M12" s="3" t="s">
        <v>6</v>
      </c>
      <c r="N12" s="3">
        <f t="shared" ref="N12:T12" si="5">(N11-40000000)/8000000000</f>
        <v>4.148333333333321E-4</v>
      </c>
      <c r="O12" s="3">
        <f t="shared" si="5"/>
        <v>3.4641250000000037E-3</v>
      </c>
      <c r="P12" s="3">
        <f t="shared" si="5"/>
        <v>9.1930833333333326E-3</v>
      </c>
      <c r="Q12" s="3">
        <f t="shared" si="5"/>
        <v>1.8747458333333331E-2</v>
      </c>
      <c r="R12" s="3">
        <f t="shared" si="5"/>
        <v>3.6601291666666674E-2</v>
      </c>
      <c r="S12" s="3">
        <f t="shared" si="5"/>
        <v>3.9964041666666672E-2</v>
      </c>
      <c r="T12" s="3">
        <f t="shared" si="5"/>
        <v>0.10746187500000001</v>
      </c>
    </row>
    <row r="14" spans="2:20" x14ac:dyDescent="0.2">
      <c r="J14" s="29">
        <v>8000000000</v>
      </c>
    </row>
    <row r="15" spans="2:20" x14ac:dyDescent="0.2">
      <c r="J15" s="29">
        <v>40000000</v>
      </c>
      <c r="M15" t="s">
        <v>27</v>
      </c>
    </row>
    <row r="16" spans="2:20" x14ac:dyDescent="0.2">
      <c r="N16" s="1">
        <v>5</v>
      </c>
      <c r="O16" s="1">
        <v>10</v>
      </c>
      <c r="P16" s="1">
        <v>20</v>
      </c>
      <c r="Q16" s="1">
        <v>40</v>
      </c>
      <c r="R16" s="1">
        <v>80</v>
      </c>
      <c r="S16" s="1">
        <v>100</v>
      </c>
    </row>
    <row r="17" spans="13:19" x14ac:dyDescent="0.2">
      <c r="M17" s="2" t="s">
        <v>7</v>
      </c>
      <c r="N17" s="2">
        <f t="shared" ref="N17:S17" si="6">(N16*20/200)</f>
        <v>0.5</v>
      </c>
      <c r="O17" s="2">
        <f t="shared" si="6"/>
        <v>1</v>
      </c>
      <c r="P17" s="2">
        <f t="shared" si="6"/>
        <v>2</v>
      </c>
      <c r="Q17" s="2">
        <f t="shared" si="6"/>
        <v>4</v>
      </c>
      <c r="R17" s="2">
        <f t="shared" si="6"/>
        <v>8</v>
      </c>
      <c r="S17" s="2">
        <f t="shared" si="6"/>
        <v>10</v>
      </c>
    </row>
    <row r="18" spans="13:19" x14ac:dyDescent="0.2">
      <c r="N18" s="10">
        <v>293887000</v>
      </c>
      <c r="O18" s="10">
        <v>308363000</v>
      </c>
      <c r="P18" s="10">
        <v>343834000</v>
      </c>
      <c r="Q18" s="10">
        <v>405062000</v>
      </c>
      <c r="R18" s="10">
        <v>509862000</v>
      </c>
      <c r="S18" s="10">
        <v>548248000</v>
      </c>
    </row>
    <row r="19" spans="13:19" x14ac:dyDescent="0.2">
      <c r="N19" s="10">
        <v>311929000</v>
      </c>
      <c r="O19" s="10">
        <v>307668000</v>
      </c>
      <c r="P19" s="10">
        <v>342185000</v>
      </c>
      <c r="Q19" s="10">
        <v>406899000</v>
      </c>
      <c r="R19" s="10">
        <v>516762000</v>
      </c>
      <c r="S19" s="10">
        <v>544910000</v>
      </c>
    </row>
    <row r="20" spans="13:19" x14ac:dyDescent="0.2">
      <c r="N20" s="10">
        <v>286281000</v>
      </c>
      <c r="O20" s="10">
        <v>300629000</v>
      </c>
      <c r="P20" s="10">
        <v>330487000</v>
      </c>
      <c r="Q20" s="10">
        <v>393988000</v>
      </c>
      <c r="R20" s="10">
        <v>500076000</v>
      </c>
      <c r="S20" s="10">
        <v>558823000</v>
      </c>
    </row>
    <row r="21" spans="13:19" x14ac:dyDescent="0.2">
      <c r="M21" s="3" t="s">
        <v>2</v>
      </c>
      <c r="N21" s="3">
        <f t="shared" ref="N21:S21" si="7">(AVERAGE(N18:N20))</f>
        <v>297365666.66666669</v>
      </c>
      <c r="O21" s="3">
        <f t="shared" si="7"/>
        <v>305553333.33333331</v>
      </c>
      <c r="P21" s="3">
        <f t="shared" si="7"/>
        <v>338835333.33333331</v>
      </c>
      <c r="Q21" s="3">
        <f t="shared" si="7"/>
        <v>401983000</v>
      </c>
      <c r="R21" s="3">
        <f t="shared" si="7"/>
        <v>508900000</v>
      </c>
      <c r="S21" s="3">
        <f t="shared" si="7"/>
        <v>550660333.33333337</v>
      </c>
    </row>
    <row r="22" spans="13:19" x14ac:dyDescent="0.2">
      <c r="M22" s="3" t="s">
        <v>3</v>
      </c>
      <c r="N22" s="3">
        <f t="shared" ref="N22:S22" si="8">(STDEV(N18:N20))</f>
        <v>13173109.630354304</v>
      </c>
      <c r="O22" s="3">
        <f t="shared" si="8"/>
        <v>4278732.3278435329</v>
      </c>
      <c r="P22" s="3">
        <f t="shared" si="8"/>
        <v>7276730.1951723704</v>
      </c>
      <c r="Q22" s="3">
        <f t="shared" si="8"/>
        <v>6984530.1202013586</v>
      </c>
      <c r="R22" s="3">
        <f t="shared" si="8"/>
        <v>8384493.54463345</v>
      </c>
      <c r="S22" s="3">
        <f t="shared" si="8"/>
        <v>7263429.3782849796</v>
      </c>
    </row>
    <row r="23" spans="13:19" x14ac:dyDescent="0.2">
      <c r="M23" s="3" t="s">
        <v>4</v>
      </c>
      <c r="N23" s="3">
        <f t="shared" ref="N23:S23" si="9">(N22/N21)*100</f>
        <v>4.4299363063728396</v>
      </c>
      <c r="O23" s="3">
        <f t="shared" si="9"/>
        <v>1.4003225823675736</v>
      </c>
      <c r="P23" s="3">
        <f t="shared" si="9"/>
        <v>2.147571247539819</v>
      </c>
      <c r="Q23" s="3">
        <f t="shared" si="9"/>
        <v>1.7375187806950441</v>
      </c>
      <c r="R23" s="3">
        <f t="shared" si="9"/>
        <v>1.6475719285976516</v>
      </c>
      <c r="S23" s="3">
        <f t="shared" si="9"/>
        <v>1.3190398760551689</v>
      </c>
    </row>
    <row r="24" spans="13:19" x14ac:dyDescent="0.2">
      <c r="M24" s="6" t="s">
        <v>5</v>
      </c>
      <c r="N24" s="6">
        <f t="shared" ref="N24:S24" si="10">(N21-$C8)</f>
        <v>53394000.00000003</v>
      </c>
      <c r="O24" s="6">
        <f t="shared" si="10"/>
        <v>61581666.666666657</v>
      </c>
      <c r="P24" s="6">
        <f t="shared" si="10"/>
        <v>94863666.666666657</v>
      </c>
      <c r="Q24" s="6">
        <f t="shared" si="10"/>
        <v>158011333.33333334</v>
      </c>
      <c r="R24" s="6">
        <f t="shared" si="10"/>
        <v>264928333.33333334</v>
      </c>
      <c r="S24" s="6">
        <f t="shared" si="10"/>
        <v>306688666.66666675</v>
      </c>
    </row>
    <row r="25" spans="13:19" x14ac:dyDescent="0.2">
      <c r="M25" s="3" t="s">
        <v>6</v>
      </c>
      <c r="N25" s="3">
        <f t="shared" ref="N25:S25" si="11">(N24-40000000)/8000000000</f>
        <v>1.6742500000000036E-3</v>
      </c>
      <c r="O25" s="3">
        <f t="shared" si="11"/>
        <v>2.6977083333333319E-3</v>
      </c>
      <c r="P25" s="3">
        <f t="shared" si="11"/>
        <v>6.8579583333333322E-3</v>
      </c>
      <c r="Q25" s="3">
        <f t="shared" si="11"/>
        <v>1.4751416666666668E-2</v>
      </c>
      <c r="R25" s="3">
        <f t="shared" si="11"/>
        <v>2.8116041666666668E-2</v>
      </c>
      <c r="S25" s="3">
        <f t="shared" si="11"/>
        <v>3.3336083333333343E-2</v>
      </c>
    </row>
    <row r="28" spans="13:19" x14ac:dyDescent="0.2">
      <c r="M28" t="s">
        <v>10</v>
      </c>
    </row>
    <row r="29" spans="13:19" x14ac:dyDescent="0.2">
      <c r="N29" s="1">
        <v>5</v>
      </c>
      <c r="O29" s="1">
        <v>10</v>
      </c>
      <c r="P29" s="1">
        <v>20</v>
      </c>
      <c r="Q29" s="1">
        <v>40</v>
      </c>
      <c r="R29" s="1">
        <v>80</v>
      </c>
      <c r="S29" s="1">
        <v>100</v>
      </c>
    </row>
    <row r="30" spans="13:19" x14ac:dyDescent="0.2">
      <c r="M30" s="2" t="s">
        <v>348</v>
      </c>
      <c r="N30" s="2">
        <f t="shared" ref="N30:S30" si="12">(N29*20/200)</f>
        <v>0.5</v>
      </c>
      <c r="O30" s="2">
        <f t="shared" si="12"/>
        <v>1</v>
      </c>
      <c r="P30" s="2">
        <f t="shared" si="12"/>
        <v>2</v>
      </c>
      <c r="Q30" s="2">
        <f t="shared" si="12"/>
        <v>4</v>
      </c>
      <c r="R30" s="2">
        <f t="shared" si="12"/>
        <v>8</v>
      </c>
      <c r="S30" s="2">
        <f t="shared" si="12"/>
        <v>10</v>
      </c>
    </row>
    <row r="31" spans="13:19" x14ac:dyDescent="0.2">
      <c r="N31" s="10">
        <v>295808000</v>
      </c>
      <c r="O31" s="10">
        <v>334798000</v>
      </c>
      <c r="P31" s="10">
        <v>379179000</v>
      </c>
      <c r="Q31" s="10">
        <v>449967000</v>
      </c>
      <c r="R31" s="10">
        <v>551598000</v>
      </c>
      <c r="S31" s="10">
        <v>586112000</v>
      </c>
    </row>
    <row r="32" spans="13:19" x14ac:dyDescent="0.2">
      <c r="N32" s="10">
        <v>292661000</v>
      </c>
      <c r="O32" s="10">
        <v>335147000</v>
      </c>
      <c r="P32" s="10">
        <v>372590000</v>
      </c>
      <c r="Q32" s="10">
        <v>447022000</v>
      </c>
      <c r="R32" s="10">
        <v>550990000</v>
      </c>
      <c r="S32" s="10">
        <v>577328000</v>
      </c>
    </row>
    <row r="33" spans="13:19" x14ac:dyDescent="0.2">
      <c r="N33" s="10">
        <v>279598000</v>
      </c>
      <c r="O33" s="10">
        <v>314421000</v>
      </c>
      <c r="P33" s="10">
        <v>355016000</v>
      </c>
      <c r="Q33" s="10">
        <v>432375000</v>
      </c>
      <c r="R33" s="10">
        <v>530248000</v>
      </c>
      <c r="S33" s="10">
        <v>577550000</v>
      </c>
    </row>
    <row r="34" spans="13:19" x14ac:dyDescent="0.2">
      <c r="M34" s="3" t="s">
        <v>2</v>
      </c>
      <c r="N34" s="3">
        <f t="shared" ref="N34:S34" si="13">(AVERAGE(N31:N33))</f>
        <v>289355666.66666669</v>
      </c>
      <c r="O34" s="3">
        <f t="shared" si="13"/>
        <v>328122000</v>
      </c>
      <c r="P34" s="3">
        <f t="shared" si="13"/>
        <v>368928333.33333331</v>
      </c>
      <c r="Q34" s="3">
        <f t="shared" si="13"/>
        <v>443121333.33333331</v>
      </c>
      <c r="R34" s="3">
        <f t="shared" si="13"/>
        <v>544278666.66666663</v>
      </c>
      <c r="S34" s="3">
        <f t="shared" si="13"/>
        <v>580330000</v>
      </c>
    </row>
    <row r="35" spans="13:19" x14ac:dyDescent="0.2">
      <c r="M35" s="3" t="s">
        <v>3</v>
      </c>
      <c r="N35" s="3">
        <f t="shared" ref="N35:S35" si="14">(STDEV(N31:N33))</f>
        <v>8595635.3071389291</v>
      </c>
      <c r="O35" s="3">
        <f t="shared" si="14"/>
        <v>11866697.139473982</v>
      </c>
      <c r="P35" s="3">
        <f t="shared" si="14"/>
        <v>12490736.340718001</v>
      </c>
      <c r="Q35" s="3">
        <f t="shared" si="14"/>
        <v>9422367.8729570601</v>
      </c>
      <c r="R35" s="3">
        <f t="shared" si="14"/>
        <v>12154716.012039661</v>
      </c>
      <c r="S35" s="3">
        <f t="shared" si="14"/>
        <v>5008589.0228686165</v>
      </c>
    </row>
    <row r="36" spans="13:19" x14ac:dyDescent="0.2">
      <c r="M36" s="3" t="s">
        <v>4</v>
      </c>
      <c r="N36" s="3">
        <f t="shared" ref="N36:S36" si="15">(N35/N34)*100</f>
        <v>2.9706123975933636</v>
      </c>
      <c r="O36" s="3">
        <f t="shared" si="15"/>
        <v>3.6165502890613799</v>
      </c>
      <c r="P36" s="3">
        <f t="shared" si="15"/>
        <v>3.3856809608147929</v>
      </c>
      <c r="Q36" s="3">
        <f t="shared" si="15"/>
        <v>2.1263629539291857</v>
      </c>
      <c r="R36" s="3">
        <f t="shared" si="15"/>
        <v>2.2331788395233194</v>
      </c>
      <c r="S36" s="3">
        <f t="shared" si="15"/>
        <v>0.86305878084341947</v>
      </c>
    </row>
    <row r="37" spans="13:19" x14ac:dyDescent="0.2">
      <c r="M37" s="6" t="s">
        <v>5</v>
      </c>
      <c r="N37" s="6">
        <f t="shared" ref="N37:S37" si="16">(N34-$C8)</f>
        <v>45384000.00000003</v>
      </c>
      <c r="O37" s="6">
        <f t="shared" si="16"/>
        <v>84150333.333333343</v>
      </c>
      <c r="P37" s="6">
        <f t="shared" si="16"/>
        <v>124956666.66666666</v>
      </c>
      <c r="Q37" s="6">
        <f t="shared" si="16"/>
        <v>199149666.66666666</v>
      </c>
      <c r="R37" s="6">
        <f t="shared" si="16"/>
        <v>300307000</v>
      </c>
      <c r="S37" s="6">
        <f t="shared" si="16"/>
        <v>336358333.33333337</v>
      </c>
    </row>
    <row r="38" spans="13:19" x14ac:dyDescent="0.2">
      <c r="M38" s="3" t="s">
        <v>6</v>
      </c>
      <c r="N38" s="3">
        <f t="shared" ref="N38:S38" si="17">(N37-40000000)/8000000000</f>
        <v>6.7300000000000367E-4</v>
      </c>
      <c r="O38" s="3">
        <f t="shared" si="17"/>
        <v>5.5187916666666675E-3</v>
      </c>
      <c r="P38" s="3">
        <f t="shared" si="17"/>
        <v>1.0619583333333332E-2</v>
      </c>
      <c r="Q38" s="3">
        <f t="shared" si="17"/>
        <v>1.9893708333333333E-2</v>
      </c>
      <c r="R38" s="3">
        <f t="shared" si="17"/>
        <v>3.2538375000000001E-2</v>
      </c>
      <c r="S38" s="3">
        <f t="shared" si="17"/>
        <v>3.7044791666666674E-2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T39"/>
  <sheetViews>
    <sheetView topLeftCell="A2" zoomScaleNormal="100" workbookViewId="0">
      <selection activeCell="K32" sqref="K32"/>
    </sheetView>
  </sheetViews>
  <sheetFormatPr baseColWidth="10" defaultColWidth="8.83203125" defaultRowHeight="15" x14ac:dyDescent="0.2"/>
  <cols>
    <col min="2" max="2" width="21.6640625" customWidth="1"/>
    <col min="3" max="3" width="7.6640625" customWidth="1"/>
    <col min="5" max="5" width="8.83203125" customWidth="1"/>
    <col min="9" max="9" width="11.1640625" bestFit="1" customWidth="1"/>
    <col min="13" max="13" width="21.5" customWidth="1"/>
    <col min="14" max="14" width="9.5" customWidth="1"/>
    <col min="20" max="20" width="8.5" customWidth="1"/>
  </cols>
  <sheetData>
    <row r="3" spans="2:20" x14ac:dyDescent="0.2">
      <c r="C3">
        <v>0</v>
      </c>
      <c r="D3">
        <v>0.1</v>
      </c>
      <c r="E3">
        <v>0.2</v>
      </c>
      <c r="F3">
        <v>0.4</v>
      </c>
      <c r="M3" t="s">
        <v>17</v>
      </c>
      <c r="N3" s="1"/>
      <c r="O3" s="1"/>
      <c r="P3" s="1"/>
      <c r="Q3" s="1"/>
      <c r="R3" s="1"/>
      <c r="S3" s="1"/>
    </row>
    <row r="4" spans="2:20" x14ac:dyDescent="0.2">
      <c r="B4" s="2" t="s">
        <v>349</v>
      </c>
      <c r="C4" s="2">
        <f>(C3*10)/300</f>
        <v>0</v>
      </c>
      <c r="D4" s="2">
        <f>(D3*20)/200</f>
        <v>0.01</v>
      </c>
      <c r="E4" s="2">
        <f>(E3*20)/200</f>
        <v>0.02</v>
      </c>
      <c r="F4" s="2">
        <f>(F3*20)/200</f>
        <v>0.04</v>
      </c>
      <c r="G4" s="2"/>
      <c r="I4" t="s">
        <v>346</v>
      </c>
      <c r="N4" s="1">
        <v>5</v>
      </c>
      <c r="O4" s="1">
        <v>10</v>
      </c>
      <c r="P4" s="1">
        <v>20</v>
      </c>
      <c r="Q4" s="1">
        <v>40</v>
      </c>
      <c r="R4" s="1">
        <v>80</v>
      </c>
      <c r="S4" s="1">
        <v>100</v>
      </c>
      <c r="T4" t="s">
        <v>350</v>
      </c>
    </row>
    <row r="5" spans="2:20" x14ac:dyDescent="0.2">
      <c r="B5" t="s">
        <v>1</v>
      </c>
      <c r="C5" s="10">
        <v>244289000</v>
      </c>
      <c r="D5" s="10">
        <v>420709000</v>
      </c>
      <c r="E5" s="10">
        <v>518632000</v>
      </c>
      <c r="F5" s="10">
        <v>635902000</v>
      </c>
      <c r="G5" s="10"/>
      <c r="I5" s="10">
        <v>254788000</v>
      </c>
      <c r="M5" s="2" t="s">
        <v>349</v>
      </c>
      <c r="N5" s="2">
        <f t="shared" ref="N5:S5" si="0">(N4*20/200)</f>
        <v>0.5</v>
      </c>
      <c r="O5" s="2">
        <f t="shared" si="0"/>
        <v>1</v>
      </c>
      <c r="P5" s="2">
        <f t="shared" si="0"/>
        <v>2</v>
      </c>
      <c r="Q5" s="2">
        <f t="shared" si="0"/>
        <v>4</v>
      </c>
      <c r="R5" s="2">
        <f t="shared" si="0"/>
        <v>8</v>
      </c>
      <c r="S5" s="2">
        <f t="shared" si="0"/>
        <v>10</v>
      </c>
    </row>
    <row r="6" spans="2:20" x14ac:dyDescent="0.2">
      <c r="C6" s="10">
        <v>241743000</v>
      </c>
      <c r="D6" s="10">
        <v>442080000</v>
      </c>
      <c r="E6" s="10">
        <v>513020000</v>
      </c>
      <c r="F6" s="10">
        <v>628425000</v>
      </c>
      <c r="G6" s="10"/>
      <c r="I6" s="10">
        <v>263925000</v>
      </c>
      <c r="N6" s="10">
        <v>307760000</v>
      </c>
      <c r="O6" s="10">
        <v>342090000</v>
      </c>
      <c r="P6" s="10">
        <v>377937000</v>
      </c>
      <c r="Q6" s="10">
        <v>475052000</v>
      </c>
      <c r="R6" s="10">
        <v>648330000</v>
      </c>
      <c r="S6" s="10">
        <v>729974000</v>
      </c>
      <c r="T6" s="10">
        <v>1098000000</v>
      </c>
    </row>
    <row r="7" spans="2:20" x14ac:dyDescent="0.2">
      <c r="C7" s="10">
        <v>234468000</v>
      </c>
      <c r="D7" s="10">
        <v>413063000</v>
      </c>
      <c r="E7" s="10">
        <v>496580000</v>
      </c>
      <c r="F7" s="10">
        <v>625719000</v>
      </c>
      <c r="G7" s="10"/>
      <c r="I7" s="10">
        <v>255818000</v>
      </c>
      <c r="N7" s="10">
        <v>322870000</v>
      </c>
      <c r="O7" s="10">
        <v>337677000</v>
      </c>
      <c r="P7" s="10">
        <v>386882000</v>
      </c>
      <c r="Q7" s="10">
        <v>475567000</v>
      </c>
      <c r="R7" s="10">
        <v>651201000</v>
      </c>
      <c r="S7" s="10">
        <v>720711000</v>
      </c>
      <c r="T7" s="10">
        <v>1095000000</v>
      </c>
    </row>
    <row r="8" spans="2:20" x14ac:dyDescent="0.2">
      <c r="B8" s="3" t="s">
        <v>2</v>
      </c>
      <c r="C8" s="3">
        <f>(AVERAGE(C5:C7))</f>
        <v>240166666.66666666</v>
      </c>
      <c r="D8" s="3">
        <f>(AVERAGE(D5:D7))</f>
        <v>425284000</v>
      </c>
      <c r="E8" s="3">
        <f>(AVERAGE(E5:E7))</f>
        <v>509410666.66666669</v>
      </c>
      <c r="F8" s="3">
        <f>(AVERAGE(F5:F7))</f>
        <v>630015333.33333337</v>
      </c>
      <c r="G8" s="3"/>
      <c r="H8" t="s">
        <v>40</v>
      </c>
      <c r="I8">
        <f>(AVERAGE(I5:I7))</f>
        <v>258177000</v>
      </c>
      <c r="N8" s="10">
        <v>288730000</v>
      </c>
      <c r="O8" s="10">
        <v>318956000</v>
      </c>
      <c r="P8" s="10">
        <v>370491000</v>
      </c>
      <c r="Q8" s="10">
        <v>458967000</v>
      </c>
      <c r="R8" s="10">
        <v>644157000</v>
      </c>
      <c r="S8" s="10">
        <v>702686000</v>
      </c>
      <c r="T8" s="10">
        <v>1096000000</v>
      </c>
    </row>
    <row r="9" spans="2:20" x14ac:dyDescent="0.2">
      <c r="B9" s="3" t="s">
        <v>3</v>
      </c>
      <c r="C9" s="3">
        <f>(STDEV(C5:C7))</f>
        <v>5096727.4140700651</v>
      </c>
      <c r="D9" s="3">
        <f>(STDEV(D5:D7))</f>
        <v>15039765.323966993</v>
      </c>
      <c r="E9" s="3">
        <f>(STDEV(E5:E7))</f>
        <v>11460503.537512362</v>
      </c>
      <c r="F9" s="3">
        <f>(STDEV(F5:F7))</f>
        <v>5274489.769952477</v>
      </c>
      <c r="G9" s="3"/>
      <c r="M9" s="3" t="s">
        <v>2</v>
      </c>
      <c r="N9" s="3">
        <f t="shared" ref="N9:T9" si="1">(AVERAGE(N6:N8))</f>
        <v>306453333.33333331</v>
      </c>
      <c r="O9" s="3">
        <f t="shared" si="1"/>
        <v>332907666.66666669</v>
      </c>
      <c r="P9" s="3">
        <f t="shared" si="1"/>
        <v>378436666.66666669</v>
      </c>
      <c r="Q9" s="3">
        <f t="shared" si="1"/>
        <v>469862000</v>
      </c>
      <c r="R9" s="3">
        <f t="shared" si="1"/>
        <v>647896000</v>
      </c>
      <c r="S9" s="3">
        <f t="shared" si="1"/>
        <v>717790333.33333337</v>
      </c>
      <c r="T9" s="3">
        <f t="shared" si="1"/>
        <v>1096333333.3333333</v>
      </c>
    </row>
    <row r="10" spans="2:20" x14ac:dyDescent="0.2">
      <c r="B10" s="3" t="s">
        <v>4</v>
      </c>
      <c r="C10" s="3">
        <f>(C9/C8)*100</f>
        <v>2.1221626984330597</v>
      </c>
      <c r="D10" s="3">
        <f>(D9/D8)*100</f>
        <v>3.5364051607789131</v>
      </c>
      <c r="E10" s="3">
        <f>(E9/E8)*100</f>
        <v>2.2497572758937832</v>
      </c>
      <c r="F10" s="3">
        <f>(F9/F8)*100</f>
        <v>0.83720022210345313</v>
      </c>
      <c r="G10" s="3"/>
      <c r="M10" s="3" t="s">
        <v>3</v>
      </c>
      <c r="N10" s="3">
        <f t="shared" ref="N10:T10" si="2">(STDEV(N6:N8))</f>
        <v>17107467.180542342</v>
      </c>
      <c r="O10" s="3">
        <f t="shared" si="2"/>
        <v>12282320.396949973</v>
      </c>
      <c r="P10" s="3">
        <f t="shared" si="2"/>
        <v>8206916.0062311674</v>
      </c>
      <c r="Q10" s="3">
        <f t="shared" si="2"/>
        <v>9438859.8358064406</v>
      </c>
      <c r="R10" s="3">
        <f t="shared" si="2"/>
        <v>3541998.1648781244</v>
      </c>
      <c r="S10" s="3">
        <f t="shared" si="2"/>
        <v>13876471.32138907</v>
      </c>
      <c r="T10" s="3">
        <f t="shared" si="2"/>
        <v>1527525.2316519467</v>
      </c>
    </row>
    <row r="11" spans="2:20" x14ac:dyDescent="0.2">
      <c r="B11" s="6" t="s">
        <v>5</v>
      </c>
      <c r="C11" s="6">
        <f>(C8-$C8)</f>
        <v>0</v>
      </c>
      <c r="D11" s="6">
        <f>(D8-$C8)</f>
        <v>185117333.33333334</v>
      </c>
      <c r="E11" s="6">
        <f>(E8-$C8)</f>
        <v>269244000</v>
      </c>
      <c r="F11" s="6">
        <f>(F8-$C8)</f>
        <v>389848666.66666675</v>
      </c>
      <c r="G11" s="6"/>
      <c r="M11" s="3" t="s">
        <v>4</v>
      </c>
      <c r="N11" s="3">
        <f t="shared" ref="N11:T11" si="3">(N10/N9)*100</f>
        <v>5.582405319094482</v>
      </c>
      <c r="O11" s="3">
        <f t="shared" si="3"/>
        <v>3.6894074924528542</v>
      </c>
      <c r="P11" s="3">
        <f t="shared" si="3"/>
        <v>2.1686365854870915</v>
      </c>
      <c r="Q11" s="3">
        <f t="shared" si="3"/>
        <v>2.0088578850399568</v>
      </c>
      <c r="R11" s="3">
        <f t="shared" si="3"/>
        <v>0.54669239582867069</v>
      </c>
      <c r="S11" s="3">
        <f t="shared" si="3"/>
        <v>1.9332207020604997</v>
      </c>
      <c r="T11" s="3">
        <f t="shared" si="3"/>
        <v>0.13933036469917423</v>
      </c>
    </row>
    <row r="12" spans="2:20" x14ac:dyDescent="0.2">
      <c r="M12" s="6" t="s">
        <v>5</v>
      </c>
      <c r="N12" s="6">
        <f t="shared" ref="N12:T12" si="4">(N9-$C8)</f>
        <v>66286666.666666657</v>
      </c>
      <c r="O12" s="6">
        <f t="shared" si="4"/>
        <v>92741000.00000003</v>
      </c>
      <c r="P12" s="6">
        <f t="shared" si="4"/>
        <v>138270000.00000003</v>
      </c>
      <c r="Q12" s="6">
        <f t="shared" si="4"/>
        <v>229695333.33333334</v>
      </c>
      <c r="R12" s="6">
        <f t="shared" si="4"/>
        <v>407729333.33333337</v>
      </c>
      <c r="S12" s="6">
        <f t="shared" si="4"/>
        <v>477623666.66666675</v>
      </c>
      <c r="T12" s="6">
        <f t="shared" si="4"/>
        <v>856166666.66666663</v>
      </c>
    </row>
    <row r="13" spans="2:20" x14ac:dyDescent="0.2">
      <c r="M13" s="3" t="s">
        <v>6</v>
      </c>
      <c r="N13" s="3">
        <f t="shared" ref="N13:T13" si="5">(N12-50000000)/9000000000</f>
        <v>1.8096296296296285E-3</v>
      </c>
      <c r="O13" s="3">
        <f t="shared" si="5"/>
        <v>4.7490000000000032E-3</v>
      </c>
      <c r="P13" s="3">
        <f t="shared" si="5"/>
        <v>9.8077777777777816E-3</v>
      </c>
      <c r="Q13" s="3">
        <f t="shared" si="5"/>
        <v>1.996614814814815E-2</v>
      </c>
      <c r="R13" s="3">
        <f t="shared" si="5"/>
        <v>3.9747703703703709E-2</v>
      </c>
      <c r="S13" s="3">
        <f t="shared" si="5"/>
        <v>4.7513740740740752E-2</v>
      </c>
      <c r="T13" s="3">
        <f t="shared" si="5"/>
        <v>8.957407407407407E-2</v>
      </c>
    </row>
    <row r="14" spans="2:20" x14ac:dyDescent="0.2">
      <c r="G14" s="29"/>
    </row>
    <row r="15" spans="2:20" x14ac:dyDescent="0.2">
      <c r="G15" s="29"/>
      <c r="J15" s="29">
        <v>50000000</v>
      </c>
    </row>
    <row r="16" spans="2:20" x14ac:dyDescent="0.2">
      <c r="J16" s="29">
        <v>9000000000</v>
      </c>
      <c r="M16" t="s">
        <v>27</v>
      </c>
    </row>
    <row r="17" spans="10:20" x14ac:dyDescent="0.2">
      <c r="J17" s="29"/>
      <c r="N17" s="1">
        <v>5</v>
      </c>
      <c r="O17" s="1">
        <v>10</v>
      </c>
      <c r="P17" s="1">
        <v>20</v>
      </c>
      <c r="Q17" s="1">
        <v>40</v>
      </c>
      <c r="R17" s="1">
        <v>80</v>
      </c>
      <c r="S17" s="1">
        <v>100</v>
      </c>
    </row>
    <row r="18" spans="10:20" x14ac:dyDescent="0.2">
      <c r="M18" s="2" t="s">
        <v>349</v>
      </c>
      <c r="N18" s="2">
        <f t="shared" ref="N18:S18" si="6">(N17*20/200)</f>
        <v>0.5</v>
      </c>
      <c r="O18" s="2">
        <f t="shared" si="6"/>
        <v>1</v>
      </c>
      <c r="P18" s="2">
        <f t="shared" si="6"/>
        <v>2</v>
      </c>
      <c r="Q18" s="2">
        <f t="shared" si="6"/>
        <v>4</v>
      </c>
      <c r="R18" s="2">
        <f t="shared" si="6"/>
        <v>8</v>
      </c>
      <c r="S18" s="2">
        <f t="shared" si="6"/>
        <v>10</v>
      </c>
    </row>
    <row r="19" spans="10:20" x14ac:dyDescent="0.2">
      <c r="N19" s="10">
        <v>261094000</v>
      </c>
      <c r="O19" s="10">
        <v>278737000</v>
      </c>
      <c r="P19" s="10">
        <v>306856000</v>
      </c>
      <c r="Q19" s="10">
        <v>380794000</v>
      </c>
      <c r="R19" s="10">
        <v>478860000</v>
      </c>
      <c r="S19" s="10">
        <v>524168000</v>
      </c>
    </row>
    <row r="20" spans="10:20" x14ac:dyDescent="0.2">
      <c r="N20" s="10">
        <v>261531000</v>
      </c>
      <c r="O20" s="10">
        <v>288129000</v>
      </c>
      <c r="P20" s="10">
        <v>330677000</v>
      </c>
      <c r="Q20" s="10">
        <v>416494000</v>
      </c>
      <c r="R20" s="10">
        <v>503853000</v>
      </c>
      <c r="S20" s="10">
        <v>512856000</v>
      </c>
    </row>
    <row r="21" spans="10:20" x14ac:dyDescent="0.2">
      <c r="N21" s="10">
        <v>277644000</v>
      </c>
      <c r="O21" s="10">
        <v>294076000</v>
      </c>
      <c r="P21" s="10">
        <v>336301000</v>
      </c>
      <c r="Q21" s="10">
        <v>388087000</v>
      </c>
      <c r="R21" s="10">
        <v>490444000</v>
      </c>
      <c r="S21" s="10">
        <v>523324000</v>
      </c>
    </row>
    <row r="22" spans="10:20" x14ac:dyDescent="0.2">
      <c r="M22" s="3" t="s">
        <v>2</v>
      </c>
      <c r="N22" s="3">
        <f t="shared" ref="N22:S22" si="7">(AVERAGE(N19:N21))</f>
        <v>266756333.33333334</v>
      </c>
      <c r="O22" s="3">
        <f t="shared" si="7"/>
        <v>286980666.66666669</v>
      </c>
      <c r="P22" s="3">
        <f t="shared" si="7"/>
        <v>324611333.33333331</v>
      </c>
      <c r="Q22" s="3">
        <f t="shared" si="7"/>
        <v>395125000</v>
      </c>
      <c r="R22" s="3">
        <f t="shared" si="7"/>
        <v>491052333.33333331</v>
      </c>
      <c r="S22" s="3">
        <f t="shared" si="7"/>
        <v>520116000</v>
      </c>
    </row>
    <row r="23" spans="10:20" x14ac:dyDescent="0.2">
      <c r="M23" s="3" t="s">
        <v>3</v>
      </c>
      <c r="N23" s="3">
        <f t="shared" ref="N23:S23" si="8">(STDEV(N19:N21))</f>
        <v>9431527.2534904629</v>
      </c>
      <c r="O23" s="3">
        <f t="shared" si="8"/>
        <v>7733707.5412335917</v>
      </c>
      <c r="P23" s="3">
        <f t="shared" si="8"/>
        <v>15631578.305895196</v>
      </c>
      <c r="Q23" s="3">
        <f t="shared" si="8"/>
        <v>18861934.76290277</v>
      </c>
      <c r="R23" s="3">
        <f t="shared" si="8"/>
        <v>12507600.262773564</v>
      </c>
      <c r="S23" s="3">
        <f t="shared" si="8"/>
        <v>6301490.6173063526</v>
      </c>
      <c r="T23" s="8"/>
    </row>
    <row r="24" spans="10:20" x14ac:dyDescent="0.2">
      <c r="M24" s="3" t="s">
        <v>4</v>
      </c>
      <c r="N24" s="3">
        <f t="shared" ref="N24:S24" si="9">(N23/N22)*100</f>
        <v>3.535633863172432</v>
      </c>
      <c r="O24" s="3">
        <f t="shared" si="9"/>
        <v>2.6948531519778074</v>
      </c>
      <c r="P24" s="3">
        <f t="shared" si="9"/>
        <v>4.8154752162776804</v>
      </c>
      <c r="Q24" s="3">
        <f t="shared" si="9"/>
        <v>4.7736627049421756</v>
      </c>
      <c r="R24" s="3">
        <f t="shared" si="9"/>
        <v>2.5471012789757435</v>
      </c>
      <c r="S24" s="3">
        <f t="shared" si="9"/>
        <v>1.2115548487849543</v>
      </c>
      <c r="T24" s="8"/>
    </row>
    <row r="25" spans="10:20" x14ac:dyDescent="0.2">
      <c r="M25" s="6" t="s">
        <v>5</v>
      </c>
      <c r="N25" s="6">
        <f t="shared" ref="N25:S25" si="10">(N22-$C8)</f>
        <v>26589666.666666687</v>
      </c>
      <c r="O25" s="6">
        <f t="shared" si="10"/>
        <v>46814000.00000003</v>
      </c>
      <c r="P25" s="6">
        <f t="shared" si="10"/>
        <v>84444666.666666657</v>
      </c>
      <c r="Q25" s="6">
        <f t="shared" si="10"/>
        <v>154958333.33333334</v>
      </c>
      <c r="R25" s="6">
        <f t="shared" si="10"/>
        <v>250885666.66666666</v>
      </c>
      <c r="S25" s="6">
        <f t="shared" si="10"/>
        <v>279949333.33333337</v>
      </c>
      <c r="T25" s="8"/>
    </row>
    <row r="26" spans="10:20" x14ac:dyDescent="0.2">
      <c r="M26" s="3" t="s">
        <v>6</v>
      </c>
      <c r="N26" s="3">
        <f t="shared" ref="N26:S26" si="11">(N25-50000000)/9000000000</f>
        <v>-2.6011481481481458E-3</v>
      </c>
      <c r="O26" s="3">
        <f t="shared" si="11"/>
        <v>-3.5399999999999668E-4</v>
      </c>
      <c r="P26" s="3">
        <f t="shared" si="11"/>
        <v>3.8271851851851839E-3</v>
      </c>
      <c r="Q26" s="3">
        <f t="shared" si="11"/>
        <v>1.1662037037037038E-2</v>
      </c>
      <c r="R26" s="3">
        <f t="shared" si="11"/>
        <v>2.2320629629629628E-2</v>
      </c>
      <c r="S26" s="3">
        <f t="shared" si="11"/>
        <v>2.5549925925925931E-2</v>
      </c>
      <c r="T26" s="8"/>
    </row>
    <row r="29" spans="10:20" x14ac:dyDescent="0.2">
      <c r="M29" t="s">
        <v>10</v>
      </c>
    </row>
    <row r="30" spans="10:20" x14ac:dyDescent="0.2">
      <c r="N30" s="1">
        <v>5</v>
      </c>
      <c r="O30" s="1">
        <v>10</v>
      </c>
      <c r="P30" s="1">
        <v>20</v>
      </c>
      <c r="Q30" s="1">
        <v>40</v>
      </c>
      <c r="R30" s="1">
        <v>80</v>
      </c>
      <c r="S30" s="1">
        <v>100</v>
      </c>
    </row>
    <row r="31" spans="10:20" x14ac:dyDescent="0.2">
      <c r="M31" s="2" t="s">
        <v>349</v>
      </c>
      <c r="N31" s="2">
        <f t="shared" ref="N31:S31" si="12">(N30*20/200)</f>
        <v>0.5</v>
      </c>
      <c r="O31" s="2">
        <f t="shared" si="12"/>
        <v>1</v>
      </c>
      <c r="P31" s="2">
        <f t="shared" si="12"/>
        <v>2</v>
      </c>
      <c r="Q31" s="2">
        <f t="shared" si="12"/>
        <v>4</v>
      </c>
      <c r="R31" s="2">
        <f t="shared" si="12"/>
        <v>8</v>
      </c>
      <c r="S31" s="2">
        <f t="shared" si="12"/>
        <v>10</v>
      </c>
    </row>
    <row r="32" spans="10:20" x14ac:dyDescent="0.2">
      <c r="N32" s="10">
        <v>313848000</v>
      </c>
      <c r="O32" s="10">
        <v>336809000</v>
      </c>
      <c r="P32" s="10">
        <v>373538000</v>
      </c>
      <c r="Q32" s="10">
        <v>431079000</v>
      </c>
      <c r="R32" s="10">
        <v>531213000</v>
      </c>
      <c r="S32" s="10">
        <v>590073000</v>
      </c>
    </row>
    <row r="33" spans="13:19" x14ac:dyDescent="0.2">
      <c r="N33" s="10">
        <v>293981000</v>
      </c>
      <c r="O33" s="10">
        <v>328721000</v>
      </c>
      <c r="P33" s="10">
        <v>383205000</v>
      </c>
      <c r="Q33" s="10">
        <v>427974000</v>
      </c>
      <c r="R33" s="10">
        <v>532193000</v>
      </c>
      <c r="S33" s="10">
        <v>594585000</v>
      </c>
    </row>
    <row r="34" spans="13:19" x14ac:dyDescent="0.2">
      <c r="N34" s="10">
        <v>285058000</v>
      </c>
      <c r="O34" s="10">
        <v>334062000</v>
      </c>
      <c r="P34" s="10">
        <v>375093000</v>
      </c>
      <c r="Q34" s="10">
        <v>440117000</v>
      </c>
      <c r="R34" s="10">
        <v>534931000</v>
      </c>
      <c r="S34" s="10">
        <v>598118000</v>
      </c>
    </row>
    <row r="35" spans="13:19" x14ac:dyDescent="0.2">
      <c r="M35" s="3" t="s">
        <v>2</v>
      </c>
      <c r="N35" s="3">
        <f t="shared" ref="N35:S35" si="13">(AVERAGE(N32:N34))</f>
        <v>297629000</v>
      </c>
      <c r="O35" s="3">
        <f t="shared" si="13"/>
        <v>333197333.33333331</v>
      </c>
      <c r="P35" s="3">
        <f t="shared" si="13"/>
        <v>377278666.66666669</v>
      </c>
      <c r="Q35" s="3">
        <f t="shared" si="13"/>
        <v>433056666.66666669</v>
      </c>
      <c r="R35" s="3">
        <f t="shared" si="13"/>
        <v>532779000</v>
      </c>
      <c r="S35" s="3">
        <f t="shared" si="13"/>
        <v>594258666.66666663</v>
      </c>
    </row>
    <row r="36" spans="13:19" x14ac:dyDescent="0.2">
      <c r="M36" s="3" t="s">
        <v>3</v>
      </c>
      <c r="N36" s="3">
        <f t="shared" ref="N36:S36" si="14">(STDEV(N32:N34))</f>
        <v>14737603.366897888</v>
      </c>
      <c r="O36" s="3">
        <f t="shared" si="14"/>
        <v>4112745.109210311</v>
      </c>
      <c r="P36" s="3">
        <f t="shared" si="14"/>
        <v>5190912.8612733753</v>
      </c>
      <c r="Q36" s="3">
        <f t="shared" si="14"/>
        <v>6308445.6352839675</v>
      </c>
      <c r="R36" s="3">
        <f t="shared" si="14"/>
        <v>1927025.6874260914</v>
      </c>
      <c r="S36" s="3">
        <f t="shared" si="14"/>
        <v>4032415.694510343</v>
      </c>
    </row>
    <row r="37" spans="13:19" x14ac:dyDescent="0.2">
      <c r="M37" s="3" t="s">
        <v>4</v>
      </c>
      <c r="N37" s="3">
        <f t="shared" ref="N37:S37" si="15">(N36/N35)*100</f>
        <v>4.9516691474613994</v>
      </c>
      <c r="O37" s="3">
        <f t="shared" si="15"/>
        <v>1.2343271382354934</v>
      </c>
      <c r="P37" s="3">
        <f t="shared" si="15"/>
        <v>1.375882953344842</v>
      </c>
      <c r="Q37" s="3">
        <f t="shared" si="15"/>
        <v>1.4567252096224437</v>
      </c>
      <c r="R37" s="3">
        <f t="shared" si="15"/>
        <v>0.36169325131547814</v>
      </c>
      <c r="S37" s="3">
        <f t="shared" si="15"/>
        <v>0.67856237034439715</v>
      </c>
    </row>
    <row r="38" spans="13:19" x14ac:dyDescent="0.2">
      <c r="M38" s="6" t="s">
        <v>5</v>
      </c>
      <c r="N38" s="6">
        <f t="shared" ref="N38:S38" si="16">(N35-$C8)</f>
        <v>57462333.333333343</v>
      </c>
      <c r="O38" s="6">
        <f t="shared" si="16"/>
        <v>93030666.666666657</v>
      </c>
      <c r="P38" s="6">
        <f t="shared" si="16"/>
        <v>137112000.00000003</v>
      </c>
      <c r="Q38" s="6">
        <f t="shared" si="16"/>
        <v>192890000.00000003</v>
      </c>
      <c r="R38" s="6">
        <f t="shared" si="16"/>
        <v>292612333.33333337</v>
      </c>
      <c r="S38" s="6">
        <f t="shared" si="16"/>
        <v>354092000</v>
      </c>
    </row>
    <row r="39" spans="13:19" x14ac:dyDescent="0.2">
      <c r="M39" s="3" t="s">
        <v>6</v>
      </c>
      <c r="N39" s="3">
        <f t="shared" ref="N39:S39" si="17">(N38-50000000)/9000000000</f>
        <v>8.2914814814814928E-4</v>
      </c>
      <c r="O39" s="3">
        <f t="shared" si="17"/>
        <v>4.7811851851851843E-3</v>
      </c>
      <c r="P39" s="3">
        <f t="shared" si="17"/>
        <v>9.679111111111114E-3</v>
      </c>
      <c r="Q39" s="3">
        <f t="shared" si="17"/>
        <v>1.5876666666666671E-2</v>
      </c>
      <c r="R39" s="3">
        <f t="shared" si="17"/>
        <v>2.6956925925925929E-2</v>
      </c>
      <c r="S39" s="3">
        <f t="shared" si="17"/>
        <v>3.3787999999999999E-2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V30"/>
  <sheetViews>
    <sheetView topLeftCell="F1" zoomScale="75" zoomScaleNormal="85" workbookViewId="0">
      <selection activeCell="Q40" sqref="Q40"/>
    </sheetView>
  </sheetViews>
  <sheetFormatPr baseColWidth="10" defaultColWidth="8.83203125" defaultRowHeight="15" x14ac:dyDescent="0.2"/>
  <cols>
    <col min="2" max="2" width="14.83203125" bestFit="1" customWidth="1"/>
    <col min="3" max="3" width="9.1640625" bestFit="1" customWidth="1"/>
    <col min="4" max="7" width="8.83203125" bestFit="1" customWidth="1"/>
    <col min="10" max="10" width="10.1640625" bestFit="1" customWidth="1"/>
    <col min="11" max="12" width="10.5" customWidth="1"/>
    <col min="13" max="13" width="9.1640625" bestFit="1" customWidth="1"/>
    <col min="14" max="17" width="8.83203125" bestFit="1" customWidth="1"/>
    <col min="20" max="22" width="8.83203125" bestFit="1" customWidth="1"/>
  </cols>
  <sheetData>
    <row r="3" spans="1:22" x14ac:dyDescent="0.2">
      <c r="A3" t="s">
        <v>17</v>
      </c>
      <c r="B3">
        <v>5</v>
      </c>
      <c r="C3">
        <v>10</v>
      </c>
      <c r="D3">
        <v>20</v>
      </c>
      <c r="E3">
        <v>40</v>
      </c>
      <c r="F3">
        <v>80</v>
      </c>
      <c r="G3">
        <v>100</v>
      </c>
      <c r="J3" s="46" t="s">
        <v>346</v>
      </c>
      <c r="K3" s="45" t="s">
        <v>374</v>
      </c>
      <c r="L3" s="44">
        <v>5</v>
      </c>
      <c r="M3" s="44">
        <v>10</v>
      </c>
      <c r="N3" s="44">
        <v>20</v>
      </c>
      <c r="O3" s="44">
        <v>40</v>
      </c>
      <c r="P3" s="44">
        <v>80</v>
      </c>
      <c r="Q3" s="44">
        <v>100</v>
      </c>
    </row>
    <row r="4" spans="1:22" x14ac:dyDescent="0.2">
      <c r="B4" s="9">
        <v>-1.3550666666666687E-3</v>
      </c>
      <c r="C4" s="42">
        <v>2.8501666666666688E-3</v>
      </c>
      <c r="D4" s="42">
        <v>8.7281333333333322E-3</v>
      </c>
      <c r="E4" s="42">
        <v>1.9518866666666669E-2</v>
      </c>
      <c r="F4" s="42">
        <v>3.7409733333333341E-2</v>
      </c>
      <c r="G4" s="42">
        <v>4.2076766666666661E-2</v>
      </c>
      <c r="J4" s="43">
        <v>0</v>
      </c>
      <c r="K4" s="9">
        <v>7.8943399999999997E-2</v>
      </c>
      <c r="L4" s="9"/>
      <c r="M4" s="42">
        <v>2.8501666666666688E-3</v>
      </c>
      <c r="N4" s="42">
        <v>8.7281333333333322E-3</v>
      </c>
      <c r="O4" s="42">
        <v>1.9518866666666669E-2</v>
      </c>
      <c r="P4" s="42">
        <v>3.7409733333333341E-2</v>
      </c>
      <c r="Q4" s="42">
        <v>4.2076766666666661E-2</v>
      </c>
      <c r="S4" s="41"/>
      <c r="T4" s="41" t="s">
        <v>17</v>
      </c>
      <c r="U4" s="41" t="s">
        <v>27</v>
      </c>
      <c r="V4" s="41" t="s">
        <v>10</v>
      </c>
    </row>
    <row r="5" spans="1:22" x14ac:dyDescent="0.2">
      <c r="B5" s="40">
        <v>4.148333333333321E-4</v>
      </c>
      <c r="C5" s="40">
        <v>3.4641250000000037E-3</v>
      </c>
      <c r="D5" s="40">
        <v>9.1930833333333326E-3</v>
      </c>
      <c r="E5" s="40">
        <v>1.8747458333333331E-2</v>
      </c>
      <c r="F5" s="40">
        <v>3.6601291666666674E-2</v>
      </c>
      <c r="G5" s="40">
        <v>3.9964041666666672E-2</v>
      </c>
      <c r="J5" s="39">
        <v>0</v>
      </c>
      <c r="K5" s="3">
        <v>0.10746187500000001</v>
      </c>
      <c r="L5" s="40">
        <v>4.148333333333321E-4</v>
      </c>
      <c r="M5" s="40">
        <v>3.4641250000000037E-3</v>
      </c>
      <c r="N5" s="40">
        <v>9.1930833333333326E-3</v>
      </c>
      <c r="O5" s="40">
        <v>1.8747458333333331E-2</v>
      </c>
      <c r="P5" s="40">
        <v>3.6601291666666674E-2</v>
      </c>
      <c r="Q5" s="40">
        <v>3.9964041666666672E-2</v>
      </c>
      <c r="S5" s="34" t="s">
        <v>373</v>
      </c>
      <c r="T5" s="33"/>
      <c r="U5" s="33"/>
      <c r="V5" s="33"/>
    </row>
    <row r="6" spans="1:22" x14ac:dyDescent="0.2">
      <c r="B6" s="35">
        <v>1.8096296296296285E-3</v>
      </c>
      <c r="C6" s="35">
        <v>4.7490000000000032E-3</v>
      </c>
      <c r="D6" s="35">
        <v>9.8077777777777816E-3</v>
      </c>
      <c r="E6" s="35">
        <v>1.996614814814815E-2</v>
      </c>
      <c r="F6" s="35">
        <v>3.9747703703703709E-2</v>
      </c>
      <c r="G6" s="35">
        <v>4.7513740740740752E-2</v>
      </c>
      <c r="J6" s="39">
        <v>0</v>
      </c>
      <c r="K6">
        <v>8.957407407407407E-2</v>
      </c>
      <c r="L6" s="35">
        <v>1.8096296296296285E-3</v>
      </c>
      <c r="M6" s="35">
        <v>4.7490000000000032E-3</v>
      </c>
      <c r="N6" s="35">
        <v>9.8077777777777816E-3</v>
      </c>
      <c r="O6" s="35">
        <v>1.996614814814815E-2</v>
      </c>
      <c r="P6" s="35">
        <v>3.9747703703703709E-2</v>
      </c>
      <c r="Q6" s="35">
        <v>4.7513740740740752E-2</v>
      </c>
      <c r="S6" s="34" t="s">
        <v>372</v>
      </c>
      <c r="T6" s="33"/>
      <c r="U6" s="33"/>
      <c r="V6" s="33"/>
    </row>
    <row r="7" spans="1:22" x14ac:dyDescent="0.2">
      <c r="I7" t="s">
        <v>371</v>
      </c>
      <c r="J7" s="38">
        <f>(SUM(AVERAGE(J4:J6)))</f>
        <v>0</v>
      </c>
      <c r="K7" s="38">
        <f>(SUM(AVERAGE(K4:K6)))</f>
        <v>9.1993116358024693E-2</v>
      </c>
      <c r="L7" s="35"/>
      <c r="M7" s="35"/>
      <c r="N7" s="35"/>
      <c r="O7" s="35"/>
      <c r="P7" s="35"/>
      <c r="Q7" s="35"/>
      <c r="R7" s="35"/>
      <c r="S7" s="34" t="s">
        <v>8</v>
      </c>
      <c r="T7" s="33">
        <v>12.66</v>
      </c>
      <c r="U7" s="33">
        <v>25.17</v>
      </c>
      <c r="V7" s="33">
        <v>16.97</v>
      </c>
    </row>
    <row r="8" spans="1:22" x14ac:dyDescent="0.2">
      <c r="S8" s="34" t="s">
        <v>365</v>
      </c>
      <c r="T8" s="33">
        <v>1.1020000000000001</v>
      </c>
      <c r="U8" s="33">
        <v>1.401</v>
      </c>
      <c r="V8" s="33">
        <v>1.23</v>
      </c>
    </row>
    <row r="9" spans="1:22" x14ac:dyDescent="0.2">
      <c r="L9">
        <f t="shared" ref="L9:Q9" si="0">(L4-$J7)/($K7-$J7)*100</f>
        <v>0</v>
      </c>
      <c r="M9">
        <f t="shared" si="0"/>
        <v>3.0982390634253631</v>
      </c>
      <c r="N9">
        <f t="shared" si="0"/>
        <v>9.4878113481498154</v>
      </c>
      <c r="O9">
        <f t="shared" si="0"/>
        <v>21.2177469786999</v>
      </c>
      <c r="P9">
        <f t="shared" si="0"/>
        <v>40.665796327346655</v>
      </c>
      <c r="Q9">
        <f t="shared" si="0"/>
        <v>45.739038237284632</v>
      </c>
      <c r="S9" s="34" t="s">
        <v>370</v>
      </c>
      <c r="T9" s="33"/>
      <c r="U9" s="33"/>
      <c r="V9" s="33"/>
    </row>
    <row r="10" spans="1:22" x14ac:dyDescent="0.2">
      <c r="A10" t="s">
        <v>27</v>
      </c>
      <c r="L10">
        <f t="shared" ref="L10:Q10" si="1">(L5-$J7)/($K7-$J7)*100</f>
        <v>0.4509395373876206</v>
      </c>
      <c r="M10">
        <f t="shared" si="1"/>
        <v>3.765635013948327</v>
      </c>
      <c r="N10">
        <f t="shared" si="1"/>
        <v>9.9932295994355744</v>
      </c>
      <c r="O10">
        <f t="shared" si="1"/>
        <v>20.379196917702814</v>
      </c>
      <c r="P10">
        <f t="shared" si="1"/>
        <v>39.786989631071336</v>
      </c>
      <c r="Q10">
        <f t="shared" si="1"/>
        <v>43.442426182337442</v>
      </c>
      <c r="S10" s="34" t="s">
        <v>8</v>
      </c>
      <c r="T10" s="33">
        <v>0.62939999999999996</v>
      </c>
      <c r="U10" s="33">
        <v>1.712</v>
      </c>
      <c r="V10" s="33">
        <v>0.51700000000000002</v>
      </c>
    </row>
    <row r="11" spans="1:22" x14ac:dyDescent="0.2">
      <c r="B11" s="8">
        <v>-2.6657E-3</v>
      </c>
      <c r="C11" s="8">
        <v>-7.8616666666666863E-4</v>
      </c>
      <c r="D11" s="37">
        <v>2.2063E-3</v>
      </c>
      <c r="E11" s="37">
        <v>8.7374666666666691E-3</v>
      </c>
      <c r="F11" s="37">
        <v>1.88224E-2</v>
      </c>
      <c r="G11" s="37">
        <v>2.29981E-2</v>
      </c>
      <c r="L11">
        <f t="shared" ref="L11:Q11" si="2">(L6-$J7)/($K7-$J7)*100</f>
        <v>1.9671359132859421</v>
      </c>
      <c r="M11">
        <f t="shared" si="2"/>
        <v>5.162342779559224</v>
      </c>
      <c r="N11">
        <f t="shared" si="2"/>
        <v>10.661425730602762</v>
      </c>
      <c r="O11">
        <f t="shared" si="2"/>
        <v>21.703958881491324</v>
      </c>
      <c r="P11">
        <f t="shared" si="2"/>
        <v>43.207258626842311</v>
      </c>
      <c r="Q11">
        <f t="shared" si="2"/>
        <v>51.649234879513962</v>
      </c>
      <c r="S11" s="34" t="s">
        <v>369</v>
      </c>
      <c r="T11" s="33"/>
      <c r="U11" s="33"/>
      <c r="V11" s="33"/>
    </row>
    <row r="12" spans="1:22" x14ac:dyDescent="0.2">
      <c r="B12" s="35">
        <v>1.6742500000000036E-3</v>
      </c>
      <c r="C12" s="35">
        <v>2.6977083333333319E-3</v>
      </c>
      <c r="D12" s="35">
        <v>6.8579583333333322E-3</v>
      </c>
      <c r="E12" s="35">
        <v>1.4751416666666668E-2</v>
      </c>
      <c r="F12" s="35">
        <v>2.8116041666666668E-2</v>
      </c>
      <c r="G12" s="35">
        <v>3.3336083333333343E-2</v>
      </c>
      <c r="S12" s="34" t="s">
        <v>8</v>
      </c>
      <c r="T12" s="33" t="s">
        <v>368</v>
      </c>
      <c r="U12" s="33" t="s">
        <v>367</v>
      </c>
      <c r="V12" s="33" t="s">
        <v>366</v>
      </c>
    </row>
    <row r="13" spans="1:22" x14ac:dyDescent="0.2">
      <c r="B13">
        <v>-2.6011481481481458E-3</v>
      </c>
      <c r="C13">
        <v>-3.5399999999999668E-4</v>
      </c>
      <c r="D13" s="35">
        <v>3.8271851851851839E-3</v>
      </c>
      <c r="E13" s="35">
        <v>1.1662037037037038E-2</v>
      </c>
      <c r="F13" s="35">
        <v>2.2320629629629628E-2</v>
      </c>
      <c r="G13" s="35">
        <v>2.5549925925925931E-2</v>
      </c>
      <c r="S13" s="34" t="s">
        <v>365</v>
      </c>
      <c r="T13" s="33" t="s">
        <v>364</v>
      </c>
      <c r="U13" s="33" t="s">
        <v>363</v>
      </c>
      <c r="V13" s="33" t="s">
        <v>362</v>
      </c>
    </row>
    <row r="14" spans="1:22" x14ac:dyDescent="0.2">
      <c r="L14" s="8"/>
      <c r="M14" s="8">
        <v>-7.8616666666666863E-4</v>
      </c>
      <c r="N14" s="37">
        <v>2.2063E-3</v>
      </c>
      <c r="O14" s="37">
        <v>8.7374666666666691E-3</v>
      </c>
      <c r="P14" s="37">
        <v>1.88224E-2</v>
      </c>
      <c r="Q14" s="37">
        <v>2.29981E-2</v>
      </c>
      <c r="S14" s="34" t="s">
        <v>361</v>
      </c>
      <c r="T14" s="33"/>
      <c r="U14" s="33"/>
      <c r="V14" s="33"/>
    </row>
    <row r="15" spans="1:22" x14ac:dyDescent="0.2">
      <c r="A15" t="s">
        <v>10</v>
      </c>
      <c r="L15" s="35">
        <v>1.6742500000000036E-3</v>
      </c>
      <c r="M15" s="35">
        <v>2.6977083333333319E-3</v>
      </c>
      <c r="N15" s="35">
        <v>6.8579583333333322E-3</v>
      </c>
      <c r="O15" s="35">
        <v>1.4751416666666668E-2</v>
      </c>
      <c r="P15" s="35">
        <v>2.8116041666666668E-2</v>
      </c>
      <c r="Q15" s="35">
        <v>3.3336083333333343E-2</v>
      </c>
      <c r="S15" s="34" t="s">
        <v>360</v>
      </c>
      <c r="T15" s="33">
        <v>17</v>
      </c>
      <c r="U15" s="33">
        <v>17</v>
      </c>
      <c r="V15" s="33">
        <v>17</v>
      </c>
    </row>
    <row r="16" spans="1:22" x14ac:dyDescent="0.2">
      <c r="B16">
        <v>-9.1466666666668655E-5</v>
      </c>
      <c r="C16" s="35">
        <v>6.2149666666666686E-3</v>
      </c>
      <c r="D16" s="35">
        <v>1.0008533333333331E-2</v>
      </c>
      <c r="E16" s="35">
        <v>1.684893333333333E-2</v>
      </c>
      <c r="F16" s="35">
        <v>2.7405633333333339E-2</v>
      </c>
      <c r="G16" s="35">
        <v>3.2937500000000001E-2</v>
      </c>
      <c r="M16">
        <v>-3.5399999999999668E-4</v>
      </c>
      <c r="N16" s="35">
        <v>3.8271851851851839E-3</v>
      </c>
      <c r="O16" s="35">
        <v>1.1662037037037038E-2</v>
      </c>
      <c r="P16" s="35">
        <v>2.2320629629629628E-2</v>
      </c>
      <c r="Q16" s="35">
        <v>2.5549925925925931E-2</v>
      </c>
      <c r="S16" s="34" t="s">
        <v>359</v>
      </c>
      <c r="T16" s="33">
        <v>0.96260000000000001</v>
      </c>
      <c r="U16" s="33">
        <v>0.91110000000000002</v>
      </c>
      <c r="V16" s="33">
        <v>0.9798</v>
      </c>
    </row>
    <row r="17" spans="2:22" x14ac:dyDescent="0.2">
      <c r="B17" s="35">
        <v>6.7300000000000367E-4</v>
      </c>
      <c r="C17" s="35">
        <v>5.5187916666666675E-3</v>
      </c>
      <c r="D17" s="35">
        <v>1.0619583333333332E-2</v>
      </c>
      <c r="E17" s="35">
        <v>1.9893708333333333E-2</v>
      </c>
      <c r="F17" s="35">
        <v>3.2538375000000001E-2</v>
      </c>
      <c r="G17" s="35">
        <v>3.7044791666666674E-2</v>
      </c>
      <c r="S17" s="34" t="s">
        <v>358</v>
      </c>
      <c r="T17" s="33">
        <v>214.5</v>
      </c>
      <c r="U17" s="33">
        <v>224.8</v>
      </c>
      <c r="V17" s="33">
        <v>65.37</v>
      </c>
    </row>
    <row r="18" spans="2:22" x14ac:dyDescent="0.2">
      <c r="B18" s="35">
        <v>8.2914814814814928E-4</v>
      </c>
      <c r="C18" s="35">
        <v>4.7811851851851843E-3</v>
      </c>
      <c r="D18" s="35">
        <v>9.679111111111114E-3</v>
      </c>
      <c r="E18" s="35">
        <v>1.5876666666666671E-2</v>
      </c>
      <c r="F18" s="35">
        <v>2.6956925925925929E-2</v>
      </c>
      <c r="G18" s="35">
        <v>3.3787999999999999E-2</v>
      </c>
      <c r="N18">
        <f>(N14-$J7)/($K7-$J7)*100</f>
        <v>2.3983316223502857</v>
      </c>
      <c r="O18">
        <f>(O14-$J7)/($K7-$J7)*100</f>
        <v>9.4979570348086018</v>
      </c>
      <c r="P18">
        <f>(P14-$J7)/($K7-$J7)*100</f>
        <v>20.460661346383549</v>
      </c>
      <c r="Q18">
        <f>(Q14-$J7)/($K7-$J7)*100</f>
        <v>24.999805322927124</v>
      </c>
      <c r="S18" s="34" t="s">
        <v>357</v>
      </c>
      <c r="T18" s="33">
        <v>3.552</v>
      </c>
      <c r="U18" s="33">
        <v>3.6360000000000001</v>
      </c>
      <c r="V18" s="33">
        <v>1.9610000000000001</v>
      </c>
    </row>
    <row r="19" spans="2:22" x14ac:dyDescent="0.2">
      <c r="L19">
        <f t="shared" ref="L19:Q19" si="3">(L15-$J7)/($K7-$J7)*100</f>
        <v>1.8199731309069371</v>
      </c>
      <c r="M19">
        <f t="shared" si="3"/>
        <v>2.9325110835839259</v>
      </c>
      <c r="N19">
        <f t="shared" si="3"/>
        <v>7.4548603252476973</v>
      </c>
      <c r="O19">
        <f t="shared" si="3"/>
        <v>16.035348350691979</v>
      </c>
      <c r="P19">
        <f t="shared" si="3"/>
        <v>30.563201660918693</v>
      </c>
      <c r="Q19">
        <f t="shared" si="3"/>
        <v>36.237584564038293</v>
      </c>
      <c r="S19" s="34" t="s">
        <v>356</v>
      </c>
      <c r="T19" s="33"/>
      <c r="U19" s="33"/>
      <c r="V19" s="33"/>
    </row>
    <row r="20" spans="2:22" x14ac:dyDescent="0.2">
      <c r="N20">
        <f>(N16-$J7)/($K7-$J7)*100</f>
        <v>4.1602951793591814</v>
      </c>
      <c r="O20">
        <f>(O16-$J7)/($K7-$J7)*100</f>
        <v>12.677075740808668</v>
      </c>
      <c r="P20">
        <f>(P16-$J7)/($K7-$J7)*100</f>
        <v>24.2633693838143</v>
      </c>
      <c r="Q20">
        <f>(Q16-$J7)/($K7-$J7)*100</f>
        <v>27.773736707091317</v>
      </c>
      <c r="S20" s="34" t="s">
        <v>8</v>
      </c>
      <c r="T20" s="33" t="s">
        <v>355</v>
      </c>
      <c r="U20" s="33" t="s">
        <v>355</v>
      </c>
      <c r="V20" s="33" t="s">
        <v>355</v>
      </c>
    </row>
    <row r="21" spans="2:22" x14ac:dyDescent="0.2">
      <c r="S21" s="34"/>
      <c r="T21" s="33"/>
      <c r="U21" s="33"/>
      <c r="V21" s="33"/>
    </row>
    <row r="22" spans="2:22" x14ac:dyDescent="0.2">
      <c r="H22" s="36" t="s">
        <v>354</v>
      </c>
      <c r="S22" s="34" t="s">
        <v>353</v>
      </c>
      <c r="T22" s="33"/>
      <c r="U22" s="33"/>
      <c r="V22" s="33"/>
    </row>
    <row r="23" spans="2:22" x14ac:dyDescent="0.2">
      <c r="M23" s="35">
        <v>6.2149666666666686E-3</v>
      </c>
      <c r="N23" s="35">
        <v>1.0008533333333331E-2</v>
      </c>
      <c r="O23" s="35">
        <v>1.684893333333333E-2</v>
      </c>
      <c r="P23" s="35">
        <v>2.7405633333333339E-2</v>
      </c>
      <c r="Q23" s="35">
        <v>3.2937500000000001E-2</v>
      </c>
      <c r="S23" s="34" t="s">
        <v>352</v>
      </c>
      <c r="T23" s="33">
        <v>18</v>
      </c>
      <c r="U23" s="33">
        <v>18</v>
      </c>
      <c r="V23" s="33">
        <v>18</v>
      </c>
    </row>
    <row r="24" spans="2:22" x14ac:dyDescent="0.2">
      <c r="L24" s="35">
        <v>6.7300000000000367E-4</v>
      </c>
      <c r="M24" s="35">
        <v>5.5187916666666675E-3</v>
      </c>
      <c r="N24" s="35">
        <v>1.0619583333333332E-2</v>
      </c>
      <c r="O24" s="35">
        <v>1.9893708333333333E-2</v>
      </c>
      <c r="P24" s="35">
        <v>3.2538375000000001E-2</v>
      </c>
      <c r="Q24" s="35">
        <v>3.7044791666666674E-2</v>
      </c>
      <c r="S24" s="34" t="s">
        <v>351</v>
      </c>
      <c r="T24" s="33">
        <v>18</v>
      </c>
      <c r="U24" s="33">
        <v>18</v>
      </c>
      <c r="V24" s="33">
        <v>18</v>
      </c>
    </row>
    <row r="25" spans="2:22" x14ac:dyDescent="0.2">
      <c r="L25" s="35">
        <v>8.2914814814814928E-4</v>
      </c>
      <c r="M25" s="35">
        <v>4.7811851851851843E-3</v>
      </c>
      <c r="N25" s="35">
        <v>9.679111111111114E-3</v>
      </c>
      <c r="O25" s="35">
        <v>1.5876666666666671E-2</v>
      </c>
      <c r="P25" s="35">
        <v>2.6956925925925929E-2</v>
      </c>
      <c r="Q25" s="35">
        <v>3.3787999999999999E-2</v>
      </c>
      <c r="S25" s="34"/>
      <c r="T25" s="33"/>
      <c r="U25" s="33"/>
      <c r="V25" s="33"/>
    </row>
    <row r="26" spans="2:22" x14ac:dyDescent="0.2">
      <c r="S26" s="34"/>
      <c r="T26" s="33"/>
      <c r="U26" s="33"/>
      <c r="V26" s="33"/>
    </row>
    <row r="27" spans="2:22" x14ac:dyDescent="0.2">
      <c r="M27">
        <f>(M23-$J7)/($K7-$J7)*100</f>
        <v>6.755904042296887</v>
      </c>
      <c r="N27">
        <f>(N23-$J7)/($K7-$J7)*100</f>
        <v>10.879654619353781</v>
      </c>
      <c r="O27">
        <f>(O23-$J7)/($K7-$J7)*100</f>
        <v>18.315428371574644</v>
      </c>
      <c r="P27">
        <f>(P23-$J7)/($K7-$J7)*100</f>
        <v>29.790960909155796</v>
      </c>
      <c r="Q27">
        <f>(Q23-$J7)/($K7-$J7)*100</f>
        <v>35.804309391815501</v>
      </c>
      <c r="S27" s="34"/>
      <c r="T27" s="33"/>
      <c r="U27" s="33"/>
      <c r="V27" s="33"/>
    </row>
    <row r="28" spans="2:22" x14ac:dyDescent="0.2">
      <c r="L28">
        <f t="shared" ref="L28:Q28" si="4">(L24-$J7)/($K7-$J7)*100</f>
        <v>0.73157647728856057</v>
      </c>
      <c r="M28">
        <f t="shared" si="4"/>
        <v>5.9991354626886224</v>
      </c>
      <c r="N28">
        <f t="shared" si="4"/>
        <v>11.543889101444675</v>
      </c>
      <c r="O28">
        <f t="shared" si="4"/>
        <v>21.625214060484403</v>
      </c>
      <c r="P28">
        <f t="shared" si="4"/>
        <v>35.370445407420561</v>
      </c>
      <c r="Q28">
        <f t="shared" si="4"/>
        <v>40.269090920339501</v>
      </c>
      <c r="S28" s="34"/>
      <c r="T28" s="33"/>
      <c r="U28" s="33"/>
      <c r="V28" s="33"/>
    </row>
    <row r="29" spans="2:22" x14ac:dyDescent="0.2">
      <c r="L29">
        <f t="shared" ref="L29:Q29" si="5">(L25-$J7)/($K7-$J7)*100</f>
        <v>0.90131542551642396</v>
      </c>
      <c r="M29">
        <f t="shared" si="5"/>
        <v>5.1973292942674778</v>
      </c>
      <c r="N29">
        <f t="shared" si="5"/>
        <v>10.521560193092416</v>
      </c>
      <c r="O29">
        <f t="shared" si="5"/>
        <v>17.258537698491313</v>
      </c>
      <c r="P29">
        <f t="shared" si="5"/>
        <v>29.303198970902606</v>
      </c>
      <c r="Q29">
        <f t="shared" si="5"/>
        <v>36.728835088596959</v>
      </c>
      <c r="S29" s="34"/>
      <c r="T29" s="33"/>
      <c r="U29" s="33"/>
      <c r="V29" s="33"/>
    </row>
    <row r="30" spans="2:22" x14ac:dyDescent="0.2">
      <c r="S30" s="34"/>
      <c r="T30" s="33"/>
      <c r="U30" s="33"/>
      <c r="V30" s="33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7.Document" shapeId="10241" r:id="rId4">
          <objectPr defaultSize="0" autoPict="0" r:id="rId5">
            <anchor moveWithCells="1">
              <from>
                <xdr:col>24</xdr:col>
                <xdr:colOff>0</xdr:colOff>
                <xdr:row>6</xdr:row>
                <xdr:rowOff>0</xdr:rowOff>
              </from>
              <to>
                <xdr:col>31</xdr:col>
                <xdr:colOff>571500</xdr:colOff>
                <xdr:row>19</xdr:row>
                <xdr:rowOff>114300</xdr:rowOff>
              </to>
            </anchor>
          </objectPr>
        </oleObject>
      </mc:Choice>
      <mc:Fallback>
        <oleObject progId="Prism7.Document" shapeId="102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X43"/>
  <sheetViews>
    <sheetView tabSelected="1" topLeftCell="D1" zoomScale="69" zoomScaleNormal="80" workbookViewId="0">
      <selection activeCell="AH55" sqref="AH55"/>
    </sheetView>
  </sheetViews>
  <sheetFormatPr baseColWidth="10" defaultColWidth="8.83203125" defaultRowHeight="15" x14ac:dyDescent="0.2"/>
  <cols>
    <col min="2" max="2" width="10.1640625" bestFit="1" customWidth="1"/>
    <col min="3" max="7" width="12.1640625" bestFit="1" customWidth="1"/>
    <col min="9" max="9" width="17.83203125" customWidth="1"/>
    <col min="10" max="11" width="8.33203125" customWidth="1"/>
    <col min="12" max="13" width="8.83203125" bestFit="1" customWidth="1"/>
    <col min="14" max="18" width="12.1640625" bestFit="1" customWidth="1"/>
    <col min="19" max="19" width="12" bestFit="1" customWidth="1"/>
  </cols>
  <sheetData>
    <row r="2" spans="1:24" x14ac:dyDescent="0.2">
      <c r="J2" t="s">
        <v>346</v>
      </c>
      <c r="K2" t="s">
        <v>374</v>
      </c>
      <c r="N2">
        <v>5</v>
      </c>
      <c r="O2">
        <v>10</v>
      </c>
      <c r="P2">
        <v>20</v>
      </c>
      <c r="Q2">
        <v>40</v>
      </c>
      <c r="R2">
        <v>80</v>
      </c>
      <c r="S2">
        <v>100</v>
      </c>
      <c r="U2" s="41"/>
      <c r="V2" s="41" t="s">
        <v>17</v>
      </c>
      <c r="W2" s="41" t="s">
        <v>27</v>
      </c>
      <c r="X2" s="41" t="s">
        <v>10</v>
      </c>
    </row>
    <row r="3" spans="1:24" x14ac:dyDescent="0.2">
      <c r="A3" t="s">
        <v>17</v>
      </c>
      <c r="B3">
        <v>5</v>
      </c>
      <c r="C3">
        <v>10</v>
      </c>
      <c r="D3">
        <v>20</v>
      </c>
      <c r="E3">
        <v>40</v>
      </c>
      <c r="F3">
        <v>80</v>
      </c>
      <c r="G3">
        <v>100</v>
      </c>
      <c r="J3">
        <v>298177666.66666669</v>
      </c>
      <c r="K3">
        <v>1126000000</v>
      </c>
      <c r="N3" s="35">
        <v>323015333.33333331</v>
      </c>
      <c r="O3" s="35">
        <v>365067666.66666669</v>
      </c>
      <c r="P3" s="35">
        <v>423847333.33333331</v>
      </c>
      <c r="Q3" s="35">
        <v>531754666.66666669</v>
      </c>
      <c r="R3" s="35">
        <v>710663333.33333337</v>
      </c>
      <c r="S3" s="35">
        <v>757333666.66666663</v>
      </c>
      <c r="U3" s="34" t="s">
        <v>373</v>
      </c>
      <c r="V3" s="33"/>
      <c r="W3" s="33"/>
      <c r="X3" s="33"/>
    </row>
    <row r="4" spans="1:24" x14ac:dyDescent="0.2">
      <c r="B4">
        <v>323015333.33333331</v>
      </c>
      <c r="C4">
        <v>365067666.66666669</v>
      </c>
      <c r="D4">
        <v>423847333.33333331</v>
      </c>
      <c r="E4">
        <v>531754666.66666669</v>
      </c>
      <c r="F4">
        <v>710663333.33333337</v>
      </c>
      <c r="G4">
        <v>757333666.66666663</v>
      </c>
      <c r="J4">
        <v>264235666.66666666</v>
      </c>
      <c r="K4">
        <v>1143666666.6666667</v>
      </c>
      <c r="N4" s="35">
        <v>287290333.33333331</v>
      </c>
      <c r="O4" s="35">
        <v>311684666.66666669</v>
      </c>
      <c r="P4" s="35">
        <v>357516333.33333331</v>
      </c>
      <c r="Q4" s="35">
        <v>433951333.33333331</v>
      </c>
      <c r="R4" s="35">
        <v>576782000</v>
      </c>
      <c r="S4" s="35">
        <v>603684000</v>
      </c>
      <c r="U4" s="34" t="s">
        <v>372</v>
      </c>
      <c r="V4" s="33"/>
      <c r="W4" s="33"/>
      <c r="X4" s="33"/>
    </row>
    <row r="5" spans="1:24" x14ac:dyDescent="0.2">
      <c r="B5">
        <v>287290333.33333331</v>
      </c>
      <c r="C5">
        <v>311684666.66666669</v>
      </c>
      <c r="D5">
        <v>357516333.33333331</v>
      </c>
      <c r="E5">
        <v>433951333.33333331</v>
      </c>
      <c r="F5">
        <v>576782000</v>
      </c>
      <c r="G5">
        <v>603684000</v>
      </c>
      <c r="I5" t="s">
        <v>371</v>
      </c>
      <c r="J5">
        <v>258177000</v>
      </c>
      <c r="K5">
        <v>1096333333.3333333</v>
      </c>
      <c r="N5" s="35">
        <v>306453333.33333331</v>
      </c>
      <c r="O5" s="35">
        <v>332907666.66666669</v>
      </c>
      <c r="P5" s="35">
        <v>378436666.66666669</v>
      </c>
      <c r="Q5" s="35">
        <v>469862000</v>
      </c>
      <c r="R5" s="35">
        <v>647896000</v>
      </c>
      <c r="S5" s="35">
        <v>717790333.33333337</v>
      </c>
      <c r="U5" s="34" t="s">
        <v>8</v>
      </c>
      <c r="V5" s="33">
        <v>10.99</v>
      </c>
      <c r="W5" s="33">
        <v>21.28</v>
      </c>
      <c r="X5" s="33">
        <v>14.53</v>
      </c>
    </row>
    <row r="6" spans="1:24" x14ac:dyDescent="0.2">
      <c r="B6">
        <v>306453333.33333331</v>
      </c>
      <c r="C6">
        <v>332907666.66666669</v>
      </c>
      <c r="D6">
        <v>378436666.66666669</v>
      </c>
      <c r="E6">
        <v>469862000</v>
      </c>
      <c r="F6">
        <v>647896000</v>
      </c>
      <c r="G6">
        <v>717790333.33333337</v>
      </c>
      <c r="J6">
        <f>(AVERAGE(J3:J5))</f>
        <v>273530111.1111111</v>
      </c>
      <c r="K6">
        <f>(AVERAGE(K3:K5))</f>
        <v>1122000000</v>
      </c>
      <c r="U6" s="34" t="s">
        <v>365</v>
      </c>
      <c r="V6" s="33">
        <v>1.0409999999999999</v>
      </c>
      <c r="W6" s="33">
        <v>1.3280000000000001</v>
      </c>
      <c r="X6" s="33">
        <v>1.1619999999999999</v>
      </c>
    </row>
    <row r="7" spans="1:24" x14ac:dyDescent="0.2">
      <c r="K7" s="38"/>
      <c r="M7" t="s">
        <v>17</v>
      </c>
      <c r="N7">
        <f t="shared" ref="N7:S7" si="0">(N3-$J6)/($K6-$J6)*100</f>
        <v>5.8322897335844681</v>
      </c>
      <c r="O7">
        <f t="shared" si="0"/>
        <v>10.788544974227467</v>
      </c>
      <c r="P7">
        <f t="shared" si="0"/>
        <v>17.716270688058202</v>
      </c>
      <c r="Q7">
        <f t="shared" si="0"/>
        <v>30.434144916293111</v>
      </c>
      <c r="R7">
        <f t="shared" si="0"/>
        <v>51.520180968904953</v>
      </c>
      <c r="S7">
        <f t="shared" si="0"/>
        <v>57.020710091329107</v>
      </c>
      <c r="U7" s="34" t="s">
        <v>370</v>
      </c>
      <c r="V7" s="33"/>
      <c r="W7" s="33"/>
      <c r="X7" s="33"/>
    </row>
    <row r="8" spans="1:24" x14ac:dyDescent="0.2">
      <c r="N8">
        <f t="shared" ref="N8:S8" si="1">(N4-$J6)/($K6-$J6)*100</f>
        <v>1.6217690695237126</v>
      </c>
      <c r="O8">
        <f t="shared" si="1"/>
        <v>4.496866188795547</v>
      </c>
      <c r="P8">
        <f t="shared" si="1"/>
        <v>9.8985507113524225</v>
      </c>
      <c r="Q8">
        <f t="shared" si="1"/>
        <v>18.907120255298786</v>
      </c>
      <c r="R8">
        <f t="shared" si="1"/>
        <v>35.741031338897777</v>
      </c>
      <c r="S8">
        <f t="shared" si="1"/>
        <v>38.911680097597916</v>
      </c>
      <c r="U8" s="34" t="s">
        <v>8</v>
      </c>
      <c r="V8" s="33">
        <v>0.5494</v>
      </c>
      <c r="W8" s="33">
        <v>0.72219999999999995</v>
      </c>
      <c r="X8" s="33">
        <v>0.8901</v>
      </c>
    </row>
    <row r="9" spans="1:24" x14ac:dyDescent="0.2">
      <c r="N9">
        <f t="shared" ref="N9:S9" si="2">(N5-$J6)/($K6-$J6)*100</f>
        <v>3.8803053182401932</v>
      </c>
      <c r="O9">
        <f t="shared" si="2"/>
        <v>6.9981924324165794</v>
      </c>
      <c r="P9">
        <f t="shared" si="2"/>
        <v>12.364204897469683</v>
      </c>
      <c r="Q9">
        <f t="shared" si="2"/>
        <v>23.139523448026509</v>
      </c>
      <c r="R9">
        <f t="shared" si="2"/>
        <v>44.122471968821266</v>
      </c>
      <c r="S9">
        <f t="shared" si="2"/>
        <v>52.360163635742211</v>
      </c>
      <c r="U9" s="34" t="s">
        <v>369</v>
      </c>
      <c r="V9" s="33"/>
      <c r="W9" s="33"/>
      <c r="X9" s="33"/>
    </row>
    <row r="10" spans="1:24" x14ac:dyDescent="0.2">
      <c r="A10" t="s">
        <v>27</v>
      </c>
      <c r="B10">
        <v>309909000</v>
      </c>
      <c r="C10">
        <v>328704333.33333331</v>
      </c>
      <c r="D10">
        <v>358629000</v>
      </c>
      <c r="E10">
        <v>423940666.66666669</v>
      </c>
      <c r="F10">
        <v>524790000</v>
      </c>
      <c r="G10">
        <v>566547000</v>
      </c>
      <c r="U10" s="34" t="s">
        <v>8</v>
      </c>
      <c r="V10" s="33" t="s">
        <v>380</v>
      </c>
      <c r="W10" s="33" t="s">
        <v>379</v>
      </c>
      <c r="X10" s="33" t="s">
        <v>378</v>
      </c>
    </row>
    <row r="11" spans="1:24" x14ac:dyDescent="0.2">
      <c r="B11">
        <v>297365666.66666669</v>
      </c>
      <c r="C11">
        <v>305553333.33333331</v>
      </c>
      <c r="D11">
        <v>338835333.33333331</v>
      </c>
      <c r="E11">
        <v>401983000</v>
      </c>
      <c r="F11">
        <v>508900000</v>
      </c>
      <c r="G11">
        <v>550660333.33333337</v>
      </c>
      <c r="U11" s="34" t="s">
        <v>365</v>
      </c>
      <c r="V11" s="33" t="s">
        <v>377</v>
      </c>
      <c r="W11" s="33" t="s">
        <v>376</v>
      </c>
      <c r="X11" s="33" t="s">
        <v>375</v>
      </c>
    </row>
    <row r="12" spans="1:24" x14ac:dyDescent="0.2">
      <c r="B12">
        <v>266756333.33333334</v>
      </c>
      <c r="C12">
        <v>286980666.66666669</v>
      </c>
      <c r="D12">
        <v>324611333.33333331</v>
      </c>
      <c r="E12">
        <v>395125000</v>
      </c>
      <c r="F12">
        <v>491052333.33333331</v>
      </c>
      <c r="G12">
        <v>520116000</v>
      </c>
      <c r="N12" s="35">
        <v>309909000</v>
      </c>
      <c r="O12" s="35">
        <v>328704333.33333331</v>
      </c>
      <c r="P12" s="35">
        <v>358629000</v>
      </c>
      <c r="Q12" s="35">
        <v>423940666.66666669</v>
      </c>
      <c r="R12" s="35">
        <v>524790000</v>
      </c>
      <c r="S12" s="35">
        <v>566547000</v>
      </c>
      <c r="U12" s="34" t="s">
        <v>361</v>
      </c>
      <c r="V12" s="33"/>
      <c r="W12" s="33"/>
      <c r="X12" s="33"/>
    </row>
    <row r="13" spans="1:24" x14ac:dyDescent="0.2">
      <c r="D13" s="35"/>
      <c r="E13" s="35"/>
      <c r="F13" s="35"/>
      <c r="G13" s="35"/>
      <c r="N13" s="35">
        <v>297365666.66666669</v>
      </c>
      <c r="O13" s="35">
        <v>305553333.33333331</v>
      </c>
      <c r="P13" s="35">
        <v>338835333.33333331</v>
      </c>
      <c r="Q13" s="35">
        <v>401983000</v>
      </c>
      <c r="R13" s="35">
        <v>508900000</v>
      </c>
      <c r="S13" s="35">
        <v>550660333.33333337</v>
      </c>
      <c r="U13" s="34" t="s">
        <v>360</v>
      </c>
      <c r="V13" s="33">
        <v>35</v>
      </c>
      <c r="W13" s="33">
        <v>17</v>
      </c>
      <c r="X13" s="33">
        <v>17</v>
      </c>
    </row>
    <row r="14" spans="1:24" x14ac:dyDescent="0.2">
      <c r="N14" s="35">
        <v>266756333.33333334</v>
      </c>
      <c r="O14" s="35">
        <v>286980666.66666669</v>
      </c>
      <c r="P14" s="35">
        <v>324611333.33333331</v>
      </c>
      <c r="Q14" s="35">
        <v>395125000</v>
      </c>
      <c r="R14" s="35">
        <v>491052333.33333331</v>
      </c>
      <c r="S14" s="35">
        <v>520116000</v>
      </c>
      <c r="U14" s="34" t="s">
        <v>359</v>
      </c>
      <c r="V14" s="33">
        <v>0.91849999999999998</v>
      </c>
      <c r="W14" s="33">
        <v>0.9728</v>
      </c>
      <c r="X14" s="33">
        <v>0.90869999999999995</v>
      </c>
    </row>
    <row r="15" spans="1:24" x14ac:dyDescent="0.2">
      <c r="A15" t="s">
        <v>10</v>
      </c>
      <c r="B15">
        <v>335651333.33333331</v>
      </c>
      <c r="C15">
        <v>398715666.66666669</v>
      </c>
      <c r="D15">
        <v>436651333.33333331</v>
      </c>
      <c r="E15">
        <v>505055333.33333331</v>
      </c>
      <c r="F15">
        <v>610622333.33333337</v>
      </c>
      <c r="G15">
        <v>665941000</v>
      </c>
      <c r="U15" s="34" t="s">
        <v>358</v>
      </c>
      <c r="V15" s="33">
        <v>967.6</v>
      </c>
      <c r="W15" s="33">
        <v>66.37</v>
      </c>
      <c r="X15" s="33">
        <v>297.5</v>
      </c>
    </row>
    <row r="16" spans="1:24" x14ac:dyDescent="0.2">
      <c r="B16">
        <v>289355666.66666669</v>
      </c>
      <c r="C16">
        <v>328122000</v>
      </c>
      <c r="D16">
        <v>368928333.33333331</v>
      </c>
      <c r="E16">
        <v>443121333.33333331</v>
      </c>
      <c r="F16">
        <v>544278666.66666663</v>
      </c>
      <c r="G16">
        <v>580330000</v>
      </c>
      <c r="M16" t="s">
        <v>27</v>
      </c>
      <c r="N16">
        <f t="shared" ref="N16:S16" si="3">(N12-$J6)/($K6-$J6)*100</f>
        <v>4.2875874990129299</v>
      </c>
      <c r="O16">
        <f t="shared" si="3"/>
        <v>6.5027908408718487</v>
      </c>
      <c r="P16">
        <f t="shared" si="3"/>
        <v>10.029688737726437</v>
      </c>
      <c r="Q16">
        <f t="shared" si="3"/>
        <v>17.727270882002102</v>
      </c>
      <c r="R16">
        <f t="shared" si="3"/>
        <v>29.613294729636841</v>
      </c>
      <c r="S16">
        <f t="shared" si="3"/>
        <v>34.534742213728798</v>
      </c>
      <c r="U16" s="34" t="s">
        <v>357</v>
      </c>
      <c r="V16" s="33">
        <v>5.258</v>
      </c>
      <c r="W16" s="33">
        <v>1.976</v>
      </c>
      <c r="X16" s="33">
        <v>4.1840000000000002</v>
      </c>
    </row>
    <row r="17" spans="1:24" x14ac:dyDescent="0.2">
      <c r="B17">
        <v>297629000</v>
      </c>
      <c r="C17">
        <v>333197333.33333331</v>
      </c>
      <c r="D17">
        <v>377278666.66666669</v>
      </c>
      <c r="E17">
        <v>433056666.66666669</v>
      </c>
      <c r="F17">
        <v>532779000</v>
      </c>
      <c r="G17">
        <v>594258666.66666663</v>
      </c>
      <c r="N17">
        <f t="shared" ref="N17:S17" si="4">(N13-$J6)/($K6-$J6)*100</f>
        <v>2.809240005767248</v>
      </c>
      <c r="O17">
        <f t="shared" si="4"/>
        <v>3.7742320194954853</v>
      </c>
      <c r="P17">
        <f t="shared" si="4"/>
        <v>7.6968226070747745</v>
      </c>
      <c r="Q17">
        <f t="shared" si="4"/>
        <v>15.139357397479831</v>
      </c>
      <c r="R17">
        <f t="shared" si="4"/>
        <v>27.740511710688615</v>
      </c>
      <c r="S17">
        <f t="shared" si="4"/>
        <v>32.662352058849997</v>
      </c>
      <c r="U17" s="34" t="s">
        <v>356</v>
      </c>
      <c r="V17" s="33"/>
      <c r="W17" s="33"/>
      <c r="X17" s="33"/>
    </row>
    <row r="18" spans="1:24" x14ac:dyDescent="0.2">
      <c r="N18">
        <f t="shared" ref="N18:S18" si="5">(N14-$J6)/($K6-$J6)*100</f>
        <v>-0.79835217094720246</v>
      </c>
      <c r="O18">
        <f t="shared" si="5"/>
        <v>1.5852719974741489</v>
      </c>
      <c r="P18">
        <f t="shared" si="5"/>
        <v>6.0203930500250831</v>
      </c>
      <c r="Q18">
        <f t="shared" si="5"/>
        <v>14.33107886104516</v>
      </c>
      <c r="R18">
        <f t="shared" si="5"/>
        <v>25.636999623767174</v>
      </c>
      <c r="S18">
        <f t="shared" si="5"/>
        <v>29.062420731489329</v>
      </c>
      <c r="U18" s="34" t="s">
        <v>8</v>
      </c>
      <c r="V18" s="33" t="s">
        <v>355</v>
      </c>
      <c r="W18" s="33" t="s">
        <v>355</v>
      </c>
      <c r="X18" s="33" t="s">
        <v>355</v>
      </c>
    </row>
    <row r="19" spans="1:24" x14ac:dyDescent="0.2">
      <c r="U19" s="34"/>
      <c r="V19" s="33"/>
      <c r="W19" s="33"/>
      <c r="X19" s="33"/>
    </row>
    <row r="20" spans="1:24" x14ac:dyDescent="0.2">
      <c r="U20" s="34" t="s">
        <v>353</v>
      </c>
      <c r="V20" s="33"/>
      <c r="W20" s="33"/>
      <c r="X20" s="33"/>
    </row>
    <row r="21" spans="1:24" x14ac:dyDescent="0.2">
      <c r="N21" s="35">
        <v>335651333.33333331</v>
      </c>
      <c r="O21" s="35">
        <v>398715666.66666669</v>
      </c>
      <c r="P21" s="35">
        <v>436651333.33333331</v>
      </c>
      <c r="Q21" s="35">
        <v>505055333.33333331</v>
      </c>
      <c r="R21" s="35">
        <v>610622333.33333337</v>
      </c>
      <c r="S21" s="35">
        <v>665941000</v>
      </c>
      <c r="U21" s="34" t="s">
        <v>352</v>
      </c>
      <c r="V21" s="33">
        <v>36</v>
      </c>
      <c r="W21" s="33">
        <v>36</v>
      </c>
      <c r="X21" s="33">
        <v>36</v>
      </c>
    </row>
    <row r="22" spans="1:24" x14ac:dyDescent="0.2">
      <c r="C22" t="s">
        <v>382</v>
      </c>
      <c r="N22" s="35">
        <v>289355666.66666669</v>
      </c>
      <c r="O22" s="35">
        <v>328122000</v>
      </c>
      <c r="P22" s="35">
        <v>368928333.33333331</v>
      </c>
      <c r="Q22" s="35">
        <v>443121333.33333331</v>
      </c>
      <c r="R22" s="35">
        <v>544278666.66666663</v>
      </c>
      <c r="S22" s="35">
        <v>580330000</v>
      </c>
      <c r="U22" s="34" t="s">
        <v>351</v>
      </c>
      <c r="V22" s="33">
        <v>36</v>
      </c>
      <c r="W22" s="33">
        <v>18</v>
      </c>
      <c r="X22" s="33">
        <v>18</v>
      </c>
    </row>
    <row r="23" spans="1:24" x14ac:dyDescent="0.2">
      <c r="B23">
        <v>5</v>
      </c>
      <c r="C23">
        <v>10</v>
      </c>
      <c r="D23">
        <v>20</v>
      </c>
      <c r="E23">
        <v>40</v>
      </c>
      <c r="F23">
        <v>80</v>
      </c>
      <c r="G23">
        <v>100</v>
      </c>
      <c r="N23" s="35">
        <v>297629000</v>
      </c>
      <c r="O23" s="35">
        <v>333197333.33333331</v>
      </c>
      <c r="P23" s="35">
        <v>377278666.66666669</v>
      </c>
      <c r="Q23" s="35">
        <v>433056666.66666669</v>
      </c>
      <c r="R23" s="35">
        <v>532779000</v>
      </c>
      <c r="S23" s="35">
        <v>594258666.66666663</v>
      </c>
    </row>
    <row r="24" spans="1:24" x14ac:dyDescent="0.2">
      <c r="A24" t="s">
        <v>17</v>
      </c>
      <c r="B24">
        <v>5.8322897335844681</v>
      </c>
      <c r="C24">
        <v>10.788544974227467</v>
      </c>
      <c r="D24">
        <v>17.716270688058202</v>
      </c>
      <c r="E24">
        <v>30.434144916293111</v>
      </c>
      <c r="F24">
        <v>51.520180968904953</v>
      </c>
      <c r="G24">
        <v>57.020710091329107</v>
      </c>
    </row>
    <row r="25" spans="1:24" x14ac:dyDescent="0.2">
      <c r="B25">
        <v>1.6217690695237126</v>
      </c>
      <c r="C25">
        <v>4.496866188795547</v>
      </c>
      <c r="D25">
        <v>9.8985507113524225</v>
      </c>
      <c r="E25">
        <v>18.907120255298786</v>
      </c>
      <c r="F25">
        <v>35.741031338897777</v>
      </c>
      <c r="G25">
        <v>38.911680097597916</v>
      </c>
      <c r="M25" t="s">
        <v>10</v>
      </c>
      <c r="N25">
        <f t="shared" ref="N25:S25" si="6">(N21-$J6)/($K6-$J6)*100</f>
        <v>7.3215588479601639</v>
      </c>
      <c r="O25">
        <f t="shared" si="6"/>
        <v>14.754272036629601</v>
      </c>
      <c r="P25">
        <f t="shared" si="6"/>
        <v>19.225340151532912</v>
      </c>
      <c r="Q25">
        <f t="shared" si="6"/>
        <v>27.287382293014002</v>
      </c>
      <c r="R25">
        <f t="shared" si="6"/>
        <v>39.72942665810573</v>
      </c>
      <c r="S25">
        <f t="shared" si="6"/>
        <v>46.249241608652653</v>
      </c>
    </row>
    <row r="26" spans="1:24" x14ac:dyDescent="0.2">
      <c r="B26">
        <v>3.8803053182401932</v>
      </c>
      <c r="C26">
        <v>6.9981924324165794</v>
      </c>
      <c r="D26">
        <v>12.364204897469683</v>
      </c>
      <c r="E26">
        <v>23.139523448026509</v>
      </c>
      <c r="F26">
        <v>44.122471968821266</v>
      </c>
      <c r="G26">
        <v>52.360163635742211</v>
      </c>
      <c r="N26">
        <f t="shared" ref="N26:S26" si="7">(N22-$J6)/($K6-$J6)*100</f>
        <v>1.8651876469393498</v>
      </c>
      <c r="O26">
        <f t="shared" si="7"/>
        <v>6.4341574879433301</v>
      </c>
      <c r="P26">
        <f t="shared" si="7"/>
        <v>11.243560139435314</v>
      </c>
      <c r="Q26">
        <f t="shared" si="7"/>
        <v>19.98788931028653</v>
      </c>
      <c r="R26">
        <f t="shared" si="7"/>
        <v>31.910213797936127</v>
      </c>
      <c r="S26">
        <f t="shared" si="7"/>
        <v>36.15919585439358</v>
      </c>
    </row>
    <row r="27" spans="1:24" x14ac:dyDescent="0.2">
      <c r="A27" s="47" t="s">
        <v>381</v>
      </c>
      <c r="B27" s="47">
        <f>(AVERAGE(B24:B26))</f>
        <v>3.7781213737827914</v>
      </c>
      <c r="C27" s="47">
        <f t="shared" ref="C27:G27" si="8">(AVERAGE(C24:C26))</f>
        <v>7.4278678651465313</v>
      </c>
      <c r="D27" s="47">
        <f t="shared" si="8"/>
        <v>13.326342098960103</v>
      </c>
      <c r="E27" s="47">
        <f t="shared" si="8"/>
        <v>24.160262873206136</v>
      </c>
      <c r="F27" s="47">
        <f t="shared" si="8"/>
        <v>43.794561425541332</v>
      </c>
      <c r="G27" s="47">
        <f t="shared" si="8"/>
        <v>49.430851274889754</v>
      </c>
      <c r="N27">
        <f t="shared" ref="N27:S27" si="9">(N23-$J6)/($K6-$J6)*100</f>
        <v>2.840276267251808</v>
      </c>
      <c r="O27">
        <f t="shared" si="9"/>
        <v>7.0323323200495942</v>
      </c>
      <c r="P27">
        <f t="shared" si="9"/>
        <v>12.227723919751494</v>
      </c>
      <c r="Q27">
        <f t="shared" si="9"/>
        <v>18.801675539065162</v>
      </c>
      <c r="R27">
        <f t="shared" si="9"/>
        <v>30.554872044827363</v>
      </c>
      <c r="S27">
        <f t="shared" si="9"/>
        <v>37.800817654892221</v>
      </c>
    </row>
    <row r="28" spans="1:24" x14ac:dyDescent="0.2">
      <c r="A28" t="s">
        <v>936</v>
      </c>
      <c r="B28">
        <f>(STDEV(B24:B26))</f>
        <v>2.1071194162883393</v>
      </c>
      <c r="C28">
        <f t="shared" ref="C28:G28" si="10">(STDEV(C24:C26))</f>
        <v>3.1677707015947769</v>
      </c>
      <c r="D28">
        <f t="shared" si="10"/>
        <v>3.9966820494523994</v>
      </c>
      <c r="E28">
        <f t="shared" si="10"/>
        <v>5.8309095443489465</v>
      </c>
      <c r="F28">
        <f t="shared" si="10"/>
        <v>7.894683955348361</v>
      </c>
      <c r="G28">
        <f t="shared" si="10"/>
        <v>9.4031853650263315</v>
      </c>
    </row>
    <row r="29" spans="1:24" x14ac:dyDescent="0.2">
      <c r="A29" t="s">
        <v>937</v>
      </c>
      <c r="B29">
        <f>B28/1.73</f>
        <v>1.2179881019007741</v>
      </c>
      <c r="C29">
        <f t="shared" ref="C29:G29" si="11">C28/1.73</f>
        <v>1.8310813304016051</v>
      </c>
      <c r="D29">
        <f t="shared" si="11"/>
        <v>2.3102208378337568</v>
      </c>
      <c r="E29">
        <f t="shared" si="11"/>
        <v>3.3704679447103736</v>
      </c>
      <c r="F29">
        <f t="shared" si="11"/>
        <v>4.5634011302591686</v>
      </c>
      <c r="G29">
        <f t="shared" si="11"/>
        <v>5.4353672630210008</v>
      </c>
    </row>
    <row r="31" spans="1:24" x14ac:dyDescent="0.2">
      <c r="A31" t="s">
        <v>27</v>
      </c>
      <c r="B31">
        <v>4.2875874990129299</v>
      </c>
      <c r="C31">
        <v>6.5027908408718487</v>
      </c>
      <c r="D31">
        <v>10.029688737726437</v>
      </c>
      <c r="E31">
        <v>17.727270882002102</v>
      </c>
      <c r="F31">
        <v>29.613294729636841</v>
      </c>
      <c r="G31">
        <v>34.534742213728798</v>
      </c>
      <c r="K31" t="s">
        <v>382</v>
      </c>
    </row>
    <row r="32" spans="1:24" x14ac:dyDescent="0.2">
      <c r="B32">
        <v>2.809240005767248</v>
      </c>
      <c r="C32">
        <v>3.7742320194954853</v>
      </c>
      <c r="D32">
        <v>7.6968226070747745</v>
      </c>
      <c r="E32">
        <v>15.139357397479831</v>
      </c>
      <c r="F32">
        <v>27.740511710688615</v>
      </c>
      <c r="G32">
        <v>32.662352058849997</v>
      </c>
      <c r="J32">
        <v>5</v>
      </c>
      <c r="K32">
        <v>10</v>
      </c>
      <c r="L32">
        <v>20</v>
      </c>
      <c r="M32">
        <v>40</v>
      </c>
      <c r="N32">
        <v>80</v>
      </c>
      <c r="O32">
        <v>100</v>
      </c>
    </row>
    <row r="33" spans="1:15" x14ac:dyDescent="0.2">
      <c r="B33">
        <v>-0.79835217094720246</v>
      </c>
      <c r="C33">
        <v>1.5852719974741489</v>
      </c>
      <c r="D33">
        <v>6.0203930500250831</v>
      </c>
      <c r="E33">
        <v>14.33107886104516</v>
      </c>
      <c r="F33">
        <v>25.636999623767174</v>
      </c>
      <c r="G33">
        <v>29.062420731489329</v>
      </c>
      <c r="I33" t="s">
        <v>938</v>
      </c>
      <c r="J33">
        <v>3.7781213737827914</v>
      </c>
      <c r="K33">
        <v>7.4278678651465313</v>
      </c>
      <c r="L33">
        <v>13.326342098960103</v>
      </c>
      <c r="M33">
        <v>24.160262873206136</v>
      </c>
      <c r="N33">
        <v>43.794561425541332</v>
      </c>
      <c r="O33">
        <v>49.430851274889754</v>
      </c>
    </row>
    <row r="34" spans="1:15" x14ac:dyDescent="0.2">
      <c r="A34" s="47" t="s">
        <v>381</v>
      </c>
      <c r="B34" s="47">
        <f>(AVERAGE(B31:B33))</f>
        <v>2.099491777944325</v>
      </c>
      <c r="C34" s="47">
        <f t="shared" ref="C34:G34" si="12">(AVERAGE(C31:C33))</f>
        <v>3.9540982859471607</v>
      </c>
      <c r="D34" s="47">
        <f t="shared" si="12"/>
        <v>7.9156347982754314</v>
      </c>
      <c r="E34" s="47">
        <f t="shared" si="12"/>
        <v>15.732569046842363</v>
      </c>
      <c r="F34" s="47">
        <f t="shared" si="12"/>
        <v>27.663602021364209</v>
      </c>
      <c r="G34" s="47">
        <f t="shared" si="12"/>
        <v>32.086505001356038</v>
      </c>
      <c r="I34" t="s">
        <v>939</v>
      </c>
      <c r="J34">
        <v>2.099491777944325</v>
      </c>
      <c r="K34">
        <v>3.9540982859471607</v>
      </c>
      <c r="L34">
        <v>7.9156347982754314</v>
      </c>
      <c r="M34">
        <v>15.732569046842363</v>
      </c>
      <c r="N34">
        <v>27.663602021364209</v>
      </c>
      <c r="O34">
        <v>32.086505001356038</v>
      </c>
    </row>
    <row r="35" spans="1:15" x14ac:dyDescent="0.2">
      <c r="A35" t="s">
        <v>936</v>
      </c>
      <c r="B35">
        <f>(STDEV(B31:B33))</f>
        <v>2.6162000098983027</v>
      </c>
      <c r="C35">
        <f t="shared" ref="C35:G35" si="13">(STDEV(C31:C33))</f>
        <v>2.4636886571050973</v>
      </c>
      <c r="D35">
        <f t="shared" si="13"/>
        <v>2.0135843809283651</v>
      </c>
      <c r="E35">
        <f t="shared" si="13"/>
        <v>1.7741068475453958</v>
      </c>
      <c r="F35">
        <f t="shared" si="13"/>
        <v>1.9892629332179166</v>
      </c>
      <c r="G35">
        <f t="shared" si="13"/>
        <v>2.7812363215777314</v>
      </c>
      <c r="I35" t="s">
        <v>940</v>
      </c>
      <c r="J35">
        <v>4.0090075873837732</v>
      </c>
      <c r="K35">
        <v>9.406920614874176</v>
      </c>
      <c r="L35">
        <v>14.232208070239906</v>
      </c>
      <c r="M35">
        <v>22.025649047455232</v>
      </c>
      <c r="N35">
        <v>34.064837500289741</v>
      </c>
      <c r="O35">
        <v>40.069751705979485</v>
      </c>
    </row>
    <row r="36" spans="1:15" x14ac:dyDescent="0.2">
      <c r="A36" t="s">
        <v>937</v>
      </c>
      <c r="B36">
        <f>(B35/1.73)</f>
        <v>1.5122543409816778</v>
      </c>
      <c r="C36">
        <f t="shared" ref="C36:G36" si="14">(C35/1.73)</f>
        <v>1.4240974896561256</v>
      </c>
      <c r="D36">
        <f t="shared" si="14"/>
        <v>1.1639216074730434</v>
      </c>
      <c r="E36">
        <f t="shared" si="14"/>
        <v>1.0254952875984946</v>
      </c>
      <c r="F36">
        <f t="shared" si="14"/>
        <v>1.1498629671779865</v>
      </c>
      <c r="G36">
        <f t="shared" si="14"/>
        <v>1.6076510529351049</v>
      </c>
    </row>
    <row r="38" spans="1:15" x14ac:dyDescent="0.2">
      <c r="A38" t="s">
        <v>10</v>
      </c>
      <c r="B38">
        <v>7.3215588479601639</v>
      </c>
      <c r="C38">
        <v>14.754272036629601</v>
      </c>
      <c r="D38">
        <v>19.225340151532912</v>
      </c>
      <c r="E38">
        <v>27.287382293014002</v>
      </c>
      <c r="F38">
        <v>39.72942665810573</v>
      </c>
      <c r="G38">
        <v>46.249241608652653</v>
      </c>
    </row>
    <row r="39" spans="1:15" x14ac:dyDescent="0.2">
      <c r="B39">
        <v>1.8651876469393498</v>
      </c>
      <c r="C39">
        <v>6.4341574879433301</v>
      </c>
      <c r="D39">
        <v>11.243560139435314</v>
      </c>
      <c r="E39">
        <v>19.98788931028653</v>
      </c>
      <c r="F39">
        <v>31.910213797936127</v>
      </c>
      <c r="G39">
        <v>36.15919585439358</v>
      </c>
    </row>
    <row r="40" spans="1:15" x14ac:dyDescent="0.2">
      <c r="B40">
        <v>2.840276267251808</v>
      </c>
      <c r="C40">
        <v>7.0323323200495942</v>
      </c>
      <c r="D40">
        <v>12.227723919751494</v>
      </c>
      <c r="E40">
        <v>18.801675539065162</v>
      </c>
      <c r="F40">
        <v>30.554872044827363</v>
      </c>
      <c r="G40">
        <v>37.800817654892221</v>
      </c>
    </row>
    <row r="41" spans="1:15" x14ac:dyDescent="0.2">
      <c r="A41" s="47" t="s">
        <v>381</v>
      </c>
      <c r="B41" s="47">
        <f>(AVERAGE(B38:B40))</f>
        <v>4.0090075873837732</v>
      </c>
      <c r="C41" s="47">
        <f t="shared" ref="C41:G41" si="15">(AVERAGE(C38:C40))</f>
        <v>9.406920614874176</v>
      </c>
      <c r="D41" s="47">
        <f t="shared" si="15"/>
        <v>14.232208070239906</v>
      </c>
      <c r="E41" s="47">
        <f t="shared" si="15"/>
        <v>22.025649047455232</v>
      </c>
      <c r="F41" s="47">
        <f t="shared" si="15"/>
        <v>34.064837500289741</v>
      </c>
      <c r="G41" s="47">
        <f t="shared" si="15"/>
        <v>40.069751705979485</v>
      </c>
    </row>
    <row r="42" spans="1:15" x14ac:dyDescent="0.2">
      <c r="A42" t="s">
        <v>936</v>
      </c>
      <c r="B42">
        <f>(STDEV(B38:B40))</f>
        <v>2.909887685946897</v>
      </c>
      <c r="C42">
        <f t="shared" ref="C42:G42" si="16">(STDEV(C38:C40))</f>
        <v>4.6405903399517685</v>
      </c>
      <c r="D42">
        <f t="shared" si="16"/>
        <v>4.3520880704036315</v>
      </c>
      <c r="E42">
        <f t="shared" si="16"/>
        <v>4.5952315870173965</v>
      </c>
      <c r="F42">
        <f t="shared" si="16"/>
        <v>4.9522636805873672</v>
      </c>
      <c r="G42">
        <f t="shared" si="16"/>
        <v>5.414176033977629</v>
      </c>
    </row>
    <row r="43" spans="1:15" x14ac:dyDescent="0.2">
      <c r="A43" t="s">
        <v>937</v>
      </c>
      <c r="B43">
        <f>(B42/1.73)</f>
        <v>1.6820160034375127</v>
      </c>
      <c r="C43">
        <f t="shared" ref="C43:G43" si="17">(C42/1.73)</f>
        <v>2.6824221618218314</v>
      </c>
      <c r="D43">
        <f t="shared" si="17"/>
        <v>2.515657844163949</v>
      </c>
      <c r="E43">
        <f t="shared" si="17"/>
        <v>2.6562032294898246</v>
      </c>
      <c r="F43">
        <f t="shared" si="17"/>
        <v>2.8625801621892295</v>
      </c>
      <c r="G43">
        <f t="shared" si="17"/>
        <v>3.1295815225304215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7.Document" shapeId="11265" r:id="rId4">
          <objectPr defaultSize="0" autoPict="0" r:id="rId5">
            <anchor moveWithCells="1">
              <from>
                <xdr:col>25</xdr:col>
                <xdr:colOff>0</xdr:colOff>
                <xdr:row>5</xdr:row>
                <xdr:rowOff>0</xdr:rowOff>
              </from>
              <to>
                <xdr:col>33</xdr:col>
                <xdr:colOff>0</xdr:colOff>
                <xdr:row>19</xdr:row>
                <xdr:rowOff>25400</xdr:rowOff>
              </to>
            </anchor>
          </objectPr>
        </oleObject>
      </mc:Choice>
      <mc:Fallback>
        <oleObject progId="Prism7.Document" shapeId="1126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AK38"/>
  <sheetViews>
    <sheetView zoomScale="82" zoomScaleNormal="100" workbookViewId="0">
      <selection activeCell="I21" sqref="I21"/>
    </sheetView>
  </sheetViews>
  <sheetFormatPr baseColWidth="10" defaultColWidth="8.83203125" defaultRowHeight="15" x14ac:dyDescent="0.2"/>
  <cols>
    <col min="2" max="2" width="17.5" customWidth="1"/>
    <col min="3" max="8" width="11.33203125" bestFit="1" customWidth="1"/>
    <col min="11" max="11" width="22.5" customWidth="1"/>
    <col min="12" max="14" width="11.33203125" bestFit="1" customWidth="1"/>
    <col min="15" max="16" width="9" bestFit="1" customWidth="1"/>
    <col min="17" max="17" width="18.83203125" customWidth="1"/>
    <col min="18" max="20" width="10.5" bestFit="1" customWidth="1"/>
  </cols>
  <sheetData>
    <row r="2" spans="2:20" x14ac:dyDescent="0.2">
      <c r="K2" t="s">
        <v>8</v>
      </c>
      <c r="L2" t="s">
        <v>17</v>
      </c>
      <c r="M2" t="s">
        <v>9</v>
      </c>
      <c r="N2" t="s">
        <v>10</v>
      </c>
      <c r="Q2" t="s">
        <v>15</v>
      </c>
      <c r="R2" t="s">
        <v>17</v>
      </c>
      <c r="S2" t="s">
        <v>9</v>
      </c>
      <c r="T2" t="s">
        <v>10</v>
      </c>
    </row>
    <row r="3" spans="2:20" x14ac:dyDescent="0.2">
      <c r="C3">
        <v>0</v>
      </c>
      <c r="D3">
        <v>0.1</v>
      </c>
      <c r="E3">
        <v>0.2</v>
      </c>
      <c r="F3">
        <v>0.3</v>
      </c>
      <c r="G3">
        <v>0.4</v>
      </c>
      <c r="H3">
        <v>0.5</v>
      </c>
      <c r="K3" t="s">
        <v>18</v>
      </c>
      <c r="L3" s="1">
        <v>109.9</v>
      </c>
      <c r="M3" s="1">
        <v>212.8</v>
      </c>
      <c r="N3" s="1">
        <v>145.30000000000001</v>
      </c>
      <c r="Q3" t="s">
        <v>18</v>
      </c>
      <c r="R3" s="1">
        <v>50.5</v>
      </c>
      <c r="S3" s="1">
        <v>106.4</v>
      </c>
      <c r="T3" s="1">
        <v>72.650000000000006</v>
      </c>
    </row>
    <row r="4" spans="2:20" x14ac:dyDescent="0.2">
      <c r="B4" s="2" t="s">
        <v>0</v>
      </c>
      <c r="C4" s="2">
        <f t="shared" ref="C4" si="0">(C3*10)/300</f>
        <v>0</v>
      </c>
      <c r="D4" s="2">
        <f t="shared" ref="D4:H4" si="1">(D3*20)/200</f>
        <v>0.01</v>
      </c>
      <c r="E4" s="2">
        <f t="shared" si="1"/>
        <v>0.02</v>
      </c>
      <c r="F4" s="2">
        <f t="shared" si="1"/>
        <v>0.03</v>
      </c>
      <c r="G4" s="2">
        <f t="shared" si="1"/>
        <v>0.04</v>
      </c>
      <c r="H4" s="2">
        <f t="shared" si="1"/>
        <v>0.05</v>
      </c>
      <c r="K4" s="2" t="s">
        <v>24</v>
      </c>
      <c r="L4" s="2">
        <f>(L3*20/200)</f>
        <v>10.99</v>
      </c>
      <c r="M4" s="2">
        <f t="shared" ref="M4:N4" si="2">(M3*20/200)</f>
        <v>21.28</v>
      </c>
      <c r="N4" s="2">
        <f t="shared" si="2"/>
        <v>14.53</v>
      </c>
      <c r="Q4" s="2" t="s">
        <v>19</v>
      </c>
      <c r="R4" s="2">
        <f>(R3*20/200)</f>
        <v>5.05</v>
      </c>
      <c r="S4" s="2">
        <f t="shared" ref="S4:T4" si="3">(S3*20/200)</f>
        <v>10.64</v>
      </c>
      <c r="T4" s="2">
        <f t="shared" si="3"/>
        <v>7.2649999999999997</v>
      </c>
    </row>
    <row r="5" spans="2:20" x14ac:dyDescent="0.2">
      <c r="B5" t="s">
        <v>1</v>
      </c>
      <c r="C5">
        <v>312812000</v>
      </c>
      <c r="D5">
        <v>512061000</v>
      </c>
      <c r="E5">
        <v>644864000</v>
      </c>
      <c r="F5">
        <v>750801000</v>
      </c>
      <c r="G5">
        <v>872144000</v>
      </c>
      <c r="H5">
        <v>945314000</v>
      </c>
      <c r="I5" s="1"/>
      <c r="L5">
        <v>674990000</v>
      </c>
      <c r="M5">
        <v>715830000</v>
      </c>
      <c r="N5">
        <v>738770000</v>
      </c>
      <c r="R5">
        <v>550787000</v>
      </c>
      <c r="S5">
        <v>674923000</v>
      </c>
      <c r="T5">
        <v>626191000</v>
      </c>
    </row>
    <row r="6" spans="2:20" x14ac:dyDescent="0.2">
      <c r="C6" s="10">
        <v>312944000</v>
      </c>
      <c r="D6">
        <v>504937000</v>
      </c>
      <c r="E6">
        <v>634222000</v>
      </c>
      <c r="F6">
        <v>739109000</v>
      </c>
      <c r="G6">
        <v>856876000</v>
      </c>
      <c r="H6">
        <v>924184000</v>
      </c>
      <c r="I6" s="1"/>
      <c r="L6">
        <v>676822000</v>
      </c>
      <c r="M6">
        <v>726626000</v>
      </c>
      <c r="N6">
        <v>723580000</v>
      </c>
      <c r="R6">
        <v>544060000</v>
      </c>
      <c r="S6">
        <v>622215000</v>
      </c>
      <c r="T6">
        <v>626291000</v>
      </c>
    </row>
    <row r="7" spans="2:20" x14ac:dyDescent="0.2">
      <c r="C7">
        <v>304986000</v>
      </c>
      <c r="D7" s="10">
        <v>515807000</v>
      </c>
      <c r="E7" s="10">
        <v>617803000</v>
      </c>
      <c r="F7" s="10">
        <v>727194000</v>
      </c>
      <c r="G7" s="10">
        <v>835165000</v>
      </c>
      <c r="H7" s="10">
        <v>924910000</v>
      </c>
      <c r="L7">
        <v>643181000</v>
      </c>
      <c r="M7">
        <v>682746000</v>
      </c>
      <c r="N7">
        <v>705029000</v>
      </c>
      <c r="R7">
        <v>514676000</v>
      </c>
      <c r="S7">
        <v>613030000</v>
      </c>
      <c r="T7">
        <v>607119000</v>
      </c>
    </row>
    <row r="8" spans="2:20" x14ac:dyDescent="0.2">
      <c r="B8" s="3" t="s">
        <v>2</v>
      </c>
      <c r="C8" s="4">
        <f>(AVERAGE(C5:C7))</f>
        <v>310247333.33333331</v>
      </c>
      <c r="D8" s="4">
        <f>(AVERAGE(D5:D7))</f>
        <v>510935000</v>
      </c>
      <c r="E8" s="4">
        <f t="shared" ref="E8:H8" si="4">(AVERAGE(E5:E7))</f>
        <v>632296333.33333337</v>
      </c>
      <c r="F8" s="4">
        <f t="shared" si="4"/>
        <v>739034666.66666663</v>
      </c>
      <c r="G8" s="4">
        <f t="shared" si="4"/>
        <v>854728333.33333337</v>
      </c>
      <c r="H8" s="4">
        <f t="shared" si="4"/>
        <v>931469333.33333337</v>
      </c>
      <c r="I8" s="5"/>
      <c r="K8" s="3" t="s">
        <v>2</v>
      </c>
      <c r="L8" s="3">
        <f>(AVERAGE(L5:L7))</f>
        <v>664997666.66666663</v>
      </c>
      <c r="M8" s="3">
        <f t="shared" ref="M8:N8" si="5">(AVERAGE(M5:M7))</f>
        <v>708400666.66666663</v>
      </c>
      <c r="N8" s="3">
        <f t="shared" si="5"/>
        <v>722459666.66666663</v>
      </c>
      <c r="Q8" s="3" t="s">
        <v>2</v>
      </c>
      <c r="R8" s="3">
        <f>(AVERAGE(R5:R7))</f>
        <v>536507666.66666669</v>
      </c>
      <c r="S8" s="3">
        <f t="shared" ref="S8:T8" si="6">(AVERAGE(S5:S7))</f>
        <v>636722666.66666663</v>
      </c>
      <c r="T8" s="3">
        <f t="shared" si="6"/>
        <v>619867000</v>
      </c>
    </row>
    <row r="9" spans="2:20" x14ac:dyDescent="0.2">
      <c r="B9" s="3" t="s">
        <v>3</v>
      </c>
      <c r="C9" s="3">
        <f>(STDEV(C5:C7))</f>
        <v>4556926.3032589555</v>
      </c>
      <c r="D9" s="3">
        <f t="shared" ref="D9:H9" si="7">(STDEV(D5:D7))</f>
        <v>5521787.0295765661</v>
      </c>
      <c r="E9" s="3">
        <f t="shared" si="7"/>
        <v>13632885.766899586</v>
      </c>
      <c r="F9" s="3">
        <f t="shared" si="7"/>
        <v>11803675.543377722</v>
      </c>
      <c r="G9" s="3">
        <f t="shared" si="7"/>
        <v>18582813.681822605</v>
      </c>
      <c r="H9" s="3">
        <f t="shared" si="7"/>
        <v>11995326.812277077</v>
      </c>
      <c r="K9" s="3" t="s">
        <v>3</v>
      </c>
      <c r="L9" s="3">
        <f>(STDEV(L5:L7))</f>
        <v>18915979.074140817</v>
      </c>
      <c r="M9" s="3">
        <f t="shared" ref="M9:N9" si="8">(STDEV(M5:M7))</f>
        <v>22863942.03398297</v>
      </c>
      <c r="N9" s="3">
        <f t="shared" si="8"/>
        <v>16898376.559105713</v>
      </c>
      <c r="Q9" s="3" t="s">
        <v>3</v>
      </c>
      <c r="R9" s="3">
        <f>(STDEV(R5:R7))</f>
        <v>19203629.457301382</v>
      </c>
      <c r="S9" s="3">
        <f t="shared" ref="S9:T9" si="9">(STDEV(S5:S7))</f>
        <v>33399702.937800709</v>
      </c>
      <c r="T9" s="3">
        <f t="shared" si="9"/>
        <v>11040205.070559151</v>
      </c>
    </row>
    <row r="10" spans="2:20" x14ac:dyDescent="0.2">
      <c r="B10" s="3" t="s">
        <v>4</v>
      </c>
      <c r="C10" s="4">
        <f>(C9/C8)*100</f>
        <v>1.4688043421030605</v>
      </c>
      <c r="D10" s="4">
        <f>(D9/D8)*100</f>
        <v>1.0807220154376911</v>
      </c>
      <c r="E10" s="4">
        <f t="shared" ref="E10:H10" si="10">(E9/E8)*100</f>
        <v>2.1560912262498624</v>
      </c>
      <c r="F10" s="4">
        <f t="shared" si="10"/>
        <v>1.5971748113815667</v>
      </c>
      <c r="G10" s="4">
        <f t="shared" si="10"/>
        <v>2.1741193028376586</v>
      </c>
      <c r="H10" s="4">
        <f t="shared" si="10"/>
        <v>1.2877854785998046</v>
      </c>
      <c r="I10" s="5"/>
      <c r="K10" s="3" t="s">
        <v>4</v>
      </c>
      <c r="L10" s="3">
        <f>(L9/L8)*100</f>
        <v>2.8445181122150531</v>
      </c>
      <c r="M10" s="3">
        <f t="shared" ref="M10:N10" si="11">(M9/M8)*100</f>
        <v>3.2275438335720046</v>
      </c>
      <c r="N10" s="3">
        <f t="shared" si="11"/>
        <v>2.3390062225996071</v>
      </c>
      <c r="Q10" s="3" t="s">
        <v>4</v>
      </c>
      <c r="R10" s="3">
        <f>(R9/R8)*100</f>
        <v>3.5793765216094551</v>
      </c>
      <c r="S10" s="3">
        <f t="shared" ref="S10:T10" si="12">(S9/S8)*100</f>
        <v>5.2455652494127287</v>
      </c>
      <c r="T10" s="3">
        <f t="shared" si="12"/>
        <v>1.7810603033488075</v>
      </c>
    </row>
    <row r="11" spans="2:20" x14ac:dyDescent="0.2">
      <c r="B11" s="6" t="s">
        <v>5</v>
      </c>
      <c r="C11" s="7">
        <f>(C8-$C8)</f>
        <v>0</v>
      </c>
      <c r="D11" s="7">
        <f t="shared" ref="D11:H11" si="13">(D8-$C8)</f>
        <v>200687666.66666669</v>
      </c>
      <c r="E11" s="7">
        <f t="shared" si="13"/>
        <v>322049000.00000006</v>
      </c>
      <c r="F11" s="7">
        <f t="shared" si="13"/>
        <v>428787333.33333331</v>
      </c>
      <c r="G11" s="7">
        <f t="shared" si="13"/>
        <v>544481000</v>
      </c>
      <c r="H11" s="7">
        <f t="shared" si="13"/>
        <v>621222000</v>
      </c>
      <c r="I11" s="5"/>
      <c r="K11" s="6" t="s">
        <v>5</v>
      </c>
      <c r="L11" s="7">
        <f>(L8-$C8)</f>
        <v>354750333.33333331</v>
      </c>
      <c r="M11" s="7">
        <f t="shared" ref="M11:N11" si="14">(M8-$C8)</f>
        <v>398153333.33333331</v>
      </c>
      <c r="N11" s="7">
        <f t="shared" si="14"/>
        <v>412212333.33333331</v>
      </c>
      <c r="Q11" s="6" t="s">
        <v>5</v>
      </c>
      <c r="R11" s="7">
        <f>(R8-$C8)</f>
        <v>226260333.33333337</v>
      </c>
      <c r="S11" s="7">
        <f t="shared" ref="S11:T11" si="15">(S8-$C8)</f>
        <v>326475333.33333331</v>
      </c>
      <c r="T11" s="7">
        <f t="shared" si="15"/>
        <v>309619666.66666669</v>
      </c>
    </row>
    <row r="12" spans="2:20" x14ac:dyDescent="0.2">
      <c r="C12" s="8"/>
      <c r="K12" s="3" t="s">
        <v>6</v>
      </c>
      <c r="L12" s="9">
        <f>(L11-50000000)/10000000000</f>
        <v>3.0475033333333332E-2</v>
      </c>
      <c r="M12" s="9">
        <f t="shared" ref="M12:N12" si="16">(M11-50000000)/10000000000</f>
        <v>3.481533333333333E-2</v>
      </c>
      <c r="N12" s="9">
        <f t="shared" si="16"/>
        <v>3.6221233333333332E-2</v>
      </c>
      <c r="Q12" s="3" t="s">
        <v>6</v>
      </c>
      <c r="R12" s="9">
        <f>(R11-50000000)/10000000000</f>
        <v>1.7626033333333336E-2</v>
      </c>
      <c r="S12" s="9">
        <f t="shared" ref="S12" si="17">(S11-50000000)/10000000000</f>
        <v>2.7647533333333332E-2</v>
      </c>
      <c r="T12" s="9">
        <f t="shared" ref="T12" si="18">(T11-50000000)/10000000000</f>
        <v>2.5961966666666669E-2</v>
      </c>
    </row>
    <row r="15" spans="2:20" x14ac:dyDescent="0.2">
      <c r="K15" t="s">
        <v>11</v>
      </c>
      <c r="L15" t="s">
        <v>12</v>
      </c>
      <c r="M15" t="s">
        <v>13</v>
      </c>
      <c r="N15" t="s">
        <v>14</v>
      </c>
      <c r="Q15" t="s">
        <v>16</v>
      </c>
      <c r="R15" t="s">
        <v>12</v>
      </c>
      <c r="S15" t="s">
        <v>13</v>
      </c>
      <c r="T15" t="s">
        <v>14</v>
      </c>
    </row>
    <row r="16" spans="2:20" x14ac:dyDescent="0.2">
      <c r="K16" s="2" t="s">
        <v>7</v>
      </c>
      <c r="L16" s="2"/>
      <c r="M16" s="2"/>
      <c r="N16" s="2"/>
      <c r="Q16" s="2" t="s">
        <v>7</v>
      </c>
      <c r="R16" s="2"/>
      <c r="S16" s="2"/>
      <c r="T16" s="2"/>
    </row>
    <row r="17" spans="11:37" x14ac:dyDescent="0.2">
      <c r="L17">
        <v>855162000</v>
      </c>
      <c r="M17">
        <v>880489000</v>
      </c>
      <c r="N17">
        <v>853589000</v>
      </c>
      <c r="R17">
        <v>789025000</v>
      </c>
      <c r="S17">
        <v>774542000</v>
      </c>
      <c r="T17">
        <v>940144000</v>
      </c>
      <c r="AK17" t="s">
        <v>29</v>
      </c>
    </row>
    <row r="18" spans="11:37" x14ac:dyDescent="0.2">
      <c r="L18">
        <v>838411000</v>
      </c>
      <c r="M18">
        <v>879389000</v>
      </c>
      <c r="N18">
        <v>855263000</v>
      </c>
      <c r="R18">
        <v>767036000</v>
      </c>
      <c r="S18">
        <v>905784000</v>
      </c>
      <c r="T18">
        <v>768165000</v>
      </c>
    </row>
    <row r="19" spans="11:37" x14ac:dyDescent="0.2">
      <c r="L19">
        <v>878826000</v>
      </c>
      <c r="M19">
        <v>865175000</v>
      </c>
      <c r="N19">
        <v>837680000</v>
      </c>
      <c r="R19">
        <v>766948000</v>
      </c>
      <c r="S19">
        <v>616033000</v>
      </c>
      <c r="T19">
        <v>773957000</v>
      </c>
    </row>
    <row r="20" spans="11:37" x14ac:dyDescent="0.2">
      <c r="K20" s="3" t="s">
        <v>2</v>
      </c>
      <c r="L20" s="3">
        <f>(AVERAGE(L17:L19))</f>
        <v>857466333.33333337</v>
      </c>
      <c r="M20" s="3">
        <f t="shared" ref="M20:N20" si="19">(AVERAGE(M17:M19))</f>
        <v>875017666.66666663</v>
      </c>
      <c r="N20" s="3">
        <f t="shared" si="19"/>
        <v>848844000</v>
      </c>
      <c r="Q20" s="3" t="s">
        <v>2</v>
      </c>
      <c r="R20" s="3">
        <f>(AVERAGE(R17:R19))</f>
        <v>774336333.33333337</v>
      </c>
      <c r="S20" s="3">
        <f t="shared" ref="S20:T20" si="20">(AVERAGE(S17:S19))</f>
        <v>765453000</v>
      </c>
      <c r="T20" s="3">
        <f t="shared" si="20"/>
        <v>827422000</v>
      </c>
    </row>
    <row r="21" spans="11:37" x14ac:dyDescent="0.2">
      <c r="K21" s="3" t="s">
        <v>3</v>
      </c>
      <c r="L21" s="3">
        <f>(STDEV(L17:L19))</f>
        <v>20305800.164813336</v>
      </c>
      <c r="M21" s="3">
        <f t="shared" ref="M21:N21" si="21">(STDEV(M17:M19))</f>
        <v>8541724.9624026958</v>
      </c>
      <c r="N21" s="3">
        <f t="shared" si="21"/>
        <v>9704470.1555520277</v>
      </c>
      <c r="Q21" s="3" t="s">
        <v>3</v>
      </c>
      <c r="R21" s="3">
        <f>(STDEV(R17:R19))</f>
        <v>12720834.576918816</v>
      </c>
      <c r="S21" s="3">
        <f t="shared" ref="S21:T21" si="22">(STDEV(S17:S19))</f>
        <v>145089172.37685221</v>
      </c>
      <c r="T21" s="3">
        <f t="shared" si="22"/>
        <v>97663062.510859236</v>
      </c>
    </row>
    <row r="22" spans="11:37" x14ac:dyDescent="0.2">
      <c r="K22" s="3" t="s">
        <v>4</v>
      </c>
      <c r="L22" s="3">
        <f>(L21/L20)*100</f>
        <v>2.3681163184420462</v>
      </c>
      <c r="M22" s="3">
        <f t="shared" ref="M22:N22" si="23">(M21/M20)*100</f>
        <v>0.97617742907316873</v>
      </c>
      <c r="N22" s="3">
        <f t="shared" si="23"/>
        <v>1.1432572010348223</v>
      </c>
      <c r="Q22" s="3" t="s">
        <v>4</v>
      </c>
      <c r="R22" s="3">
        <f>(R21/R20)*100</f>
        <v>1.6428048161137749</v>
      </c>
      <c r="S22" s="3">
        <f t="shared" ref="S22:T22" si="24">(S21/S20)*100</f>
        <v>18.954680741580766</v>
      </c>
      <c r="T22" s="3">
        <f t="shared" si="24"/>
        <v>11.803295357249292</v>
      </c>
    </row>
    <row r="23" spans="11:37" x14ac:dyDescent="0.2">
      <c r="K23" s="6" t="s">
        <v>5</v>
      </c>
      <c r="L23" s="7">
        <f>(L20-$C8)</f>
        <v>547219000</v>
      </c>
      <c r="M23" s="7">
        <f t="shared" ref="M23:N23" si="25">(M20-$C8)</f>
        <v>564770333.33333325</v>
      </c>
      <c r="N23" s="7">
        <f t="shared" si="25"/>
        <v>538596666.66666675</v>
      </c>
      <c r="Q23" s="6" t="s">
        <v>5</v>
      </c>
      <c r="R23" s="7">
        <f>(R20-$C8)</f>
        <v>464089000.00000006</v>
      </c>
      <c r="S23" s="7">
        <f t="shared" ref="S23:T23" si="26">(S20-$C8)</f>
        <v>455205666.66666669</v>
      </c>
      <c r="T23" s="7">
        <f t="shared" si="26"/>
        <v>517174666.66666669</v>
      </c>
    </row>
    <row r="24" spans="11:37" x14ac:dyDescent="0.2">
      <c r="K24" s="3" t="s">
        <v>6</v>
      </c>
      <c r="L24" s="9">
        <f>(L23-50000000)/10000000000</f>
        <v>4.9721899999999999E-2</v>
      </c>
      <c r="M24" s="9">
        <f t="shared" ref="M24:N24" si="27">(M23-50000000)/10000000000</f>
        <v>5.1477033333333325E-2</v>
      </c>
      <c r="N24" s="9">
        <f t="shared" si="27"/>
        <v>4.8859666666666676E-2</v>
      </c>
      <c r="Q24" s="3" t="s">
        <v>6</v>
      </c>
      <c r="R24" s="9">
        <f>(R23-50000000)/10000000000</f>
        <v>4.1408900000000005E-2</v>
      </c>
      <c r="S24" s="9">
        <f t="shared" ref="S24" si="28">(S23-50000000)/10000000000</f>
        <v>4.0520566666666667E-2</v>
      </c>
      <c r="T24" s="9">
        <f t="shared" ref="T24" si="29">(T23-50000000)/10000000000</f>
        <v>4.6717466666666665E-2</v>
      </c>
    </row>
    <row r="25" spans="11:37" x14ac:dyDescent="0.2">
      <c r="K25" s="13" t="s">
        <v>21</v>
      </c>
      <c r="L25" s="8">
        <f>(L12+M12)</f>
        <v>6.5290366666666655E-2</v>
      </c>
      <c r="M25" s="8">
        <f>L12+N12</f>
        <v>6.669626666666667E-2</v>
      </c>
      <c r="N25" s="8">
        <f>M12+N12</f>
        <v>7.1036566666666662E-2</v>
      </c>
      <c r="Q25" s="13" t="s">
        <v>21</v>
      </c>
      <c r="R25" s="8">
        <f>(R12+S12)</f>
        <v>4.5273566666666668E-2</v>
      </c>
      <c r="S25" s="8">
        <f>R12+T12</f>
        <v>4.3588000000000002E-2</v>
      </c>
      <c r="T25" s="8">
        <f>S12+T12</f>
        <v>5.3609500000000004E-2</v>
      </c>
    </row>
    <row r="27" spans="11:37" x14ac:dyDescent="0.2">
      <c r="L27" t="s">
        <v>27</v>
      </c>
      <c r="M27" t="s">
        <v>12</v>
      </c>
      <c r="N27" t="s">
        <v>14</v>
      </c>
      <c r="O27" t="s">
        <v>26</v>
      </c>
      <c r="P27" t="s">
        <v>28</v>
      </c>
    </row>
    <row r="28" spans="11:37" x14ac:dyDescent="0.2">
      <c r="K28" t="s">
        <v>8</v>
      </c>
      <c r="L28">
        <v>3.481533333333333E-2</v>
      </c>
      <c r="M28">
        <v>4.9721899999999999E-2</v>
      </c>
      <c r="N28">
        <v>4.8859666666666676E-2</v>
      </c>
      <c r="O28">
        <v>6.5290366666666655E-2</v>
      </c>
      <c r="P28">
        <v>7.1036566666666662E-2</v>
      </c>
    </row>
    <row r="29" spans="11:37" x14ac:dyDescent="0.2">
      <c r="K29" t="s">
        <v>15</v>
      </c>
      <c r="L29">
        <v>2.7647533333333332E-2</v>
      </c>
      <c r="M29">
        <v>4.1408900000000005E-2</v>
      </c>
      <c r="N29">
        <v>4.6717466666666665E-2</v>
      </c>
      <c r="O29">
        <v>4.5273566666666668E-2</v>
      </c>
      <c r="P29">
        <v>5.3609500000000004E-2</v>
      </c>
    </row>
    <row r="32" spans="11:37" x14ac:dyDescent="0.2">
      <c r="L32" t="s">
        <v>17</v>
      </c>
      <c r="M32" t="s">
        <v>12</v>
      </c>
      <c r="N32" t="s">
        <v>13</v>
      </c>
      <c r="O32" t="s">
        <v>26</v>
      </c>
      <c r="P32" t="s">
        <v>25</v>
      </c>
    </row>
    <row r="33" spans="11:16" x14ac:dyDescent="0.2">
      <c r="K33" t="s">
        <v>8</v>
      </c>
      <c r="L33">
        <v>3.0475033333333332E-2</v>
      </c>
      <c r="M33">
        <v>4.9721899999999999E-2</v>
      </c>
      <c r="N33">
        <v>5.1477033333333325E-2</v>
      </c>
      <c r="O33">
        <v>6.5290366666666655E-2</v>
      </c>
      <c r="P33">
        <v>6.669626666666667E-2</v>
      </c>
    </row>
    <row r="34" spans="11:16" x14ac:dyDescent="0.2">
      <c r="K34" t="s">
        <v>15</v>
      </c>
      <c r="L34">
        <v>1.7626033333333336E-2</v>
      </c>
      <c r="M34">
        <v>4.1408900000000005E-2</v>
      </c>
      <c r="N34">
        <v>4.0520566666666667E-2</v>
      </c>
      <c r="O34">
        <v>4.5273566666666668E-2</v>
      </c>
      <c r="P34">
        <v>4.3588000000000002E-2</v>
      </c>
    </row>
    <row r="36" spans="11:16" x14ac:dyDescent="0.2">
      <c r="L36" t="s">
        <v>10</v>
      </c>
      <c r="M36" t="s">
        <v>13</v>
      </c>
      <c r="N36" t="s">
        <v>14</v>
      </c>
      <c r="O36" t="s">
        <v>25</v>
      </c>
      <c r="P36" t="s">
        <v>28</v>
      </c>
    </row>
    <row r="37" spans="11:16" x14ac:dyDescent="0.2">
      <c r="K37" t="s">
        <v>8</v>
      </c>
      <c r="L37">
        <v>3.6221233333333332E-2</v>
      </c>
      <c r="M37">
        <v>4.9721899999999999E-2</v>
      </c>
      <c r="N37">
        <v>4.8859666666666676E-2</v>
      </c>
      <c r="O37">
        <v>6.669626666666667E-2</v>
      </c>
      <c r="P37">
        <v>7.1036566666666662E-2</v>
      </c>
    </row>
    <row r="38" spans="11:16" x14ac:dyDescent="0.2">
      <c r="K38" t="s">
        <v>15</v>
      </c>
      <c r="L38">
        <v>2.5961966666666669E-2</v>
      </c>
      <c r="M38">
        <v>4.1408900000000005E-2</v>
      </c>
      <c r="N38">
        <v>4.6717466666666665E-2</v>
      </c>
      <c r="O38">
        <v>4.3588000000000002E-2</v>
      </c>
      <c r="P38">
        <v>5.3609500000000004E-2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T26"/>
  <sheetViews>
    <sheetView zoomScale="55" zoomScaleNormal="55" workbookViewId="0">
      <selection activeCell="L25" sqref="L25:T26"/>
    </sheetView>
  </sheetViews>
  <sheetFormatPr baseColWidth="10" defaultColWidth="8.83203125" defaultRowHeight="15" x14ac:dyDescent="0.2"/>
  <cols>
    <col min="2" max="2" width="24.83203125" customWidth="1"/>
    <col min="11" max="11" width="21.5" customWidth="1"/>
    <col min="17" max="17" width="20.5" customWidth="1"/>
  </cols>
  <sheetData>
    <row r="2" spans="2:20" x14ac:dyDescent="0.2">
      <c r="K2" t="s">
        <v>8</v>
      </c>
      <c r="L2" t="s">
        <v>17</v>
      </c>
      <c r="M2" t="s">
        <v>9</v>
      </c>
      <c r="N2" t="s">
        <v>10</v>
      </c>
      <c r="Q2" t="s">
        <v>15</v>
      </c>
      <c r="R2" t="s">
        <v>17</v>
      </c>
      <c r="S2" t="s">
        <v>9</v>
      </c>
      <c r="T2" t="s">
        <v>10</v>
      </c>
    </row>
    <row r="3" spans="2:20" x14ac:dyDescent="0.2">
      <c r="C3">
        <v>0</v>
      </c>
      <c r="D3">
        <v>0.1</v>
      </c>
      <c r="E3">
        <v>0.2</v>
      </c>
      <c r="F3">
        <v>0.3</v>
      </c>
      <c r="G3">
        <v>0.4</v>
      </c>
      <c r="H3">
        <v>0.5</v>
      </c>
      <c r="K3" t="s">
        <v>18</v>
      </c>
      <c r="L3" s="1">
        <v>109.9</v>
      </c>
      <c r="M3" s="1">
        <v>212.8</v>
      </c>
      <c r="N3" s="1">
        <v>145.30000000000001</v>
      </c>
      <c r="Q3" t="s">
        <v>18</v>
      </c>
      <c r="R3" s="1">
        <v>50.5</v>
      </c>
      <c r="S3" s="1">
        <v>106.4</v>
      </c>
      <c r="T3" s="1">
        <v>72.650000000000006</v>
      </c>
    </row>
    <row r="4" spans="2:20" x14ac:dyDescent="0.2">
      <c r="B4" s="2" t="s">
        <v>23</v>
      </c>
      <c r="C4" s="2">
        <f t="shared" ref="C4" si="0">(C3*10)/300</f>
        <v>0</v>
      </c>
      <c r="D4" s="2">
        <f t="shared" ref="D4:H4" si="1">(D3*20)/200</f>
        <v>0.01</v>
      </c>
      <c r="E4" s="2">
        <f t="shared" si="1"/>
        <v>0.02</v>
      </c>
      <c r="F4" s="2">
        <f t="shared" si="1"/>
        <v>0.03</v>
      </c>
      <c r="G4" s="2">
        <f t="shared" si="1"/>
        <v>0.04</v>
      </c>
      <c r="H4" s="2">
        <f t="shared" si="1"/>
        <v>0.05</v>
      </c>
      <c r="K4" s="2" t="s">
        <v>19</v>
      </c>
      <c r="L4" s="2">
        <f>(L3*20/200)</f>
        <v>10.99</v>
      </c>
      <c r="M4" s="2">
        <f t="shared" ref="M4:N4" si="2">(M3*20/200)</f>
        <v>21.28</v>
      </c>
      <c r="N4" s="2">
        <f t="shared" si="2"/>
        <v>14.53</v>
      </c>
      <c r="Q4" s="2" t="s">
        <v>19</v>
      </c>
      <c r="R4" s="2">
        <f>(R3*20/200)</f>
        <v>5.05</v>
      </c>
      <c r="S4" s="2">
        <f t="shared" ref="S4:T4" si="3">(S3*20/200)</f>
        <v>10.64</v>
      </c>
      <c r="T4" s="2">
        <f t="shared" si="3"/>
        <v>7.2649999999999997</v>
      </c>
    </row>
    <row r="5" spans="2:20" x14ac:dyDescent="0.2">
      <c r="B5" t="s">
        <v>1</v>
      </c>
      <c r="C5">
        <v>268657000</v>
      </c>
      <c r="D5">
        <v>474786000</v>
      </c>
      <c r="E5">
        <v>608458000</v>
      </c>
      <c r="F5">
        <v>705123000</v>
      </c>
      <c r="G5">
        <v>861254000</v>
      </c>
      <c r="H5">
        <v>944760000</v>
      </c>
      <c r="L5" s="1">
        <v>766520000</v>
      </c>
      <c r="M5" s="1">
        <v>728338000</v>
      </c>
      <c r="N5" s="1">
        <v>756590000</v>
      </c>
      <c r="R5" s="1">
        <v>573580000</v>
      </c>
      <c r="S5" s="1">
        <v>629178000</v>
      </c>
      <c r="T5" s="1">
        <v>644879000</v>
      </c>
    </row>
    <row r="6" spans="2:20" x14ac:dyDescent="0.2">
      <c r="C6">
        <v>274001000</v>
      </c>
      <c r="D6">
        <v>479369000</v>
      </c>
      <c r="E6">
        <v>615547000</v>
      </c>
      <c r="F6">
        <v>709436000</v>
      </c>
      <c r="G6">
        <v>881139000</v>
      </c>
      <c r="H6">
        <v>950517000</v>
      </c>
      <c r="L6" s="1">
        <v>752798000</v>
      </c>
      <c r="M6" s="1">
        <v>717401000</v>
      </c>
      <c r="N6" s="1">
        <v>747336000</v>
      </c>
      <c r="R6" s="1">
        <v>556679000</v>
      </c>
      <c r="S6" s="1">
        <v>587908000</v>
      </c>
      <c r="T6" s="1">
        <v>610092000</v>
      </c>
    </row>
    <row r="7" spans="2:20" x14ac:dyDescent="0.2">
      <c r="C7" s="1">
        <v>279230000</v>
      </c>
      <c r="D7" s="1">
        <v>472313000</v>
      </c>
      <c r="E7" s="1">
        <v>616563000</v>
      </c>
      <c r="F7" s="1">
        <v>699708000</v>
      </c>
      <c r="G7" s="1">
        <v>845181000</v>
      </c>
      <c r="H7" s="1">
        <v>939544000</v>
      </c>
      <c r="I7" s="1"/>
      <c r="L7" s="1">
        <v>752455000</v>
      </c>
      <c r="M7" s="1">
        <v>720211000</v>
      </c>
      <c r="N7" s="1">
        <v>712972000</v>
      </c>
      <c r="R7" s="1">
        <v>527441000</v>
      </c>
      <c r="S7" s="1">
        <v>569157000</v>
      </c>
      <c r="T7" s="1">
        <v>599024000</v>
      </c>
    </row>
    <row r="8" spans="2:20" x14ac:dyDescent="0.2">
      <c r="B8" s="3" t="s">
        <v>2</v>
      </c>
      <c r="C8" s="4">
        <f>(AVERAGE(C5:C7))</f>
        <v>273962666.66666669</v>
      </c>
      <c r="D8" s="4">
        <f>(AVERAGE(D5:D7))</f>
        <v>475489333.33333331</v>
      </c>
      <c r="E8" s="4">
        <f t="shared" ref="E8:H8" si="4">(AVERAGE(E5:E7))</f>
        <v>613522666.66666663</v>
      </c>
      <c r="F8" s="4">
        <f t="shared" si="4"/>
        <v>704755666.66666663</v>
      </c>
      <c r="G8" s="4">
        <f t="shared" si="4"/>
        <v>862524666.66666663</v>
      </c>
      <c r="H8" s="4">
        <f t="shared" si="4"/>
        <v>944940333.33333337</v>
      </c>
      <c r="I8" s="5"/>
      <c r="K8" s="3" t="s">
        <v>2</v>
      </c>
      <c r="L8" s="3">
        <f>(AVERAGE(L5:L7))</f>
        <v>757257666.66666663</v>
      </c>
      <c r="M8" s="3">
        <f t="shared" ref="M8:N8" si="5">(AVERAGE(M5:M7))</f>
        <v>721983333.33333337</v>
      </c>
      <c r="N8" s="3">
        <f t="shared" si="5"/>
        <v>738966000</v>
      </c>
      <c r="Q8" s="3" t="s">
        <v>2</v>
      </c>
      <c r="R8" s="3">
        <f>(AVERAGE(R5:R7))</f>
        <v>552566666.66666663</v>
      </c>
      <c r="S8" s="3">
        <f t="shared" ref="S8:T8" si="6">(AVERAGE(S5:S7))</f>
        <v>595414333.33333337</v>
      </c>
      <c r="T8" s="3">
        <f t="shared" si="6"/>
        <v>617998333.33333337</v>
      </c>
    </row>
    <row r="9" spans="2:20" x14ac:dyDescent="0.2">
      <c r="B9" s="3" t="s">
        <v>3</v>
      </c>
      <c r="C9" s="3">
        <f>(STDEV(C5:C7))</f>
        <v>5286604.2346040364</v>
      </c>
      <c r="D9" s="3">
        <f t="shared" ref="D9:H9" si="7">(STDEV(D5:D7))</f>
        <v>3580194.4546816633</v>
      </c>
      <c r="E9" s="3">
        <f t="shared" si="7"/>
        <v>4415450.1846735105</v>
      </c>
      <c r="F9" s="3">
        <f t="shared" si="7"/>
        <v>4874391.8936964162</v>
      </c>
      <c r="G9" s="3">
        <f t="shared" si="7"/>
        <v>18012645.178688593</v>
      </c>
      <c r="H9" s="3">
        <f t="shared" si="7"/>
        <v>5488722.2860455727</v>
      </c>
      <c r="K9" s="3" t="s">
        <v>3</v>
      </c>
      <c r="L9" s="3">
        <f>(STDEV(L5:L7))</f>
        <v>8023249.1132541392</v>
      </c>
      <c r="M9" s="3">
        <f t="shared" ref="M9:N9" si="8">(STDEV(M5:M7))</f>
        <v>5679820.97722572</v>
      </c>
      <c r="N9" s="3">
        <f t="shared" si="8"/>
        <v>22982061.613354012</v>
      </c>
      <c r="Q9" s="3" t="s">
        <v>3</v>
      </c>
      <c r="R9" s="3">
        <f>(STDEV(R5:R7))</f>
        <v>23342778.20511803</v>
      </c>
      <c r="S9" s="3">
        <f t="shared" ref="S9:T9" si="9">(STDEV(S5:S7))</f>
        <v>30706495.89799092</v>
      </c>
      <c r="T9" s="3">
        <f t="shared" si="9"/>
        <v>23928076.319113772</v>
      </c>
    </row>
    <row r="10" spans="2:20" x14ac:dyDescent="0.2">
      <c r="B10" s="3" t="s">
        <v>4</v>
      </c>
      <c r="C10" s="4">
        <f>(C9/C8)*100</f>
        <v>1.9296805287109813</v>
      </c>
      <c r="D10" s="4">
        <f>(D9/D8)*100</f>
        <v>0.75294947829499081</v>
      </c>
      <c r="E10" s="4">
        <f t="shared" ref="E10:H10" si="10">(E9/E8)*100</f>
        <v>0.71968819158110597</v>
      </c>
      <c r="F10" s="4">
        <f t="shared" si="10"/>
        <v>0.69164280959260349</v>
      </c>
      <c r="G10" s="4">
        <f t="shared" si="10"/>
        <v>2.0883629042518508</v>
      </c>
      <c r="H10" s="4">
        <f t="shared" si="10"/>
        <v>0.58085384784918404</v>
      </c>
      <c r="I10" s="5"/>
      <c r="K10" s="3" t="s">
        <v>4</v>
      </c>
      <c r="L10" s="3">
        <f>(L9/L8)*100</f>
        <v>1.0595137515835613</v>
      </c>
      <c r="M10" s="3">
        <f t="shared" ref="M10:N10" si="11">(M9/M8)*100</f>
        <v>0.78669696584303239</v>
      </c>
      <c r="N10" s="3">
        <f t="shared" si="11"/>
        <v>3.1100296378120253</v>
      </c>
      <c r="Q10" s="3" t="s">
        <v>4</v>
      </c>
      <c r="R10" s="3">
        <f>(R9/R8)*100</f>
        <v>4.2244274968543225</v>
      </c>
      <c r="S10" s="3">
        <f t="shared" ref="S10:T10" si="12">(S9/S8)*100</f>
        <v>5.1571643776335439</v>
      </c>
      <c r="T10" s="3">
        <f t="shared" si="12"/>
        <v>3.8718674514948161</v>
      </c>
    </row>
    <row r="11" spans="2:20" x14ac:dyDescent="0.2">
      <c r="B11" s="6" t="s">
        <v>5</v>
      </c>
      <c r="C11" s="7">
        <f>(C8-$C8)</f>
        <v>0</v>
      </c>
      <c r="D11" s="7">
        <f t="shared" ref="D11:H11" si="13">(D8-$C8)</f>
        <v>201526666.66666663</v>
      </c>
      <c r="E11" s="7">
        <f t="shared" si="13"/>
        <v>339559999.99999994</v>
      </c>
      <c r="F11" s="7">
        <f t="shared" si="13"/>
        <v>430792999.99999994</v>
      </c>
      <c r="G11" s="7">
        <f t="shared" si="13"/>
        <v>588562000</v>
      </c>
      <c r="H11" s="7">
        <f t="shared" si="13"/>
        <v>670977666.66666675</v>
      </c>
      <c r="I11" s="5"/>
      <c r="K11" s="6" t="s">
        <v>5</v>
      </c>
      <c r="L11" s="7">
        <f>(L8-$C8)</f>
        <v>483294999.99999994</v>
      </c>
      <c r="M11" s="7">
        <f t="shared" ref="M11:N11" si="14">(M8-$C8)</f>
        <v>448020666.66666669</v>
      </c>
      <c r="N11" s="7">
        <f t="shared" si="14"/>
        <v>465003333.33333331</v>
      </c>
      <c r="Q11" s="6" t="s">
        <v>5</v>
      </c>
      <c r="R11" s="7">
        <f>(R8-$C8)</f>
        <v>278603999.99999994</v>
      </c>
      <c r="S11" s="7">
        <f t="shared" ref="S11:T11" si="15">(S8-$C8)</f>
        <v>321451666.66666669</v>
      </c>
      <c r="T11" s="7">
        <f t="shared" si="15"/>
        <v>344035666.66666669</v>
      </c>
    </row>
    <row r="12" spans="2:20" x14ac:dyDescent="0.2">
      <c r="C12" s="8"/>
      <c r="K12" s="3" t="s">
        <v>6</v>
      </c>
      <c r="L12" s="9">
        <f>(L11-40000000)/10000000000</f>
        <v>4.4329499999999994E-2</v>
      </c>
      <c r="M12" s="9">
        <f t="shared" ref="M12:N12" si="16">(M11-40000000)/10000000000</f>
        <v>4.0802066666666671E-2</v>
      </c>
      <c r="N12" s="9">
        <f t="shared" si="16"/>
        <v>4.2500333333333334E-2</v>
      </c>
      <c r="Q12" s="3" t="s">
        <v>6</v>
      </c>
      <c r="R12" s="9">
        <f>(R11-40000000)/10000000000</f>
        <v>2.3860399999999993E-2</v>
      </c>
      <c r="S12" s="9">
        <f t="shared" ref="S12" si="17">(S11-40000000)/10000000000</f>
        <v>2.8145166666666669E-2</v>
      </c>
      <c r="T12" s="9">
        <f t="shared" ref="T12" si="18">(T11-40000000)/10000000000</f>
        <v>3.040356666666667E-2</v>
      </c>
    </row>
    <row r="13" spans="2:20" x14ac:dyDescent="0.2">
      <c r="C13" s="8"/>
      <c r="L13" s="8"/>
      <c r="M13" s="8"/>
      <c r="N13" s="8"/>
      <c r="R13" s="8"/>
      <c r="S13" s="8"/>
      <c r="T13" s="8"/>
    </row>
    <row r="16" spans="2:20" x14ac:dyDescent="0.2">
      <c r="K16" t="s">
        <v>11</v>
      </c>
      <c r="L16" t="s">
        <v>12</v>
      </c>
      <c r="M16" t="s">
        <v>13</v>
      </c>
      <c r="N16" t="s">
        <v>14</v>
      </c>
      <c r="Q16" t="s">
        <v>16</v>
      </c>
      <c r="R16" t="s">
        <v>12</v>
      </c>
      <c r="S16" t="s">
        <v>13</v>
      </c>
      <c r="T16" t="s">
        <v>14</v>
      </c>
    </row>
    <row r="17" spans="11:20" x14ac:dyDescent="0.2">
      <c r="K17" s="2" t="s">
        <v>7</v>
      </c>
      <c r="L17" s="2"/>
      <c r="M17" s="2"/>
      <c r="N17" s="2"/>
      <c r="Q17" s="2" t="s">
        <v>7</v>
      </c>
      <c r="R17" s="2"/>
      <c r="S17" s="2"/>
      <c r="T17" s="2"/>
    </row>
    <row r="18" spans="11:20" x14ac:dyDescent="0.2">
      <c r="L18" s="1">
        <v>906559000</v>
      </c>
      <c r="M18" s="1">
        <v>964712000</v>
      </c>
      <c r="N18" s="1">
        <v>896754000</v>
      </c>
      <c r="R18" s="1">
        <v>819308000</v>
      </c>
      <c r="S18" s="1">
        <v>809995000</v>
      </c>
      <c r="T18" s="1">
        <v>845978000</v>
      </c>
    </row>
    <row r="19" spans="11:20" x14ac:dyDescent="0.2">
      <c r="L19" s="1">
        <v>915239000</v>
      </c>
      <c r="M19" s="1">
        <v>957432000</v>
      </c>
      <c r="N19" s="1">
        <v>894214000</v>
      </c>
      <c r="R19" s="1">
        <v>825639000</v>
      </c>
      <c r="S19" s="1">
        <v>832962000</v>
      </c>
      <c r="T19" s="1">
        <v>788219000</v>
      </c>
    </row>
    <row r="20" spans="11:20" x14ac:dyDescent="0.2">
      <c r="L20" s="1">
        <v>896337000</v>
      </c>
      <c r="M20" s="1">
        <v>953638000</v>
      </c>
      <c r="N20" s="1">
        <v>877404000</v>
      </c>
      <c r="R20" s="1">
        <v>809453000</v>
      </c>
      <c r="S20" s="1">
        <v>824188000</v>
      </c>
      <c r="T20" s="1">
        <v>776500000</v>
      </c>
    </row>
    <row r="21" spans="11:20" x14ac:dyDescent="0.2">
      <c r="K21" s="3" t="s">
        <v>2</v>
      </c>
      <c r="L21" s="3">
        <f>(AVERAGE(L18:L20))</f>
        <v>906045000</v>
      </c>
      <c r="M21" s="3">
        <f t="shared" ref="M21:N21" si="19">(AVERAGE(M18:M20))</f>
        <v>958594000</v>
      </c>
      <c r="N21" s="3">
        <f t="shared" si="19"/>
        <v>889457333.33333337</v>
      </c>
      <c r="Q21" s="3" t="s">
        <v>2</v>
      </c>
      <c r="R21" s="3">
        <f>(AVERAGE(R18:R20))</f>
        <v>818133333.33333337</v>
      </c>
      <c r="S21" s="3">
        <f t="shared" ref="S21:T21" si="20">(AVERAGE(S18:S20))</f>
        <v>822381666.66666663</v>
      </c>
      <c r="T21" s="3">
        <f t="shared" si="20"/>
        <v>803565666.66666663</v>
      </c>
    </row>
    <row r="22" spans="11:20" x14ac:dyDescent="0.2">
      <c r="K22" s="3" t="s">
        <v>3</v>
      </c>
      <c r="L22" s="3">
        <f>(STDEV(L18:L20))</f>
        <v>9461477.0517081525</v>
      </c>
      <c r="M22" s="3">
        <f t="shared" ref="M22:N22" si="21">(STDEV(M18:M20))</f>
        <v>5627703.9723141091</v>
      </c>
      <c r="N22" s="3">
        <f t="shared" si="21"/>
        <v>10515466.386867173</v>
      </c>
      <c r="Q22" s="3" t="s">
        <v>3</v>
      </c>
      <c r="R22" s="3">
        <f>(STDEV(R18:R20))</f>
        <v>8156686.2348219166</v>
      </c>
      <c r="S22" s="3">
        <f t="shared" ref="S22:T22" si="22">(STDEV(S18:S20))</f>
        <v>11589560.057799146</v>
      </c>
      <c r="T22" s="3">
        <f t="shared" si="22"/>
        <v>37194599.800687917</v>
      </c>
    </row>
    <row r="23" spans="11:20" x14ac:dyDescent="0.2">
      <c r="K23" s="3" t="s">
        <v>4</v>
      </c>
      <c r="L23" s="3">
        <f>(L22/L21)*100</f>
        <v>1.0442612730833627</v>
      </c>
      <c r="M23" s="3">
        <f t="shared" ref="M23:N23" si="23">(M22/M21)*100</f>
        <v>0.58707898988665785</v>
      </c>
      <c r="N23" s="3">
        <f t="shared" si="23"/>
        <v>1.1822339299243703</v>
      </c>
      <c r="Q23" s="3" t="s">
        <v>4</v>
      </c>
      <c r="R23" s="3">
        <f>(R22/R21)*100</f>
        <v>0.9969873983240608</v>
      </c>
      <c r="S23" s="3">
        <f t="shared" ref="S23:T23" si="24">(S22/S21)*100</f>
        <v>1.4092678044216063</v>
      </c>
      <c r="T23" s="3">
        <f t="shared" si="24"/>
        <v>4.6286944979839335</v>
      </c>
    </row>
    <row r="24" spans="11:20" x14ac:dyDescent="0.2">
      <c r="K24" s="6" t="s">
        <v>5</v>
      </c>
      <c r="L24" s="7">
        <f>(L21-$C8)</f>
        <v>632082333.33333325</v>
      </c>
      <c r="M24" s="7">
        <f t="shared" ref="M24:N24" si="25">(M21-$C8)</f>
        <v>684631333.33333325</v>
      </c>
      <c r="N24" s="7">
        <f t="shared" si="25"/>
        <v>615494666.66666675</v>
      </c>
      <c r="Q24" s="6" t="s">
        <v>5</v>
      </c>
      <c r="R24" s="7">
        <f>(R21-$C8)</f>
        <v>544170666.66666675</v>
      </c>
      <c r="S24" s="7">
        <f t="shared" ref="S24:T24" si="26">(S21-$C8)</f>
        <v>548419000</v>
      </c>
      <c r="T24" s="7">
        <f t="shared" si="26"/>
        <v>529602999.99999994</v>
      </c>
    </row>
    <row r="25" spans="11:20" x14ac:dyDescent="0.2">
      <c r="K25" s="3" t="s">
        <v>6</v>
      </c>
      <c r="L25" s="9">
        <f>(L24-40000000)/10000000000</f>
        <v>5.9208233333333325E-2</v>
      </c>
      <c r="M25" s="9">
        <f t="shared" ref="M25:N25" si="27">(M24-40000000)/10000000000</f>
        <v>6.4463133333333325E-2</v>
      </c>
      <c r="N25" s="9">
        <f t="shared" si="27"/>
        <v>5.7549466666666674E-2</v>
      </c>
      <c r="Q25" s="3" t="s">
        <v>6</v>
      </c>
      <c r="R25" s="9">
        <f>(R24-40000000)/10000000000</f>
        <v>5.0417066666666677E-2</v>
      </c>
      <c r="S25" s="9">
        <f t="shared" ref="S25" si="28">(S24-40000000)/10000000000</f>
        <v>5.0841900000000002E-2</v>
      </c>
      <c r="T25" s="9">
        <f t="shared" ref="T25" si="29">(T24-40000000)/10000000000</f>
        <v>4.8960299999999991E-2</v>
      </c>
    </row>
    <row r="26" spans="11:20" x14ac:dyDescent="0.2">
      <c r="K26" s="13" t="s">
        <v>21</v>
      </c>
      <c r="L26" s="8">
        <f>(L12+M13)</f>
        <v>4.4329499999999994E-2</v>
      </c>
      <c r="M26" s="8">
        <f>L12+N12</f>
        <v>8.6829833333333328E-2</v>
      </c>
      <c r="N26" s="8">
        <f>M12+N12</f>
        <v>8.3302399999999999E-2</v>
      </c>
      <c r="Q26" s="13" t="s">
        <v>21</v>
      </c>
      <c r="R26" s="8">
        <f>(R12+S13)</f>
        <v>2.3860399999999993E-2</v>
      </c>
      <c r="S26" s="8">
        <f>R12+T12</f>
        <v>5.4263966666666663E-2</v>
      </c>
      <c r="T26" s="8">
        <f>S12+T12</f>
        <v>5.8548733333333339E-2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T37"/>
  <sheetViews>
    <sheetView zoomScale="70" zoomScaleNormal="70" workbookViewId="0">
      <selection activeCell="P28" sqref="P28"/>
    </sheetView>
  </sheetViews>
  <sheetFormatPr baseColWidth="10" defaultColWidth="8.83203125" defaultRowHeight="15" x14ac:dyDescent="0.2"/>
  <cols>
    <col min="2" max="2" width="19.5" customWidth="1"/>
    <col min="11" max="11" width="19.1640625" customWidth="1"/>
    <col min="17" max="17" width="19.5" customWidth="1"/>
  </cols>
  <sheetData>
    <row r="2" spans="2:20" x14ac:dyDescent="0.2">
      <c r="K2" t="s">
        <v>8</v>
      </c>
      <c r="L2" t="s">
        <v>17</v>
      </c>
      <c r="M2" t="s">
        <v>9</v>
      </c>
      <c r="N2" t="s">
        <v>10</v>
      </c>
      <c r="Q2" t="s">
        <v>15</v>
      </c>
      <c r="R2" t="s">
        <v>17</v>
      </c>
      <c r="S2" t="s">
        <v>9</v>
      </c>
      <c r="T2" t="s">
        <v>10</v>
      </c>
    </row>
    <row r="3" spans="2:20" x14ac:dyDescent="0.2">
      <c r="C3">
        <v>0</v>
      </c>
      <c r="D3">
        <v>0.1</v>
      </c>
      <c r="E3">
        <v>0.2</v>
      </c>
      <c r="F3">
        <v>0.3</v>
      </c>
      <c r="G3">
        <v>0.4</v>
      </c>
      <c r="H3">
        <v>0.5</v>
      </c>
      <c r="K3" t="s">
        <v>18</v>
      </c>
      <c r="L3" s="1">
        <v>109.9</v>
      </c>
      <c r="M3" s="1">
        <v>212.8</v>
      </c>
      <c r="N3" s="1">
        <v>145.30000000000001</v>
      </c>
      <c r="Q3" t="s">
        <v>18</v>
      </c>
      <c r="R3" s="1">
        <v>50.5</v>
      </c>
      <c r="S3" s="1">
        <v>106.4</v>
      </c>
      <c r="T3" s="1">
        <v>72.650000000000006</v>
      </c>
    </row>
    <row r="4" spans="2:20" x14ac:dyDescent="0.2">
      <c r="B4" s="2" t="s">
        <v>23</v>
      </c>
      <c r="C4" s="2">
        <f t="shared" ref="C4" si="0">(C3*10)/300</f>
        <v>0</v>
      </c>
      <c r="D4" s="2">
        <f t="shared" ref="D4:H4" si="1">(D3*20)/200</f>
        <v>0.01</v>
      </c>
      <c r="E4" s="2">
        <f t="shared" si="1"/>
        <v>0.02</v>
      </c>
      <c r="F4" s="2">
        <f t="shared" si="1"/>
        <v>0.03</v>
      </c>
      <c r="G4" s="2">
        <f t="shared" si="1"/>
        <v>0.04</v>
      </c>
      <c r="H4" s="2">
        <f t="shared" si="1"/>
        <v>0.05</v>
      </c>
      <c r="K4" s="2" t="s">
        <v>19</v>
      </c>
      <c r="L4" s="2">
        <f>(L3*20/200)</f>
        <v>10.99</v>
      </c>
      <c r="M4" s="2">
        <f t="shared" ref="M4:N4" si="2">(M3*20/200)</f>
        <v>21.28</v>
      </c>
      <c r="N4" s="2">
        <f t="shared" si="2"/>
        <v>14.53</v>
      </c>
      <c r="Q4" s="2" t="s">
        <v>19</v>
      </c>
      <c r="R4" s="2">
        <f>(R3*20/200)</f>
        <v>5.05</v>
      </c>
      <c r="S4" s="2">
        <f t="shared" ref="S4:T4" si="3">(S3*20/200)</f>
        <v>10.64</v>
      </c>
      <c r="T4" s="2">
        <f t="shared" si="3"/>
        <v>7.2649999999999997</v>
      </c>
    </row>
    <row r="5" spans="2:20" x14ac:dyDescent="0.2">
      <c r="B5" t="s">
        <v>1</v>
      </c>
      <c r="C5" s="11">
        <v>325684000</v>
      </c>
      <c r="D5" s="11">
        <v>559660000</v>
      </c>
      <c r="E5" s="11">
        <v>750166000</v>
      </c>
      <c r="F5" s="11">
        <v>865865000</v>
      </c>
      <c r="G5" s="11">
        <v>1017000000</v>
      </c>
      <c r="H5" s="11">
        <v>1086000000</v>
      </c>
      <c r="L5" s="12">
        <v>842304000</v>
      </c>
      <c r="M5" s="12">
        <v>933710000</v>
      </c>
      <c r="N5" s="12">
        <v>836892000</v>
      </c>
      <c r="R5" s="12">
        <v>645263000</v>
      </c>
      <c r="S5" s="12">
        <v>756375000</v>
      </c>
      <c r="T5" s="12">
        <v>679006000</v>
      </c>
    </row>
    <row r="6" spans="2:20" x14ac:dyDescent="0.2">
      <c r="C6" s="11">
        <v>339519000</v>
      </c>
      <c r="D6" s="11">
        <v>614856000</v>
      </c>
      <c r="E6" s="11">
        <v>761899000</v>
      </c>
      <c r="F6" s="11">
        <v>867985000</v>
      </c>
      <c r="G6" s="11">
        <v>1014000000</v>
      </c>
      <c r="H6" s="11">
        <v>1083000000</v>
      </c>
      <c r="L6" s="12">
        <v>835863000</v>
      </c>
      <c r="M6" s="12">
        <v>945467000</v>
      </c>
      <c r="N6" s="12">
        <v>841815000</v>
      </c>
      <c r="R6" s="12">
        <v>949450000</v>
      </c>
      <c r="S6" s="12">
        <v>735643000</v>
      </c>
      <c r="T6" s="12">
        <v>661545000</v>
      </c>
    </row>
    <row r="7" spans="2:20" x14ac:dyDescent="0.2">
      <c r="C7" s="11">
        <v>349338000</v>
      </c>
      <c r="D7" s="11">
        <v>568785000</v>
      </c>
      <c r="E7" s="11">
        <v>739379000</v>
      </c>
      <c r="F7" s="11">
        <v>868715000</v>
      </c>
      <c r="G7" s="11">
        <v>1006000000</v>
      </c>
      <c r="H7" s="11">
        <v>1096000000</v>
      </c>
      <c r="L7" s="12">
        <v>812030000</v>
      </c>
      <c r="M7" s="12">
        <v>919621000</v>
      </c>
      <c r="N7" s="12">
        <v>789954000</v>
      </c>
      <c r="R7" s="12">
        <v>569643000</v>
      </c>
      <c r="S7" s="12">
        <v>708220000</v>
      </c>
      <c r="T7" s="12">
        <v>635543000</v>
      </c>
    </row>
    <row r="8" spans="2:20" x14ac:dyDescent="0.2">
      <c r="B8" s="3" t="s">
        <v>2</v>
      </c>
      <c r="C8" s="4">
        <f>AVERAGE(C5:C7)</f>
        <v>338180333.33333331</v>
      </c>
      <c r="D8" s="4">
        <f t="shared" ref="D8:H8" si="4">AVERAGE(D5:D7)</f>
        <v>581100333.33333337</v>
      </c>
      <c r="E8" s="4">
        <f t="shared" si="4"/>
        <v>750481333.33333337</v>
      </c>
      <c r="F8" s="4">
        <f t="shared" si="4"/>
        <v>867521666.66666663</v>
      </c>
      <c r="G8" s="4">
        <f t="shared" si="4"/>
        <v>1012333333.3333334</v>
      </c>
      <c r="H8" s="4">
        <f t="shared" si="4"/>
        <v>1088333333.3333333</v>
      </c>
      <c r="I8" s="5"/>
      <c r="K8" s="3" t="s">
        <v>2</v>
      </c>
      <c r="L8" s="3">
        <f>(AVERAGE(L5:L7))</f>
        <v>830065666.66666663</v>
      </c>
      <c r="M8" s="3">
        <f t="shared" ref="M8:N8" si="5">(AVERAGE(M5:M7))</f>
        <v>932932666.66666663</v>
      </c>
      <c r="N8" s="3">
        <f t="shared" si="5"/>
        <v>822887000</v>
      </c>
      <c r="Q8" s="3" t="s">
        <v>2</v>
      </c>
      <c r="R8" s="3">
        <f>(AVERAGE(R5:R7))</f>
        <v>721452000</v>
      </c>
      <c r="S8" s="3">
        <f t="shared" ref="S8:T8" si="6">(AVERAGE(S5:S7))</f>
        <v>733412666.66666663</v>
      </c>
      <c r="T8" s="3">
        <f t="shared" si="6"/>
        <v>658698000</v>
      </c>
    </row>
    <row r="9" spans="2:20" x14ac:dyDescent="0.2">
      <c r="B9" s="3" t="s">
        <v>3</v>
      </c>
      <c r="C9" s="3">
        <f>(STDEV(C5:C7))</f>
        <v>11883684.207068671</v>
      </c>
      <c r="D9" s="3">
        <f t="shared" ref="D9:H9" si="7">(STDEV(D5:D7))</f>
        <v>29587162.424493048</v>
      </c>
      <c r="E9" s="3">
        <f t="shared" si="7"/>
        <v>11263311.073273851</v>
      </c>
      <c r="F9" s="3">
        <f t="shared" si="7"/>
        <v>1480416.6080307709</v>
      </c>
      <c r="G9" s="3">
        <f t="shared" si="7"/>
        <v>5686240.7030773275</v>
      </c>
      <c r="H9" s="3">
        <f t="shared" si="7"/>
        <v>6806859.2855540458</v>
      </c>
      <c r="K9" s="3" t="s">
        <v>3</v>
      </c>
      <c r="L9" s="3">
        <f>(STDEV(L5:L7))</f>
        <v>15947901.878721643</v>
      </c>
      <c r="M9" s="3">
        <f t="shared" ref="M9:N9" si="8">(STDEV(M5:M7))</f>
        <v>12940522.181632908</v>
      </c>
      <c r="N9" s="3">
        <f t="shared" si="8"/>
        <v>28626837.914795969</v>
      </c>
      <c r="Q9" s="3" t="s">
        <v>3</v>
      </c>
      <c r="R9" s="3">
        <f>(STDEV(R5:R7))</f>
        <v>201039578.44912016</v>
      </c>
      <c r="S9" s="3">
        <f t="shared" ref="S9:T9" si="9">(STDEV(S5:S7))</f>
        <v>24154850.368680269</v>
      </c>
      <c r="T9" s="3">
        <f t="shared" si="9"/>
        <v>21870920.168113641</v>
      </c>
    </row>
    <row r="10" spans="2:20" x14ac:dyDescent="0.2">
      <c r="B10" s="3" t="s">
        <v>4</v>
      </c>
      <c r="C10" s="4">
        <f>(C9/C8)*100</f>
        <v>3.5140080707636274</v>
      </c>
      <c r="D10" s="4">
        <f t="shared" ref="D10:H10" si="10">(D9/D8)*100</f>
        <v>5.0915755382162429</v>
      </c>
      <c r="E10" s="4">
        <f t="shared" si="10"/>
        <v>1.5008116222220738</v>
      </c>
      <c r="F10" s="4">
        <f t="shared" si="10"/>
        <v>0.17064894917484533</v>
      </c>
      <c r="G10" s="4">
        <f t="shared" si="10"/>
        <v>0.56169648038300901</v>
      </c>
      <c r="H10" s="4">
        <f t="shared" si="10"/>
        <v>0.62543883175075465</v>
      </c>
      <c r="I10" s="5"/>
      <c r="K10" s="3" t="s">
        <v>4</v>
      </c>
      <c r="L10" s="3">
        <f>(L9/L8)*100</f>
        <v>1.9212819562534584</v>
      </c>
      <c r="M10" s="3">
        <f t="shared" ref="M10:N10" si="11">(M9/M8)*100</f>
        <v>1.3870799730776828</v>
      </c>
      <c r="N10" s="3">
        <f t="shared" si="11"/>
        <v>3.4788297682179898</v>
      </c>
      <c r="Q10" s="3" t="s">
        <v>4</v>
      </c>
      <c r="R10" s="3">
        <f>(R9/R8)*100</f>
        <v>27.865967306088301</v>
      </c>
      <c r="S10" s="3">
        <f t="shared" ref="S10:T10" si="12">(S9/S8)*100</f>
        <v>3.293486936687795</v>
      </c>
      <c r="T10" s="3">
        <f t="shared" si="12"/>
        <v>3.3203258804662594</v>
      </c>
    </row>
    <row r="11" spans="2:20" x14ac:dyDescent="0.2">
      <c r="B11" s="6" t="s">
        <v>5</v>
      </c>
      <c r="C11" s="7">
        <f>(C8-$C8)</f>
        <v>0</v>
      </c>
      <c r="D11" s="7">
        <f t="shared" ref="D11:G11" si="13">(D8-$C8)</f>
        <v>242920000.00000006</v>
      </c>
      <c r="E11" s="7">
        <f t="shared" si="13"/>
        <v>412301000.00000006</v>
      </c>
      <c r="F11" s="7">
        <f t="shared" si="13"/>
        <v>529341333.33333331</v>
      </c>
      <c r="G11" s="7">
        <f t="shared" si="13"/>
        <v>674153000</v>
      </c>
      <c r="H11" s="7">
        <f t="shared" ref="H11" si="14">(H8-$C8)</f>
        <v>750153000</v>
      </c>
      <c r="I11" s="5"/>
      <c r="K11" s="6" t="s">
        <v>5</v>
      </c>
      <c r="L11" s="7">
        <f>(L8-$C8)</f>
        <v>491885333.33333331</v>
      </c>
      <c r="M11" s="7">
        <f t="shared" ref="M11:N11" si="15">(M8-$C8)</f>
        <v>594752333.33333325</v>
      </c>
      <c r="N11" s="7">
        <f t="shared" si="15"/>
        <v>484706666.66666669</v>
      </c>
      <c r="Q11" s="6" t="s">
        <v>5</v>
      </c>
      <c r="R11" s="7">
        <f>(R8-$C8)</f>
        <v>383271666.66666669</v>
      </c>
      <c r="S11" s="7">
        <f t="shared" ref="S11:T11" si="16">(S8-$C8)</f>
        <v>395232333.33333331</v>
      </c>
      <c r="T11" s="7">
        <f t="shared" si="16"/>
        <v>320517666.66666669</v>
      </c>
    </row>
    <row r="12" spans="2:20" x14ac:dyDescent="0.2">
      <c r="C12" s="8"/>
      <c r="K12" s="3" t="s">
        <v>6</v>
      </c>
      <c r="L12" s="9">
        <f>(L11-70000000)/10000000000</f>
        <v>4.2188533333333333E-2</v>
      </c>
      <c r="M12" s="9">
        <f t="shared" ref="M12:N12" si="17">(M11-70000000)/10000000000</f>
        <v>5.2475233333333322E-2</v>
      </c>
      <c r="N12" s="9">
        <f t="shared" si="17"/>
        <v>4.147066666666667E-2</v>
      </c>
      <c r="Q12" s="3" t="s">
        <v>6</v>
      </c>
      <c r="R12" s="9">
        <f>(R11-70000000)/10000000000</f>
        <v>3.132716666666667E-2</v>
      </c>
      <c r="S12" s="9">
        <f t="shared" ref="S12" si="18">(S11-70000000)/10000000000</f>
        <v>3.2523233333333332E-2</v>
      </c>
      <c r="T12" s="9">
        <f t="shared" ref="T12" si="19">(T11-70000000)/10000000000</f>
        <v>2.5051766666666669E-2</v>
      </c>
    </row>
    <row r="15" spans="2:20" x14ac:dyDescent="0.2">
      <c r="K15" t="s">
        <v>11</v>
      </c>
      <c r="L15" t="s">
        <v>12</v>
      </c>
      <c r="M15" t="s">
        <v>13</v>
      </c>
      <c r="N15" t="s">
        <v>14</v>
      </c>
      <c r="Q15" t="s">
        <v>16</v>
      </c>
      <c r="R15" t="s">
        <v>12</v>
      </c>
      <c r="S15" t="s">
        <v>13</v>
      </c>
      <c r="T15" t="s">
        <v>14</v>
      </c>
    </row>
    <row r="16" spans="2:20" x14ac:dyDescent="0.2">
      <c r="K16" s="2"/>
      <c r="L16" s="2"/>
      <c r="M16" s="2"/>
      <c r="N16" s="2"/>
      <c r="Q16" s="2"/>
      <c r="R16" s="2"/>
      <c r="S16" s="2"/>
      <c r="T16" s="2"/>
    </row>
    <row r="17" spans="11:20" x14ac:dyDescent="0.2">
      <c r="L17" s="12">
        <v>1124000000</v>
      </c>
      <c r="M17" s="12">
        <v>1156000000</v>
      </c>
      <c r="N17" s="12">
        <v>1127000000</v>
      </c>
      <c r="R17" s="12">
        <v>996884000</v>
      </c>
      <c r="S17" s="12">
        <v>879594000</v>
      </c>
      <c r="T17" s="12">
        <v>966965000</v>
      </c>
    </row>
    <row r="18" spans="11:20" x14ac:dyDescent="0.2">
      <c r="L18" s="12">
        <v>1088000000</v>
      </c>
      <c r="M18" s="12">
        <v>1113000000</v>
      </c>
      <c r="N18" s="12">
        <v>1092000000</v>
      </c>
      <c r="R18" s="12">
        <v>971372000</v>
      </c>
      <c r="S18" s="12">
        <v>867702000</v>
      </c>
      <c r="T18" s="12">
        <v>952349000</v>
      </c>
    </row>
    <row r="19" spans="11:20" x14ac:dyDescent="0.2">
      <c r="L19" s="12">
        <v>1098000000</v>
      </c>
      <c r="M19" s="12">
        <v>1116000000</v>
      </c>
      <c r="N19" s="12">
        <v>1141000000</v>
      </c>
      <c r="R19" s="12">
        <v>972454000</v>
      </c>
      <c r="S19" s="12">
        <v>793287000</v>
      </c>
      <c r="T19" s="12">
        <v>908678000</v>
      </c>
    </row>
    <row r="20" spans="11:20" x14ac:dyDescent="0.2">
      <c r="K20" s="3" t="s">
        <v>2</v>
      </c>
      <c r="L20" s="3">
        <f>(AVERAGE(L17:L19))</f>
        <v>1103333333.3333333</v>
      </c>
      <c r="M20" s="3">
        <f t="shared" ref="M20:N20" si="20">(AVERAGE(M17:M19))</f>
        <v>1128333333.3333333</v>
      </c>
      <c r="N20" s="3">
        <f t="shared" si="20"/>
        <v>1120000000</v>
      </c>
      <c r="Q20" s="3" t="s">
        <v>2</v>
      </c>
      <c r="R20" s="3">
        <f>(AVERAGE(R17:R19))</f>
        <v>980236666.66666663</v>
      </c>
      <c r="S20" s="3">
        <f t="shared" ref="S20:T20" si="21">(AVERAGE(S17:S19))</f>
        <v>846861000</v>
      </c>
      <c r="T20" s="3">
        <f t="shared" si="21"/>
        <v>942664000</v>
      </c>
    </row>
    <row r="21" spans="11:20" x14ac:dyDescent="0.2">
      <c r="K21" s="3" t="s">
        <v>3</v>
      </c>
      <c r="L21" s="3">
        <f>(STDEV(L17:L19))</f>
        <v>18583146.486355137</v>
      </c>
      <c r="M21" s="3">
        <f t="shared" ref="M21:N21" si="22">(STDEV(M17:M19))</f>
        <v>24006943.440041121</v>
      </c>
      <c r="N21" s="3">
        <f t="shared" si="22"/>
        <v>25238858.928247925</v>
      </c>
      <c r="Q21" s="3" t="s">
        <v>3</v>
      </c>
      <c r="R21" s="3">
        <f>(STDEV(R17:R19))</f>
        <v>14427160.542994361</v>
      </c>
      <c r="S21" s="3">
        <f t="shared" ref="S21:T21" si="23">(STDEV(S17:S19))</f>
        <v>46775902.161262482</v>
      </c>
      <c r="T21" s="3">
        <f t="shared" si="23"/>
        <v>30326440.790175162</v>
      </c>
    </row>
    <row r="22" spans="11:20" x14ac:dyDescent="0.2">
      <c r="K22" s="3" t="s">
        <v>4</v>
      </c>
      <c r="L22" s="3">
        <f>(L21/L20)*100</f>
        <v>1.6842730954400427</v>
      </c>
      <c r="M22" s="3">
        <f t="shared" ref="M22:N22" si="24">(M21/M20)*100</f>
        <v>2.1276463905501735</v>
      </c>
      <c r="N22" s="3">
        <f t="shared" si="24"/>
        <v>2.2534695471649933</v>
      </c>
      <c r="Q22" s="3" t="s">
        <v>4</v>
      </c>
      <c r="R22" s="3">
        <f>(R21/R20)*100</f>
        <v>1.4718038034686549</v>
      </c>
      <c r="S22" s="3">
        <f t="shared" ref="S22:T22" si="25">(S21/S20)*100</f>
        <v>5.5234450708277372</v>
      </c>
      <c r="T22" s="3">
        <f t="shared" si="25"/>
        <v>3.2170997078678258</v>
      </c>
    </row>
    <row r="23" spans="11:20" x14ac:dyDescent="0.2">
      <c r="K23" s="6" t="s">
        <v>5</v>
      </c>
      <c r="L23" s="7">
        <f>(L20-$C8)</f>
        <v>765153000</v>
      </c>
      <c r="M23" s="7">
        <f t="shared" ref="M23:N23" si="26">(M20-$C8)</f>
        <v>790153000</v>
      </c>
      <c r="N23" s="7">
        <f t="shared" si="26"/>
        <v>781819666.66666675</v>
      </c>
      <c r="Q23" s="6" t="s">
        <v>5</v>
      </c>
      <c r="R23" s="7">
        <f>(R20-$C8)</f>
        <v>642056333.33333325</v>
      </c>
      <c r="S23" s="7">
        <f t="shared" ref="S23:T23" si="27">(S20-$C8)</f>
        <v>508680666.66666669</v>
      </c>
      <c r="T23" s="7">
        <f t="shared" si="27"/>
        <v>604483666.66666675</v>
      </c>
    </row>
    <row r="24" spans="11:20" x14ac:dyDescent="0.2">
      <c r="K24" s="3" t="s">
        <v>6</v>
      </c>
      <c r="L24" s="9">
        <f>(L23-70000000)/10000000000</f>
        <v>6.9515300000000002E-2</v>
      </c>
      <c r="M24" s="9">
        <f t="shared" ref="M24:N24" si="28">(M23-70000000)/10000000000</f>
        <v>7.2015300000000004E-2</v>
      </c>
      <c r="N24" s="9">
        <f t="shared" si="28"/>
        <v>7.1181966666666679E-2</v>
      </c>
      <c r="Q24" s="3" t="s">
        <v>6</v>
      </c>
      <c r="R24" s="9">
        <f>(R23-70000000)/10000000000</f>
        <v>5.7205633333333325E-2</v>
      </c>
      <c r="S24" s="9">
        <f t="shared" ref="S24" si="29">(S23-70000000)/10000000000</f>
        <v>4.386806666666667E-2</v>
      </c>
      <c r="T24" s="9">
        <f t="shared" ref="T24" si="30">(T23-70000000)/10000000000</f>
        <v>5.3448366666666677E-2</v>
      </c>
    </row>
    <row r="25" spans="11:20" x14ac:dyDescent="0.2">
      <c r="K25" s="13" t="s">
        <v>21</v>
      </c>
      <c r="L25" s="8">
        <f>(L12+M12)</f>
        <v>9.4663766666666649E-2</v>
      </c>
      <c r="M25" s="8">
        <f>L12+N12</f>
        <v>8.3659200000000003E-2</v>
      </c>
      <c r="N25" s="8">
        <f>M12+N12</f>
        <v>9.3945899999999999E-2</v>
      </c>
      <c r="Q25" s="13" t="s">
        <v>21</v>
      </c>
      <c r="R25" s="8">
        <f>(R12+S12)</f>
        <v>6.3850400000000002E-2</v>
      </c>
      <c r="S25" s="8">
        <f>R12+T12</f>
        <v>5.6378933333333339E-2</v>
      </c>
      <c r="T25" s="8">
        <f>S12+T12</f>
        <v>5.7575000000000001E-2</v>
      </c>
    </row>
    <row r="27" spans="11:20" x14ac:dyDescent="0.2">
      <c r="K27" t="s">
        <v>20</v>
      </c>
      <c r="L27" s="1" t="s">
        <v>8</v>
      </c>
      <c r="M27" s="1" t="s">
        <v>15</v>
      </c>
    </row>
    <row r="28" spans="11:20" x14ac:dyDescent="0.2">
      <c r="K28" s="2"/>
      <c r="L28" s="2"/>
      <c r="M28" s="2"/>
    </row>
    <row r="29" spans="11:20" x14ac:dyDescent="0.2">
      <c r="L29" s="11">
        <v>1247000000</v>
      </c>
      <c r="M29" s="11">
        <v>1073000000</v>
      </c>
    </row>
    <row r="30" spans="11:20" x14ac:dyDescent="0.2">
      <c r="L30" s="11">
        <v>1140000000</v>
      </c>
      <c r="M30" s="11">
        <v>1090000000</v>
      </c>
    </row>
    <row r="31" spans="11:20" x14ac:dyDescent="0.2">
      <c r="L31" s="11">
        <v>1133000000</v>
      </c>
      <c r="M31" s="11">
        <v>1078000000</v>
      </c>
    </row>
    <row r="32" spans="11:20" x14ac:dyDescent="0.2">
      <c r="K32" s="3" t="s">
        <v>2</v>
      </c>
      <c r="L32" s="3">
        <f>(AVERAGE(L29:L31))</f>
        <v>1173333333.3333333</v>
      </c>
      <c r="M32" s="3">
        <f t="shared" ref="M32" si="31">(AVERAGE(M29:M31))</f>
        <v>1080333333.3333333</v>
      </c>
    </row>
    <row r="33" spans="11:14" x14ac:dyDescent="0.2">
      <c r="K33" s="3" t="s">
        <v>3</v>
      </c>
      <c r="L33" s="3">
        <f>(STDEV(L29:L31))</f>
        <v>63893139.955188721</v>
      </c>
      <c r="M33" s="3">
        <f t="shared" ref="M33" si="32">(STDEV(M29:M31))</f>
        <v>8736894.948054105</v>
      </c>
    </row>
    <row r="34" spans="11:14" x14ac:dyDescent="0.2">
      <c r="K34" s="3" t="s">
        <v>4</v>
      </c>
      <c r="L34" s="3">
        <f>(L33/L32)*100</f>
        <v>5.4454380643626754</v>
      </c>
      <c r="M34" s="3">
        <f t="shared" ref="M34" si="33">(M33/M32)*100</f>
        <v>0.80872214884795801</v>
      </c>
    </row>
    <row r="35" spans="11:14" x14ac:dyDescent="0.2">
      <c r="K35" s="6" t="s">
        <v>5</v>
      </c>
      <c r="L35" s="7">
        <f>(L32-$C24)</f>
        <v>1173333333.3333333</v>
      </c>
      <c r="M35" s="7">
        <f>(M32-$C24)</f>
        <v>1080333333.3333333</v>
      </c>
    </row>
    <row r="36" spans="11:14" x14ac:dyDescent="0.2">
      <c r="K36" s="3" t="s">
        <v>6</v>
      </c>
      <c r="L36" s="9">
        <f>(L35-70000000)/10000000000</f>
        <v>0.11033333333333332</v>
      </c>
      <c r="M36" s="9">
        <f t="shared" ref="M36" si="34">(M35-70000000)/10000000000</f>
        <v>0.10103333333333332</v>
      </c>
    </row>
    <row r="37" spans="11:14" x14ac:dyDescent="0.2">
      <c r="K37" s="13" t="s">
        <v>21</v>
      </c>
      <c r="L37" s="8">
        <f>L12+M12+N12</f>
        <v>0.1361344333333333</v>
      </c>
      <c r="M37" s="8">
        <f>R12+S12+T12</f>
        <v>8.8902166666666671E-2</v>
      </c>
      <c r="N37" s="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Y42"/>
  <sheetViews>
    <sheetView topLeftCell="F1" zoomScale="65" zoomScaleNormal="100" workbookViewId="0">
      <selection activeCell="F35" sqref="F35"/>
    </sheetView>
  </sheetViews>
  <sheetFormatPr baseColWidth="10" defaultColWidth="8.83203125" defaultRowHeight="15" x14ac:dyDescent="0.2"/>
  <cols>
    <col min="2" max="2" width="20.5" customWidth="1"/>
    <col min="3" max="5" width="11.1640625" bestFit="1" customWidth="1"/>
    <col min="6" max="8" width="12" bestFit="1" customWidth="1"/>
    <col min="11" max="11" width="19.83203125" customWidth="1"/>
    <col min="12" max="13" width="8.83203125" customWidth="1"/>
    <col min="14" max="14" width="12.33203125" bestFit="1" customWidth="1"/>
    <col min="17" max="17" width="23.1640625" customWidth="1"/>
    <col min="18" max="19" width="12.33203125" bestFit="1" customWidth="1"/>
    <col min="20" max="20" width="11.1640625" bestFit="1" customWidth="1"/>
    <col min="23" max="23" width="20.5" customWidth="1"/>
    <col min="24" max="25" width="11.5" bestFit="1" customWidth="1"/>
  </cols>
  <sheetData>
    <row r="2" spans="2:20" x14ac:dyDescent="0.2">
      <c r="K2" t="s">
        <v>8</v>
      </c>
      <c r="L2" t="s">
        <v>17</v>
      </c>
      <c r="M2" t="s">
        <v>9</v>
      </c>
      <c r="N2" t="s">
        <v>10</v>
      </c>
      <c r="Q2" t="s">
        <v>15</v>
      </c>
      <c r="R2" t="s">
        <v>17</v>
      </c>
      <c r="S2" t="s">
        <v>9</v>
      </c>
      <c r="T2" t="s">
        <v>10</v>
      </c>
    </row>
    <row r="3" spans="2:20" x14ac:dyDescent="0.2">
      <c r="C3">
        <v>0</v>
      </c>
      <c r="D3">
        <v>0.1</v>
      </c>
      <c r="E3">
        <v>0.2</v>
      </c>
      <c r="F3">
        <v>0.3</v>
      </c>
      <c r="G3">
        <v>0.4</v>
      </c>
      <c r="H3">
        <v>0.5</v>
      </c>
      <c r="K3" t="s">
        <v>18</v>
      </c>
      <c r="L3" s="1">
        <v>109.9</v>
      </c>
      <c r="M3" s="1">
        <v>212.8</v>
      </c>
      <c r="N3" s="1">
        <v>145.30000000000001</v>
      </c>
      <c r="Q3" t="s">
        <v>18</v>
      </c>
      <c r="R3" s="1">
        <v>50.5</v>
      </c>
      <c r="S3" s="1">
        <v>106.4</v>
      </c>
      <c r="T3" s="1">
        <v>72.650000000000006</v>
      </c>
    </row>
    <row r="4" spans="2:20" x14ac:dyDescent="0.2">
      <c r="B4" s="2" t="s">
        <v>22</v>
      </c>
      <c r="C4" s="2">
        <f t="shared" ref="C4" si="0">(C3*10)/300</f>
        <v>0</v>
      </c>
      <c r="D4" s="2">
        <f t="shared" ref="D4:H4" si="1">(D3*20)/200</f>
        <v>0.01</v>
      </c>
      <c r="E4" s="2">
        <f t="shared" si="1"/>
        <v>0.02</v>
      </c>
      <c r="F4" s="2">
        <f t="shared" si="1"/>
        <v>0.03</v>
      </c>
      <c r="G4" s="2">
        <f t="shared" si="1"/>
        <v>0.04</v>
      </c>
      <c r="H4" s="2">
        <f t="shared" si="1"/>
        <v>0.05</v>
      </c>
      <c r="K4" s="2" t="s">
        <v>19</v>
      </c>
      <c r="L4" s="2">
        <f>(L3*20/200)</f>
        <v>10.99</v>
      </c>
      <c r="M4" s="2">
        <f t="shared" ref="M4:N4" si="2">(M3*20/200)</f>
        <v>21.28</v>
      </c>
      <c r="N4" s="2">
        <f t="shared" si="2"/>
        <v>14.53</v>
      </c>
      <c r="Q4" s="2" t="s">
        <v>19</v>
      </c>
      <c r="R4" s="2">
        <f>(R3*20/200)</f>
        <v>5.05</v>
      </c>
      <c r="S4" s="2">
        <f t="shared" ref="S4:T4" si="3">(S3*20/200)</f>
        <v>10.64</v>
      </c>
      <c r="T4" s="2">
        <f t="shared" si="3"/>
        <v>7.2649999999999997</v>
      </c>
    </row>
    <row r="5" spans="2:20" x14ac:dyDescent="0.2">
      <c r="B5" t="s">
        <v>1</v>
      </c>
      <c r="C5" s="1">
        <v>325460000</v>
      </c>
      <c r="D5" s="1">
        <v>462566000</v>
      </c>
      <c r="E5" s="1">
        <v>571110000</v>
      </c>
      <c r="F5" s="1">
        <v>646881000</v>
      </c>
      <c r="G5" s="1">
        <v>748065000</v>
      </c>
      <c r="H5" s="1">
        <v>847094000</v>
      </c>
      <c r="L5" s="1">
        <v>719936000</v>
      </c>
      <c r="M5" s="1">
        <v>813622000</v>
      </c>
      <c r="N5" s="1">
        <v>785071000</v>
      </c>
      <c r="R5" s="1">
        <v>583044000</v>
      </c>
      <c r="S5" s="1">
        <v>736032000</v>
      </c>
      <c r="T5" s="1">
        <v>666477000</v>
      </c>
    </row>
    <row r="6" spans="2:20" x14ac:dyDescent="0.2">
      <c r="C6" s="1">
        <v>331088000</v>
      </c>
      <c r="D6" s="1">
        <v>475828000</v>
      </c>
      <c r="E6" s="1">
        <v>563846000</v>
      </c>
      <c r="F6" s="1">
        <v>671169000</v>
      </c>
      <c r="G6" s="1">
        <v>755473000</v>
      </c>
      <c r="H6" s="1">
        <v>845659000</v>
      </c>
      <c r="L6" s="1">
        <v>739498000</v>
      </c>
      <c r="M6" s="1">
        <v>830172000</v>
      </c>
      <c r="N6" s="1">
        <v>799775000</v>
      </c>
      <c r="R6" s="1">
        <v>558951000</v>
      </c>
      <c r="S6" s="1">
        <v>740804000</v>
      </c>
      <c r="T6" s="1">
        <v>677786000</v>
      </c>
    </row>
    <row r="7" spans="2:20" x14ac:dyDescent="0.2">
      <c r="C7" s="1">
        <v>321917000</v>
      </c>
      <c r="D7" s="1">
        <v>463523000</v>
      </c>
      <c r="E7" s="1">
        <v>581696000</v>
      </c>
      <c r="F7" s="1">
        <v>666338000</v>
      </c>
      <c r="G7" s="1">
        <v>768088000</v>
      </c>
      <c r="H7" s="1">
        <v>867704000</v>
      </c>
      <c r="L7" s="1">
        <v>753271000</v>
      </c>
      <c r="M7" s="1">
        <v>822697000</v>
      </c>
      <c r="N7" s="1">
        <v>824928000</v>
      </c>
      <c r="R7" s="1">
        <v>556327000</v>
      </c>
      <c r="S7" s="1">
        <v>764515000</v>
      </c>
      <c r="T7" s="1">
        <v>738304000</v>
      </c>
    </row>
    <row r="8" spans="2:20" x14ac:dyDescent="0.2">
      <c r="B8" s="3" t="s">
        <v>2</v>
      </c>
      <c r="C8" s="4">
        <f>AVERAGE(C5:C7)</f>
        <v>326155000</v>
      </c>
      <c r="D8" s="4">
        <f t="shared" ref="D8:H8" si="4">AVERAGE(D5:D7)</f>
        <v>467305666.66666669</v>
      </c>
      <c r="E8" s="4">
        <f t="shared" si="4"/>
        <v>572217333.33333337</v>
      </c>
      <c r="F8" s="4">
        <f t="shared" si="4"/>
        <v>661462666.66666663</v>
      </c>
      <c r="G8" s="4">
        <f t="shared" si="4"/>
        <v>757208666.66666663</v>
      </c>
      <c r="H8" s="4">
        <f t="shared" si="4"/>
        <v>853485666.66666663</v>
      </c>
      <c r="I8" s="5"/>
      <c r="K8" s="3" t="s">
        <v>2</v>
      </c>
      <c r="L8" s="3">
        <f>(AVERAGE(L5:L7))</f>
        <v>737568333.33333337</v>
      </c>
      <c r="M8" s="3">
        <f t="shared" ref="M8:N8" si="5">(AVERAGE(M5:M7))</f>
        <v>822163666.66666663</v>
      </c>
      <c r="N8" s="3">
        <f t="shared" si="5"/>
        <v>803258000</v>
      </c>
      <c r="Q8" s="3" t="s">
        <v>2</v>
      </c>
      <c r="R8" s="3">
        <f>(AVERAGE(R5:R7))</f>
        <v>566107333.33333337</v>
      </c>
      <c r="S8" s="3">
        <f t="shared" ref="S8:T8" si="6">(AVERAGE(S5:S7))</f>
        <v>747117000</v>
      </c>
      <c r="T8" s="3">
        <f t="shared" si="6"/>
        <v>694189000</v>
      </c>
    </row>
    <row r="9" spans="2:20" x14ac:dyDescent="0.2">
      <c r="B9" s="3" t="s">
        <v>3</v>
      </c>
      <c r="C9" s="3">
        <f>(STDEV(C5:C7))</f>
        <v>4624832.861844847</v>
      </c>
      <c r="D9" s="3">
        <f t="shared" ref="D9:H9" si="7">(STDEV(D5:D7))</f>
        <v>7396052.0775163108</v>
      </c>
      <c r="E9" s="3">
        <f t="shared" si="7"/>
        <v>8976372.6155576538</v>
      </c>
      <c r="F9" s="3">
        <f t="shared" si="7"/>
        <v>12857036.685540466</v>
      </c>
      <c r="G9" s="3">
        <f t="shared" si="7"/>
        <v>10123711.588806417</v>
      </c>
      <c r="H9" s="3">
        <f t="shared" si="7"/>
        <v>12334324.397117717</v>
      </c>
      <c r="K9" s="3" t="s">
        <v>3</v>
      </c>
      <c r="L9" s="3">
        <f>(STDEV(L5:L7))</f>
        <v>16751067.617717186</v>
      </c>
      <c r="M9" s="3">
        <f t="shared" ref="M9:N9" si="8">(STDEV(M5:M7))</f>
        <v>8287880.2074676091</v>
      </c>
      <c r="N9" s="3">
        <f t="shared" si="8"/>
        <v>20155485.08471081</v>
      </c>
      <c r="Q9" s="3" t="s">
        <v>3</v>
      </c>
      <c r="R9" s="3">
        <f>(STDEV(R5:R7))</f>
        <v>14726145.195988437</v>
      </c>
      <c r="S9" s="3">
        <f t="shared" ref="S9:T9" si="9">(STDEV(S5:S7))</f>
        <v>15254861.487407874</v>
      </c>
      <c r="T9" s="3">
        <f t="shared" si="9"/>
        <v>38620891.872146092</v>
      </c>
    </row>
    <row r="10" spans="2:20" x14ac:dyDescent="0.2">
      <c r="B10" s="3" t="s">
        <v>4</v>
      </c>
      <c r="C10" s="4">
        <f>(C9/C8)*100</f>
        <v>1.4179861911805267</v>
      </c>
      <c r="D10" s="4">
        <f t="shared" ref="D10:H10" si="10">(D9/D8)*100</f>
        <v>1.5827011322745161</v>
      </c>
      <c r="E10" s="4">
        <f t="shared" si="10"/>
        <v>1.5686998789896238</v>
      </c>
      <c r="F10" s="4">
        <f t="shared" si="10"/>
        <v>1.9437282455155647</v>
      </c>
      <c r="G10" s="4">
        <f t="shared" si="10"/>
        <v>1.3369777756734273</v>
      </c>
      <c r="H10" s="4">
        <f t="shared" si="10"/>
        <v>1.4451706547445691</v>
      </c>
      <c r="I10" s="5"/>
      <c r="K10" s="3" t="s">
        <v>4</v>
      </c>
      <c r="L10" s="3">
        <f>(L9/L8)*100</f>
        <v>2.2711207708732775</v>
      </c>
      <c r="M10" s="3">
        <f t="shared" ref="M10:N10" si="11">(M9/M8)*100</f>
        <v>1.0080572206589373</v>
      </c>
      <c r="N10" s="3">
        <f t="shared" si="11"/>
        <v>2.5092168499673591</v>
      </c>
      <c r="Q10" s="3" t="s">
        <v>4</v>
      </c>
      <c r="R10" s="3">
        <f>(R9/R8)*100</f>
        <v>2.6012991404436443</v>
      </c>
      <c r="S10" s="3">
        <f t="shared" ref="S10:T10" si="12">(S9/S8)*100</f>
        <v>2.0418303274330358</v>
      </c>
      <c r="T10" s="3">
        <f t="shared" si="12"/>
        <v>5.5634548908360824</v>
      </c>
    </row>
    <row r="11" spans="2:20" x14ac:dyDescent="0.2">
      <c r="B11" s="6" t="s">
        <v>5</v>
      </c>
      <c r="C11" s="7">
        <f>(C8-$C8)</f>
        <v>0</v>
      </c>
      <c r="D11" s="7">
        <f t="shared" ref="D11:H11" si="13">(D8-$C8)</f>
        <v>141150666.66666669</v>
      </c>
      <c r="E11" s="7">
        <f t="shared" si="13"/>
        <v>246062333.33333337</v>
      </c>
      <c r="F11" s="7">
        <f t="shared" si="13"/>
        <v>335307666.66666663</v>
      </c>
      <c r="G11" s="7">
        <f t="shared" si="13"/>
        <v>431053666.66666663</v>
      </c>
      <c r="H11" s="7">
        <f t="shared" si="13"/>
        <v>527330666.66666663</v>
      </c>
      <c r="I11" s="5"/>
      <c r="K11" s="6" t="s">
        <v>5</v>
      </c>
      <c r="L11" s="7">
        <f>(L8-$C8)</f>
        <v>411413333.33333337</v>
      </c>
      <c r="M11" s="7">
        <f t="shared" ref="M11:N11" si="14">(M8-$C8)</f>
        <v>496008666.66666663</v>
      </c>
      <c r="N11" s="7">
        <f t="shared" si="14"/>
        <v>477103000</v>
      </c>
      <c r="Q11" s="6" t="s">
        <v>5</v>
      </c>
      <c r="R11" s="7">
        <f>(R8-$C8)</f>
        <v>239952333.33333337</v>
      </c>
      <c r="S11" s="7">
        <f t="shared" ref="S11:T11" si="15">(S8-$C8)</f>
        <v>420962000</v>
      </c>
      <c r="T11" s="7">
        <f t="shared" si="15"/>
        <v>368034000</v>
      </c>
    </row>
    <row r="12" spans="2:20" x14ac:dyDescent="0.2">
      <c r="C12" s="8"/>
      <c r="K12" s="3" t="s">
        <v>6</v>
      </c>
      <c r="L12" s="9">
        <f>(L11-20000000)/10000000000</f>
        <v>3.914133333333334E-2</v>
      </c>
      <c r="M12" s="9">
        <f t="shared" ref="M12:N12" si="16">(M11-20000000)/10000000000</f>
        <v>4.7600866666666665E-2</v>
      </c>
      <c r="N12" s="9">
        <f t="shared" si="16"/>
        <v>4.5710300000000002E-2</v>
      </c>
      <c r="Q12" s="3" t="s">
        <v>6</v>
      </c>
      <c r="R12" s="9">
        <f>(R11-20000000)/10000000000</f>
        <v>2.1995233333333336E-2</v>
      </c>
      <c r="S12" s="9">
        <f t="shared" ref="S12" si="17">(S11-20000000)/10000000000</f>
        <v>4.0096199999999999E-2</v>
      </c>
      <c r="T12" s="9">
        <f t="shared" ref="T12" si="18">(T11-20000000)/10000000000</f>
        <v>3.4803399999999998E-2</v>
      </c>
    </row>
    <row r="15" spans="2:20" x14ac:dyDescent="0.2">
      <c r="K15" t="s">
        <v>11</v>
      </c>
      <c r="L15" t="s">
        <v>12</v>
      </c>
      <c r="M15" t="s">
        <v>13</v>
      </c>
      <c r="N15" t="s">
        <v>14</v>
      </c>
      <c r="Q15" t="s">
        <v>16</v>
      </c>
      <c r="R15" t="s">
        <v>12</v>
      </c>
      <c r="S15" t="s">
        <v>13</v>
      </c>
      <c r="T15" t="s">
        <v>14</v>
      </c>
    </row>
    <row r="16" spans="2:20" x14ac:dyDescent="0.2">
      <c r="K16" s="2"/>
      <c r="L16" s="2"/>
      <c r="M16" s="2"/>
      <c r="N16" s="2"/>
      <c r="Q16" s="2"/>
      <c r="R16" s="2"/>
      <c r="S16" s="2"/>
      <c r="T16" s="2"/>
    </row>
    <row r="17" spans="11:25" x14ac:dyDescent="0.2">
      <c r="L17" s="1">
        <v>986999000</v>
      </c>
      <c r="M17" s="1">
        <v>1023000000</v>
      </c>
      <c r="N17" s="1">
        <v>1016000000</v>
      </c>
      <c r="R17" s="1">
        <v>912125000</v>
      </c>
      <c r="S17" s="1">
        <v>842244000</v>
      </c>
      <c r="T17" s="1">
        <v>909642000</v>
      </c>
    </row>
    <row r="18" spans="11:25" x14ac:dyDescent="0.2">
      <c r="L18" s="1">
        <v>978255000</v>
      </c>
      <c r="M18" s="1">
        <v>1020000000</v>
      </c>
      <c r="N18" s="1">
        <v>994138000</v>
      </c>
      <c r="R18" s="1">
        <v>956756000</v>
      </c>
      <c r="S18" s="1">
        <v>867507000</v>
      </c>
      <c r="T18" s="1">
        <v>917347000</v>
      </c>
    </row>
    <row r="19" spans="11:25" x14ac:dyDescent="0.2">
      <c r="L19" s="1">
        <v>984809000</v>
      </c>
      <c r="M19" s="1">
        <v>1031000000</v>
      </c>
      <c r="N19" s="1">
        <v>1002000000</v>
      </c>
      <c r="R19" s="1">
        <v>941852000</v>
      </c>
      <c r="S19" s="1">
        <v>893533000</v>
      </c>
      <c r="T19" s="1">
        <v>939638000</v>
      </c>
    </row>
    <row r="20" spans="11:25" x14ac:dyDescent="0.2">
      <c r="K20" s="3" t="s">
        <v>2</v>
      </c>
      <c r="L20" s="3">
        <f>(AVERAGE(L17:L19))</f>
        <v>983354333.33333337</v>
      </c>
      <c r="M20" s="3">
        <f t="shared" ref="M20:N20" si="19">(AVERAGE(M17:M19))</f>
        <v>1024666666.6666666</v>
      </c>
      <c r="N20" s="3">
        <f t="shared" si="19"/>
        <v>1004046000</v>
      </c>
      <c r="Q20" s="3" t="s">
        <v>2</v>
      </c>
      <c r="R20" s="3">
        <f>(AVERAGE(R17:R19))</f>
        <v>936911000</v>
      </c>
      <c r="S20" s="3">
        <f t="shared" ref="S20:T20" si="20">(AVERAGE(S17:S19))</f>
        <v>867761333.33333337</v>
      </c>
      <c r="T20" s="3">
        <f t="shared" si="20"/>
        <v>922209000</v>
      </c>
    </row>
    <row r="21" spans="11:25" x14ac:dyDescent="0.2">
      <c r="K21" s="3" t="s">
        <v>3</v>
      </c>
      <c r="L21" s="3">
        <f>(STDEV(L17:L19))</f>
        <v>4549881.9032292841</v>
      </c>
      <c r="M21" s="3">
        <f t="shared" ref="M21:N21" si="21">(STDEV(M17:M19))</f>
        <v>5686240.7030773275</v>
      </c>
      <c r="N21" s="3">
        <f t="shared" si="21"/>
        <v>11073678.160394585</v>
      </c>
      <c r="Q21" s="3" t="s">
        <v>3</v>
      </c>
      <c r="R21" s="3">
        <f>(STDEV(R17:R19))</f>
        <v>22722052.086024273</v>
      </c>
      <c r="S21" s="3">
        <f t="shared" ref="S21:T21" si="22">(STDEV(S17:S19))</f>
        <v>25645445.879011996</v>
      </c>
      <c r="T21" s="3">
        <f t="shared" si="22"/>
        <v>15577846.032105979</v>
      </c>
    </row>
    <row r="22" spans="11:25" x14ac:dyDescent="0.2">
      <c r="K22" s="3" t="s">
        <v>4</v>
      </c>
      <c r="L22" s="3">
        <f>(L21/L20)*100</f>
        <v>0.46268997338998702</v>
      </c>
      <c r="M22" s="3">
        <f t="shared" ref="M22:N22" si="23">(M21/M20)*100</f>
        <v>0.55493565742459283</v>
      </c>
      <c r="N22" s="3">
        <f t="shared" si="23"/>
        <v>1.1029054605460891</v>
      </c>
      <c r="Q22" s="3" t="s">
        <v>4</v>
      </c>
      <c r="R22" s="3">
        <f>(R21/R20)*100</f>
        <v>2.4252092339639808</v>
      </c>
      <c r="S22" s="3">
        <f t="shared" ref="S22:T22" si="24">(S21/S20)*100</f>
        <v>2.9553570658074948</v>
      </c>
      <c r="T22" s="3">
        <f t="shared" si="24"/>
        <v>1.6891882460598386</v>
      </c>
    </row>
    <row r="23" spans="11:25" x14ac:dyDescent="0.2">
      <c r="K23" s="6" t="s">
        <v>5</v>
      </c>
      <c r="L23" s="7">
        <f>(L20-$C8)</f>
        <v>657199333.33333337</v>
      </c>
      <c r="M23" s="7">
        <f t="shared" ref="M23:N23" si="25">(M20-$C8)</f>
        <v>698511666.66666663</v>
      </c>
      <c r="N23" s="7">
        <f t="shared" si="25"/>
        <v>677891000</v>
      </c>
      <c r="Q23" s="6" t="s">
        <v>5</v>
      </c>
      <c r="R23" s="7">
        <f>(R20-$C8)</f>
        <v>610756000</v>
      </c>
      <c r="S23" s="7">
        <f t="shared" ref="S23:T23" si="26">(S20-$C8)</f>
        <v>541606333.33333337</v>
      </c>
      <c r="T23" s="7">
        <f t="shared" si="26"/>
        <v>596054000</v>
      </c>
    </row>
    <row r="24" spans="11:25" x14ac:dyDescent="0.2">
      <c r="K24" s="3" t="s">
        <v>6</v>
      </c>
      <c r="L24" s="9">
        <f>(L23-20000000)/10000000000</f>
        <v>6.371993333333334E-2</v>
      </c>
      <c r="M24" s="9">
        <f t="shared" ref="M24:N24" si="27">(M23-20000000)/10000000000</f>
        <v>6.7851166666666657E-2</v>
      </c>
      <c r="N24" s="9">
        <f t="shared" si="27"/>
        <v>6.5789100000000003E-2</v>
      </c>
      <c r="Q24" s="3" t="s">
        <v>6</v>
      </c>
      <c r="R24" s="9">
        <f>(R23-20000000)/10000000000</f>
        <v>5.9075599999999999E-2</v>
      </c>
      <c r="S24" s="9">
        <f t="shared" ref="S24" si="28">(S23-20000000)/10000000000</f>
        <v>5.2160633333333338E-2</v>
      </c>
      <c r="T24" s="9">
        <f t="shared" ref="T24" si="29">(T23-20000000)/10000000000</f>
        <v>5.7605400000000001E-2</v>
      </c>
    </row>
    <row r="25" spans="11:25" x14ac:dyDescent="0.2">
      <c r="K25" s="13" t="s">
        <v>21</v>
      </c>
      <c r="L25" s="8">
        <f>(L12+M12)</f>
        <v>8.6742200000000005E-2</v>
      </c>
      <c r="M25" s="8">
        <f>L12+N12</f>
        <v>8.4851633333333343E-2</v>
      </c>
      <c r="N25" s="8">
        <f>M12+N12</f>
        <v>9.3311166666666667E-2</v>
      </c>
      <c r="Q25" s="13" t="s">
        <v>21</v>
      </c>
      <c r="R25" s="8">
        <f>(R12+S12)</f>
        <v>6.2091433333333335E-2</v>
      </c>
      <c r="S25" s="8">
        <f>R12+T12</f>
        <v>5.6798633333333334E-2</v>
      </c>
      <c r="T25" s="8">
        <f>S12+T12</f>
        <v>7.4899599999999997E-2</v>
      </c>
    </row>
    <row r="27" spans="11:25" x14ac:dyDescent="0.2">
      <c r="K27" t="s">
        <v>20</v>
      </c>
      <c r="L27" s="1" t="s">
        <v>8</v>
      </c>
      <c r="M27" s="1" t="s">
        <v>15</v>
      </c>
      <c r="Q27" t="s">
        <v>20</v>
      </c>
      <c r="R27" s="1" t="s">
        <v>8</v>
      </c>
      <c r="S27" s="1" t="s">
        <v>15</v>
      </c>
      <c r="W27" t="s">
        <v>20</v>
      </c>
      <c r="X27" s="1" t="s">
        <v>8</v>
      </c>
      <c r="Y27" s="1" t="s">
        <v>15</v>
      </c>
    </row>
    <row r="28" spans="11:25" x14ac:dyDescent="0.2">
      <c r="K28" s="2"/>
      <c r="L28" s="2"/>
      <c r="M28" s="2"/>
      <c r="Q28" s="2"/>
      <c r="R28" s="2"/>
      <c r="S28" s="2"/>
      <c r="W28" s="2"/>
      <c r="X28" s="2"/>
      <c r="Y28" s="2"/>
    </row>
    <row r="29" spans="11:25" x14ac:dyDescent="0.2">
      <c r="L29" s="1">
        <v>1180000000</v>
      </c>
      <c r="M29" s="1">
        <v>1139000000</v>
      </c>
      <c r="R29" s="1">
        <v>1152000000</v>
      </c>
      <c r="S29" s="1">
        <v>1052000000</v>
      </c>
      <c r="X29" s="1">
        <v>1140000000</v>
      </c>
      <c r="Y29" s="1">
        <v>1049000000</v>
      </c>
    </row>
    <row r="30" spans="11:25" x14ac:dyDescent="0.2">
      <c r="L30" s="1">
        <v>1189000000</v>
      </c>
      <c r="M30" s="1">
        <v>1149000000</v>
      </c>
      <c r="R30" s="1">
        <v>1176000000</v>
      </c>
      <c r="S30" s="1">
        <v>1059000000</v>
      </c>
      <c r="X30" s="1">
        <v>1144000000</v>
      </c>
      <c r="Y30" s="1">
        <v>1077000000</v>
      </c>
    </row>
    <row r="31" spans="11:25" x14ac:dyDescent="0.2">
      <c r="L31" s="1">
        <v>1215000000</v>
      </c>
      <c r="M31" s="1">
        <v>1132000000</v>
      </c>
      <c r="R31" s="1">
        <v>1158000000</v>
      </c>
      <c r="S31" s="1">
        <v>1076000000</v>
      </c>
      <c r="X31" s="1">
        <v>1154000000</v>
      </c>
      <c r="Y31" s="1">
        <v>1089000000</v>
      </c>
    </row>
    <row r="32" spans="11:25" x14ac:dyDescent="0.2">
      <c r="K32" s="3" t="s">
        <v>2</v>
      </c>
      <c r="L32" s="3">
        <f>(AVERAGE(L29:L31))</f>
        <v>1194666666.6666667</v>
      </c>
      <c r="M32" s="3">
        <f t="shared" ref="M32" si="30">(AVERAGE(M29:M31))</f>
        <v>1140000000</v>
      </c>
      <c r="Q32" s="3" t="s">
        <v>2</v>
      </c>
      <c r="R32" s="3">
        <f>(AVERAGE(R29:R31))</f>
        <v>1162000000</v>
      </c>
      <c r="S32" s="3">
        <f t="shared" ref="S32" si="31">(AVERAGE(S29:S31))</f>
        <v>1062333333.3333334</v>
      </c>
      <c r="W32" s="3" t="s">
        <v>2</v>
      </c>
      <c r="X32" s="3">
        <f>(AVERAGE(X29:X31))</f>
        <v>1146000000</v>
      </c>
      <c r="Y32" s="3">
        <f t="shared" ref="Y32" si="32">(AVERAGE(Y29:Y31))</f>
        <v>1071666666.6666666</v>
      </c>
    </row>
    <row r="33" spans="11:25" x14ac:dyDescent="0.2">
      <c r="K33" s="3" t="s">
        <v>3</v>
      </c>
      <c r="L33" s="3">
        <f>(STDEV(L29:L31))</f>
        <v>18175074.506954115</v>
      </c>
      <c r="M33" s="3">
        <f t="shared" ref="M33" si="33">(STDEV(M29:M31))</f>
        <v>8544003.7453175317</v>
      </c>
      <c r="Q33" s="3" t="s">
        <v>3</v>
      </c>
      <c r="R33" s="3">
        <f>(STDEV(R29:R31))</f>
        <v>12489995.996796796</v>
      </c>
      <c r="S33" s="3">
        <f t="shared" ref="S33" si="34">(STDEV(S29:S31))</f>
        <v>12342339.054382412</v>
      </c>
      <c r="W33" s="3" t="s">
        <v>3</v>
      </c>
      <c r="X33" s="3">
        <f>(STDEV(X29:X31))</f>
        <v>7211102.5509279789</v>
      </c>
      <c r="Y33" s="3">
        <f t="shared" ref="Y33" si="35">(STDEV(Y29:Y31))</f>
        <v>20526405.757787537</v>
      </c>
    </row>
    <row r="34" spans="11:25" x14ac:dyDescent="0.2">
      <c r="K34" s="3" t="s">
        <v>4</v>
      </c>
      <c r="L34" s="3">
        <f>(L33/L32)*100</f>
        <v>1.5213511027026323</v>
      </c>
      <c r="M34" s="3">
        <f t="shared" ref="M34" si="36">(M33/M32)*100</f>
        <v>0.74947401274715197</v>
      </c>
      <c r="Q34" s="3" t="s">
        <v>4</v>
      </c>
      <c r="R34" s="3">
        <f>(R33/R32)*100</f>
        <v>1.0748705677105677</v>
      </c>
      <c r="S34" s="3">
        <f t="shared" ref="S34" si="37">(S33/S32)*100</f>
        <v>1.1618141563585578</v>
      </c>
      <c r="W34" s="3" t="s">
        <v>4</v>
      </c>
      <c r="X34" s="3">
        <f>(X33/X32)*100</f>
        <v>0.62924106029039961</v>
      </c>
      <c r="Y34" s="3">
        <f t="shared" ref="Y34" si="38">(Y33/Y32)*100</f>
        <v>1.9153722324529585</v>
      </c>
    </row>
    <row r="35" spans="11:25" x14ac:dyDescent="0.2">
      <c r="K35" s="6" t="s">
        <v>5</v>
      </c>
      <c r="L35" s="7">
        <f>(L32-$C24)</f>
        <v>1194666666.6666667</v>
      </c>
      <c r="M35" s="7">
        <f>(M32-$C24)</f>
        <v>1140000000</v>
      </c>
      <c r="Q35" s="6" t="s">
        <v>5</v>
      </c>
      <c r="R35" s="7">
        <f>(R32-$C24)</f>
        <v>1162000000</v>
      </c>
      <c r="S35" s="7">
        <f>(S32-$C24)</f>
        <v>1062333333.3333334</v>
      </c>
      <c r="W35" s="6" t="s">
        <v>5</v>
      </c>
      <c r="X35" s="7">
        <f>(X32-$C24)</f>
        <v>1146000000</v>
      </c>
      <c r="Y35" s="7">
        <f>(Y32-$C24)</f>
        <v>1071666666.6666666</v>
      </c>
    </row>
    <row r="36" spans="11:25" x14ac:dyDescent="0.2">
      <c r="K36" s="3" t="s">
        <v>6</v>
      </c>
      <c r="L36" s="9">
        <f>(L35-20000000)/10000000000</f>
        <v>0.11746666666666668</v>
      </c>
      <c r="M36" s="9">
        <f>(M35-20000000)/10000000000</f>
        <v>0.112</v>
      </c>
      <c r="Q36" s="3" t="s">
        <v>6</v>
      </c>
      <c r="R36" s="9">
        <f>(R35-20000000)/10000000000</f>
        <v>0.1142</v>
      </c>
      <c r="S36" s="9">
        <f>(S35-20000000)/10000000000</f>
        <v>0.10423333333333333</v>
      </c>
      <c r="W36" s="3" t="s">
        <v>6</v>
      </c>
      <c r="X36" s="9">
        <f>(X35-20000000)/10000000000</f>
        <v>0.11260000000000001</v>
      </c>
      <c r="Y36" s="9">
        <f>(Y35-20000000)/10000000000</f>
        <v>0.10516666666666666</v>
      </c>
    </row>
    <row r="37" spans="11:25" x14ac:dyDescent="0.2">
      <c r="K37" s="13" t="s">
        <v>21</v>
      </c>
      <c r="L37" s="8">
        <f>L12+M12+N12</f>
        <v>0.1324525</v>
      </c>
      <c r="M37" s="8">
        <f>R12+S12+T12</f>
        <v>9.6894833333333333E-2</v>
      </c>
      <c r="N37" s="8"/>
      <c r="Q37" s="13" t="s">
        <v>21</v>
      </c>
      <c r="R37" s="8">
        <f>L12+M12+N12</f>
        <v>0.1324525</v>
      </c>
      <c r="S37" s="8">
        <f>S12+T12+R12</f>
        <v>9.6894833333333333E-2</v>
      </c>
      <c r="T37" s="8"/>
      <c r="W37" s="13" t="s">
        <v>21</v>
      </c>
      <c r="X37" s="8">
        <f>L12+M12+N12</f>
        <v>0.1324525</v>
      </c>
      <c r="Y37" s="8">
        <f>R12+S12+T12</f>
        <v>9.6894833333333333E-2</v>
      </c>
    </row>
    <row r="40" spans="11:25" x14ac:dyDescent="0.2">
      <c r="L40" s="1"/>
      <c r="M40" s="1"/>
    </row>
    <row r="41" spans="11:25" x14ac:dyDescent="0.2">
      <c r="L41" s="1"/>
      <c r="M41" s="1"/>
    </row>
    <row r="42" spans="11:25" x14ac:dyDescent="0.2">
      <c r="L42" s="1"/>
      <c r="M4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EXP 1</vt:lpstr>
      <vt:lpstr>EXP 2</vt:lpstr>
      <vt:lpstr>EXP 3</vt:lpstr>
      <vt:lpstr>Analysis</vt:lpstr>
      <vt:lpstr>Ave. Analysis</vt:lpstr>
      <vt:lpstr>EXP1_comb</vt:lpstr>
      <vt:lpstr>EXP2_comb</vt:lpstr>
      <vt:lpstr>EXP3_comb</vt:lpstr>
      <vt:lpstr>EXP4_comb</vt:lpstr>
      <vt:lpstr>graphs_comb</vt:lpstr>
      <vt:lpstr>graphs_final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Miss. N Saule</cp:lastModifiedBy>
  <dcterms:created xsi:type="dcterms:W3CDTF">2020-11-25T05:28:46Z</dcterms:created>
  <dcterms:modified xsi:type="dcterms:W3CDTF">2024-06-15T12:57:16Z</dcterms:modified>
</cp:coreProperties>
</file>