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ompumelelosaule-mudau/Desktop/masters /chapter 3/"/>
    </mc:Choice>
  </mc:AlternateContent>
  <xr:revisionPtr revIDLastSave="0" documentId="13_ncr:1_{E0890765-02CD-644D-8C6D-9C3DA825FFDB}" xr6:coauthVersionLast="47" xr6:coauthVersionMax="47" xr10:uidLastSave="{00000000-0000-0000-0000-000000000000}"/>
  <bookViews>
    <workbookView xWindow="4300" yWindow="500" windowWidth="19220" windowHeight="16420" activeTab="5" xr2:uid="{00000000-000D-0000-FFFF-FFFF00000000}"/>
  </bookViews>
  <sheets>
    <sheet name="EXP 1" sheetId="1" r:id="rId1"/>
    <sheet name="EXP 2" sheetId="2" r:id="rId2"/>
    <sheet name="EXP 3" sheetId="3" r:id="rId3"/>
    <sheet name="EXP 4" sheetId="4" r:id="rId4"/>
    <sheet name="STATS" sheetId="5" r:id="rId5"/>
    <sheet name="T.Test" sheetId="6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78" i="6" l="1"/>
  <c r="O78" i="6"/>
  <c r="P78" i="6"/>
  <c r="R78" i="6"/>
  <c r="S78" i="6"/>
  <c r="T78" i="6"/>
  <c r="O77" i="6"/>
  <c r="P77" i="6"/>
  <c r="R77" i="6"/>
  <c r="S77" i="6"/>
  <c r="T77" i="6"/>
  <c r="V77" i="6"/>
  <c r="O76" i="6"/>
  <c r="P76" i="6"/>
  <c r="R76" i="6"/>
  <c r="S76" i="6"/>
  <c r="T76" i="6"/>
  <c r="V76" i="6"/>
  <c r="N78" i="6"/>
  <c r="N77" i="6"/>
  <c r="N76" i="6"/>
  <c r="O72" i="6"/>
  <c r="P72" i="6"/>
  <c r="R72" i="6"/>
  <c r="S72" i="6"/>
  <c r="T72" i="6"/>
  <c r="V72" i="6"/>
  <c r="O73" i="6"/>
  <c r="P73" i="6"/>
  <c r="R73" i="6"/>
  <c r="S73" i="6"/>
  <c r="T73" i="6"/>
  <c r="V73" i="6"/>
  <c r="O74" i="6"/>
  <c r="P74" i="6"/>
  <c r="R74" i="6"/>
  <c r="S74" i="6"/>
  <c r="T74" i="6"/>
  <c r="V74" i="6"/>
  <c r="O75" i="6"/>
  <c r="P75" i="6"/>
  <c r="R75" i="6"/>
  <c r="S75" i="6"/>
  <c r="T75" i="6"/>
  <c r="V75" i="6"/>
  <c r="N73" i="6"/>
  <c r="N74" i="6"/>
  <c r="N75" i="6"/>
  <c r="N72" i="6"/>
  <c r="P70" i="6"/>
  <c r="O70" i="6"/>
  <c r="V69" i="6"/>
  <c r="V70" i="6" s="1"/>
  <c r="T69" i="6"/>
  <c r="T70" i="6" s="1"/>
  <c r="S69" i="6"/>
  <c r="S70" i="6" s="1"/>
  <c r="R69" i="6"/>
  <c r="R70" i="6" s="1"/>
  <c r="P69" i="6"/>
  <c r="O69" i="6"/>
  <c r="N69" i="6"/>
  <c r="N70" i="6" s="1"/>
  <c r="V68" i="6"/>
  <c r="T68" i="6"/>
  <c r="S68" i="6"/>
  <c r="R68" i="6"/>
  <c r="P68" i="6"/>
  <c r="O68" i="6"/>
  <c r="N68" i="6"/>
  <c r="D77" i="6"/>
  <c r="E77" i="6"/>
  <c r="G77" i="6"/>
  <c r="H77" i="6"/>
  <c r="I77" i="6"/>
  <c r="K77" i="6"/>
  <c r="C77" i="6"/>
  <c r="D76" i="6"/>
  <c r="E76" i="6"/>
  <c r="G76" i="6"/>
  <c r="H76" i="6"/>
  <c r="I76" i="6"/>
  <c r="K76" i="6"/>
  <c r="C76" i="6"/>
  <c r="D75" i="6"/>
  <c r="E75" i="6"/>
  <c r="G75" i="6"/>
  <c r="H75" i="6"/>
  <c r="I75" i="6"/>
  <c r="K75" i="6"/>
  <c r="C75" i="6"/>
  <c r="D74" i="6"/>
  <c r="E74" i="6"/>
  <c r="G74" i="6"/>
  <c r="H74" i="6"/>
  <c r="I74" i="6"/>
  <c r="K74" i="6"/>
  <c r="D73" i="6"/>
  <c r="E73" i="6"/>
  <c r="G73" i="6"/>
  <c r="H73" i="6"/>
  <c r="I73" i="6"/>
  <c r="K73" i="6"/>
  <c r="C73" i="6"/>
  <c r="C74" i="6"/>
  <c r="D72" i="6"/>
  <c r="E72" i="6"/>
  <c r="G72" i="6"/>
  <c r="H72" i="6"/>
  <c r="I72" i="6"/>
  <c r="K72" i="6"/>
  <c r="C72" i="6"/>
  <c r="E69" i="6"/>
  <c r="D69" i="6"/>
  <c r="C69" i="6"/>
  <c r="K68" i="6"/>
  <c r="K69" i="6" s="1"/>
  <c r="I68" i="6"/>
  <c r="I69" i="6" s="1"/>
  <c r="H68" i="6"/>
  <c r="H69" i="6" s="1"/>
  <c r="G68" i="6"/>
  <c r="G69" i="6" s="1"/>
  <c r="E68" i="6"/>
  <c r="D68" i="6"/>
  <c r="C68" i="6"/>
  <c r="K67" i="6"/>
  <c r="I67" i="6"/>
  <c r="H67" i="6"/>
  <c r="G67" i="6"/>
  <c r="E67" i="6"/>
  <c r="D67" i="6"/>
  <c r="C67" i="6"/>
  <c r="G37" i="6" l="1"/>
  <c r="H37" i="6"/>
  <c r="J37" i="6"/>
  <c r="K37" i="6"/>
  <c r="L37" i="6"/>
  <c r="N37" i="6"/>
  <c r="F37" i="6"/>
  <c r="G38" i="6"/>
  <c r="H38" i="6"/>
  <c r="J38" i="6"/>
  <c r="K38" i="6"/>
  <c r="L38" i="6"/>
  <c r="N38" i="6"/>
  <c r="F38" i="6"/>
  <c r="AA22" i="6"/>
  <c r="Z22" i="6"/>
  <c r="AA21" i="6"/>
  <c r="Z21" i="6"/>
  <c r="W21" i="6"/>
  <c r="V21" i="6"/>
  <c r="U21" i="6"/>
  <c r="T21" i="6"/>
  <c r="H21" i="6"/>
  <c r="G21" i="6"/>
  <c r="F21" i="6"/>
  <c r="E21" i="6"/>
  <c r="AA20" i="6"/>
  <c r="Z20" i="6"/>
  <c r="W20" i="6"/>
  <c r="V20" i="6"/>
  <c r="U20" i="6"/>
  <c r="T20" i="6"/>
  <c r="H20" i="6"/>
  <c r="G20" i="6"/>
  <c r="F20" i="6"/>
  <c r="E20" i="6"/>
  <c r="W19" i="6"/>
  <c r="V19" i="6"/>
  <c r="U19" i="6"/>
  <c r="T19" i="6"/>
  <c r="H19" i="6"/>
  <c r="G19" i="6"/>
  <c r="F19" i="6"/>
  <c r="E19" i="6"/>
  <c r="AA18" i="6"/>
  <c r="Z18" i="6"/>
  <c r="W18" i="6"/>
  <c r="W24" i="6" s="1"/>
  <c r="W25" i="6" s="1"/>
  <c r="V18" i="6"/>
  <c r="V24" i="6" s="1"/>
  <c r="V25" i="6" s="1"/>
  <c r="U18" i="6"/>
  <c r="U24" i="6" s="1"/>
  <c r="U25" i="6" s="1"/>
  <c r="T18" i="6"/>
  <c r="T24" i="6" s="1"/>
  <c r="T25" i="6" s="1"/>
  <c r="H18" i="6"/>
  <c r="H24" i="6" s="1"/>
  <c r="H25" i="6" s="1"/>
  <c r="G18" i="6"/>
  <c r="G24" i="6" s="1"/>
  <c r="G25" i="6" s="1"/>
  <c r="F18" i="6"/>
  <c r="F24" i="6" s="1"/>
  <c r="F25" i="6" s="1"/>
  <c r="E18" i="6"/>
  <c r="E23" i="6" s="1"/>
  <c r="AA17" i="6"/>
  <c r="Z17" i="6"/>
  <c r="AA16" i="6"/>
  <c r="Z16" i="6"/>
  <c r="K16" i="6"/>
  <c r="U12" i="6"/>
  <c r="T12" i="6"/>
  <c r="Q12" i="6"/>
  <c r="H12" i="6"/>
  <c r="W11" i="6"/>
  <c r="W12" i="6" s="1"/>
  <c r="V11" i="6"/>
  <c r="V12" i="6" s="1"/>
  <c r="U11" i="6"/>
  <c r="T11" i="6"/>
  <c r="S11" i="6"/>
  <c r="S12" i="6" s="1"/>
  <c r="R11" i="6"/>
  <c r="R12" i="6" s="1"/>
  <c r="Q11" i="6"/>
  <c r="H11" i="6"/>
  <c r="G11" i="6"/>
  <c r="G12" i="6" s="1"/>
  <c r="F11" i="6"/>
  <c r="F12" i="6" s="1"/>
  <c r="E11" i="6"/>
  <c r="E12" i="6" s="1"/>
  <c r="D11" i="6"/>
  <c r="D12" i="6" s="1"/>
  <c r="C11" i="6"/>
  <c r="C12" i="6" s="1"/>
  <c r="B11" i="6"/>
  <c r="B12" i="6" s="1"/>
  <c r="AA10" i="6"/>
  <c r="Z10" i="6"/>
  <c r="W10" i="6"/>
  <c r="W16" i="6" s="1"/>
  <c r="V10" i="6"/>
  <c r="V16" i="6" s="1"/>
  <c r="U10" i="6"/>
  <c r="U16" i="6" s="1"/>
  <c r="T10" i="6"/>
  <c r="T16" i="6" s="1"/>
  <c r="S10" i="6"/>
  <c r="R10" i="6"/>
  <c r="Q10" i="6"/>
  <c r="H10" i="6"/>
  <c r="G10" i="6"/>
  <c r="F10" i="6"/>
  <c r="E10" i="6"/>
  <c r="D10" i="6"/>
  <c r="C10" i="6"/>
  <c r="B10" i="6"/>
  <c r="AC8" i="6"/>
  <c r="AB8" i="6"/>
  <c r="AA8" i="6"/>
  <c r="Z8" i="6"/>
  <c r="N8" i="6"/>
  <c r="M8" i="6"/>
  <c r="L8" i="6"/>
  <c r="K8" i="6"/>
  <c r="AC7" i="6"/>
  <c r="AB7" i="6"/>
  <c r="AA7" i="6"/>
  <c r="Z7" i="6"/>
  <c r="N7" i="6"/>
  <c r="M7" i="6"/>
  <c r="L7" i="6"/>
  <c r="K7" i="6"/>
  <c r="AC6" i="6"/>
  <c r="AB6" i="6"/>
  <c r="AA6" i="6"/>
  <c r="Z6" i="6"/>
  <c r="N6" i="6"/>
  <c r="M6" i="6"/>
  <c r="L6" i="6"/>
  <c r="K6" i="6"/>
  <c r="AC5" i="6"/>
  <c r="AC22" i="6" s="1"/>
  <c r="AB5" i="6"/>
  <c r="AB22" i="6" s="1"/>
  <c r="AA5" i="6"/>
  <c r="AA11" i="6" s="1"/>
  <c r="AA12" i="6" s="1"/>
  <c r="Z5" i="6"/>
  <c r="Z11" i="6" s="1"/>
  <c r="Z12" i="6" s="1"/>
  <c r="N5" i="6"/>
  <c r="N22" i="6" s="1"/>
  <c r="M5" i="6"/>
  <c r="M10" i="6" s="1"/>
  <c r="L5" i="6"/>
  <c r="L22" i="6" s="1"/>
  <c r="K5" i="6"/>
  <c r="K11" i="6" s="1"/>
  <c r="K12" i="6" s="1"/>
  <c r="H16" i="6" l="1"/>
  <c r="K21" i="6"/>
  <c r="N10" i="6"/>
  <c r="K18" i="6"/>
  <c r="K17" i="6"/>
  <c r="G16" i="6"/>
  <c r="K20" i="6"/>
  <c r="E16" i="6"/>
  <c r="K22" i="6"/>
  <c r="L17" i="6"/>
  <c r="L21" i="6"/>
  <c r="K10" i="6"/>
  <c r="L18" i="6"/>
  <c r="L10" i="6"/>
  <c r="L11" i="6"/>
  <c r="L12" i="6" s="1"/>
  <c r="L20" i="6"/>
  <c r="L16" i="6"/>
  <c r="E24" i="6"/>
  <c r="E25" i="6" s="1"/>
  <c r="AC11" i="6"/>
  <c r="AC12" i="6" s="1"/>
  <c r="F16" i="6"/>
  <c r="AB11" i="6"/>
  <c r="AB12" i="6" s="1"/>
  <c r="T23" i="6"/>
  <c r="M11" i="6"/>
  <c r="M12" i="6" s="1"/>
  <c r="F23" i="6"/>
  <c r="U23" i="6"/>
  <c r="AB10" i="6"/>
  <c r="N11" i="6"/>
  <c r="N12" i="6" s="1"/>
  <c r="M16" i="6"/>
  <c r="AB16" i="6"/>
  <c r="M17" i="6"/>
  <c r="AB17" i="6"/>
  <c r="M18" i="6"/>
  <c r="AB18" i="6"/>
  <c r="M20" i="6"/>
  <c r="AB20" i="6"/>
  <c r="M21" i="6"/>
  <c r="AB21" i="6"/>
  <c r="M22" i="6"/>
  <c r="G23" i="6"/>
  <c r="V23" i="6"/>
  <c r="AC10" i="6"/>
  <c r="N16" i="6"/>
  <c r="AC16" i="6"/>
  <c r="N17" i="6"/>
  <c r="AC17" i="6"/>
  <c r="N18" i="6"/>
  <c r="AC18" i="6"/>
  <c r="N20" i="6"/>
  <c r="AC20" i="6"/>
  <c r="N21" i="6"/>
  <c r="AC21" i="6"/>
  <c r="H23" i="6"/>
  <c r="W23" i="6"/>
  <c r="U25" i="4" l="1"/>
  <c r="T25" i="4"/>
  <c r="Q38" i="4"/>
  <c r="P38" i="4"/>
  <c r="O38" i="4"/>
  <c r="L38" i="4"/>
  <c r="K38" i="4"/>
  <c r="J38" i="4"/>
  <c r="U25" i="3"/>
  <c r="T25" i="3"/>
  <c r="Q38" i="3"/>
  <c r="P38" i="3"/>
  <c r="O38" i="3"/>
  <c r="L38" i="3"/>
  <c r="K38" i="3"/>
  <c r="J38" i="3"/>
  <c r="V26" i="1"/>
  <c r="U26" i="1"/>
  <c r="R40" i="1"/>
  <c r="Q40" i="1"/>
  <c r="P40" i="1"/>
  <c r="M40" i="1"/>
  <c r="L40" i="1"/>
  <c r="K40" i="1"/>
  <c r="K25" i="5"/>
  <c r="K26" i="5" s="1"/>
  <c r="J25" i="5"/>
  <c r="J26" i="5" s="1"/>
  <c r="D25" i="5"/>
  <c r="D26" i="5" s="1"/>
  <c r="C25" i="5"/>
  <c r="C26" i="5" s="1"/>
  <c r="K24" i="5"/>
  <c r="J24" i="5"/>
  <c r="D24" i="5"/>
  <c r="C24" i="5"/>
  <c r="O16" i="5"/>
  <c r="O17" i="5" s="1"/>
  <c r="N16" i="5"/>
  <c r="N17" i="5" s="1"/>
  <c r="M16" i="5"/>
  <c r="M17" i="5" s="1"/>
  <c r="L16" i="5"/>
  <c r="L17" i="5" s="1"/>
  <c r="K16" i="5"/>
  <c r="K17" i="5" s="1"/>
  <c r="J16" i="5"/>
  <c r="J17" i="5" s="1"/>
  <c r="H16" i="5"/>
  <c r="H17" i="5" s="1"/>
  <c r="G16" i="5"/>
  <c r="G17" i="5" s="1"/>
  <c r="F16" i="5"/>
  <c r="F17" i="5" s="1"/>
  <c r="E16" i="5"/>
  <c r="E17" i="5" s="1"/>
  <c r="D16" i="5"/>
  <c r="D17" i="5" s="1"/>
  <c r="C16" i="5"/>
  <c r="C17" i="5" s="1"/>
  <c r="O15" i="5"/>
  <c r="N15" i="5"/>
  <c r="M15" i="5"/>
  <c r="L15" i="5"/>
  <c r="K15" i="5"/>
  <c r="J15" i="5"/>
  <c r="H15" i="5"/>
  <c r="G15" i="5"/>
  <c r="F15" i="5"/>
  <c r="E15" i="5"/>
  <c r="D15" i="5"/>
  <c r="C15" i="5"/>
  <c r="M8" i="5"/>
  <c r="L8" i="5"/>
  <c r="K8" i="5"/>
  <c r="E8" i="5"/>
  <c r="D8" i="5"/>
  <c r="C8" i="5"/>
  <c r="K36" i="4"/>
  <c r="L36" i="4"/>
  <c r="O36" i="4"/>
  <c r="P36" i="4"/>
  <c r="Q36" i="4"/>
  <c r="J36" i="4"/>
  <c r="K23" i="4"/>
  <c r="L23" i="4"/>
  <c r="O23" i="4"/>
  <c r="P23" i="4"/>
  <c r="Q23" i="4"/>
  <c r="T23" i="4"/>
  <c r="U23" i="4"/>
  <c r="J23" i="4"/>
  <c r="Q33" i="4"/>
  <c r="P33" i="4"/>
  <c r="O33" i="4"/>
  <c r="L33" i="4"/>
  <c r="L34" i="4" s="1"/>
  <c r="K33" i="4"/>
  <c r="J33" i="4"/>
  <c r="Q32" i="4"/>
  <c r="P32" i="4"/>
  <c r="O32" i="4"/>
  <c r="L32" i="4"/>
  <c r="K32" i="4"/>
  <c r="J32" i="4"/>
  <c r="J34" i="4" s="1"/>
  <c r="U20" i="4"/>
  <c r="U21" i="4" s="1"/>
  <c r="T20" i="4"/>
  <c r="Q20" i="4"/>
  <c r="Q21" i="4" s="1"/>
  <c r="P20" i="4"/>
  <c r="O20" i="4"/>
  <c r="O21" i="4" s="1"/>
  <c r="L20" i="4"/>
  <c r="L21" i="4" s="1"/>
  <c r="K20" i="4"/>
  <c r="K21" i="4" s="1"/>
  <c r="J20" i="4"/>
  <c r="J21" i="4" s="1"/>
  <c r="G20" i="4"/>
  <c r="F20" i="4"/>
  <c r="F21" i="4" s="1"/>
  <c r="E20" i="4"/>
  <c r="E21" i="4" s="1"/>
  <c r="D20" i="4"/>
  <c r="C20" i="4"/>
  <c r="U19" i="4"/>
  <c r="T19" i="4"/>
  <c r="Q19" i="4"/>
  <c r="P19" i="4"/>
  <c r="O19" i="4"/>
  <c r="L19" i="4"/>
  <c r="K19" i="4"/>
  <c r="J19" i="4"/>
  <c r="G19" i="4"/>
  <c r="F19" i="4"/>
  <c r="E19" i="4"/>
  <c r="D19" i="4"/>
  <c r="C19" i="4"/>
  <c r="C22" i="4" s="1"/>
  <c r="Q15" i="4"/>
  <c r="P15" i="4"/>
  <c r="O15" i="4"/>
  <c r="L15" i="4"/>
  <c r="K15" i="4"/>
  <c r="J15" i="4"/>
  <c r="G14" i="4"/>
  <c r="F14" i="4"/>
  <c r="E14" i="4"/>
  <c r="D14" i="4"/>
  <c r="C14" i="4"/>
  <c r="K36" i="3"/>
  <c r="L36" i="3"/>
  <c r="O36" i="3"/>
  <c r="P36" i="3"/>
  <c r="Q36" i="3"/>
  <c r="J36" i="3"/>
  <c r="O23" i="3"/>
  <c r="P23" i="3"/>
  <c r="Q23" i="3"/>
  <c r="T23" i="3"/>
  <c r="U23" i="3"/>
  <c r="K23" i="3"/>
  <c r="L23" i="3"/>
  <c r="J23" i="3"/>
  <c r="D22" i="3"/>
  <c r="E22" i="3"/>
  <c r="F22" i="3"/>
  <c r="G22" i="3"/>
  <c r="C22" i="3"/>
  <c r="Q33" i="3"/>
  <c r="P33" i="3"/>
  <c r="O33" i="3"/>
  <c r="L33" i="3"/>
  <c r="L34" i="3" s="1"/>
  <c r="K33" i="3"/>
  <c r="K34" i="3" s="1"/>
  <c r="J33" i="3"/>
  <c r="Q32" i="3"/>
  <c r="Q37" i="3" s="1"/>
  <c r="P32" i="3"/>
  <c r="P35" i="3" s="1"/>
  <c r="O32" i="3"/>
  <c r="O37" i="3" s="1"/>
  <c r="L32" i="3"/>
  <c r="L37" i="3" s="1"/>
  <c r="K32" i="3"/>
  <c r="K37" i="3" s="1"/>
  <c r="J32" i="3"/>
  <c r="J35" i="3" s="1"/>
  <c r="U20" i="3"/>
  <c r="U21" i="3" s="1"/>
  <c r="T20" i="3"/>
  <c r="T21" i="3" s="1"/>
  <c r="Q20" i="3"/>
  <c r="Q21" i="3" s="1"/>
  <c r="P20" i="3"/>
  <c r="O20" i="3"/>
  <c r="O21" i="3" s="1"/>
  <c r="L20" i="3"/>
  <c r="K20" i="3"/>
  <c r="K21" i="3" s="1"/>
  <c r="J20" i="3"/>
  <c r="J21" i="3" s="1"/>
  <c r="G20" i="3"/>
  <c r="G21" i="3" s="1"/>
  <c r="F20" i="3"/>
  <c r="E20" i="3"/>
  <c r="D20" i="3"/>
  <c r="C20" i="3"/>
  <c r="C21" i="3" s="1"/>
  <c r="U19" i="3"/>
  <c r="T19" i="3"/>
  <c r="Q19" i="3"/>
  <c r="Q24" i="3" s="1"/>
  <c r="P19" i="3"/>
  <c r="O19" i="3"/>
  <c r="O24" i="3" s="1"/>
  <c r="L19" i="3"/>
  <c r="L24" i="3" s="1"/>
  <c r="K19" i="3"/>
  <c r="K24" i="3" s="1"/>
  <c r="J19" i="3"/>
  <c r="J24" i="3" s="1"/>
  <c r="G19" i="3"/>
  <c r="F19" i="3"/>
  <c r="E19" i="3"/>
  <c r="D19" i="3"/>
  <c r="C19" i="3"/>
  <c r="Q35" i="3" s="1"/>
  <c r="Q15" i="3"/>
  <c r="P15" i="3"/>
  <c r="O15" i="3"/>
  <c r="L15" i="3"/>
  <c r="K15" i="3"/>
  <c r="J15" i="3"/>
  <c r="G14" i="3"/>
  <c r="F14" i="3"/>
  <c r="E14" i="3"/>
  <c r="D14" i="3"/>
  <c r="C14" i="3"/>
  <c r="Q35" i="2"/>
  <c r="P35" i="2"/>
  <c r="O35" i="2"/>
  <c r="L35" i="2"/>
  <c r="K35" i="2"/>
  <c r="J35" i="2"/>
  <c r="Q34" i="2"/>
  <c r="Q37" i="2" s="1"/>
  <c r="Q38" i="2" s="1"/>
  <c r="Q39" i="2" s="1"/>
  <c r="P34" i="2"/>
  <c r="O34" i="2"/>
  <c r="L34" i="2"/>
  <c r="K34" i="2"/>
  <c r="K37" i="2" s="1"/>
  <c r="K38" i="2" s="1"/>
  <c r="K39" i="2" s="1"/>
  <c r="J34" i="2"/>
  <c r="U21" i="2"/>
  <c r="T21" i="2"/>
  <c r="Q21" i="2"/>
  <c r="P21" i="2"/>
  <c r="O21" i="2"/>
  <c r="L21" i="2"/>
  <c r="K21" i="2"/>
  <c r="J21" i="2"/>
  <c r="G21" i="2"/>
  <c r="F21" i="2"/>
  <c r="E21" i="2"/>
  <c r="D21" i="2"/>
  <c r="C21" i="2"/>
  <c r="U20" i="2"/>
  <c r="T20" i="2"/>
  <c r="T23" i="2" s="1"/>
  <c r="T24" i="2" s="1"/>
  <c r="T25" i="2" s="1"/>
  <c r="Q20" i="2"/>
  <c r="P20" i="2"/>
  <c r="O20" i="2"/>
  <c r="L20" i="2"/>
  <c r="K20" i="2"/>
  <c r="J20" i="2"/>
  <c r="G20" i="2"/>
  <c r="F20" i="2"/>
  <c r="F23" i="2" s="1"/>
  <c r="E20" i="2"/>
  <c r="D20" i="2"/>
  <c r="C20" i="2"/>
  <c r="C23" i="2" s="1"/>
  <c r="Q16" i="2"/>
  <c r="P16" i="2"/>
  <c r="O16" i="2"/>
  <c r="L16" i="2"/>
  <c r="K16" i="2"/>
  <c r="J16" i="2"/>
  <c r="G15" i="2"/>
  <c r="F15" i="2"/>
  <c r="E15" i="2"/>
  <c r="D15" i="2"/>
  <c r="C15" i="2"/>
  <c r="U23" i="2" l="1"/>
  <c r="U24" i="2" s="1"/>
  <c r="D23" i="2"/>
  <c r="G22" i="2"/>
  <c r="O37" i="2"/>
  <c r="O38" i="2" s="1"/>
  <c r="O39" i="2" s="1"/>
  <c r="G23" i="2"/>
  <c r="O23" i="2"/>
  <c r="O24" i="2" s="1"/>
  <c r="E23" i="2"/>
  <c r="K23" i="2"/>
  <c r="K24" i="2" s="1"/>
  <c r="K25" i="2" s="1"/>
  <c r="L40" i="2" s="1"/>
  <c r="Q23" i="2"/>
  <c r="Q24" i="2" s="1"/>
  <c r="J37" i="2"/>
  <c r="J38" i="2" s="1"/>
  <c r="P37" i="2"/>
  <c r="P38" i="2" s="1"/>
  <c r="P39" i="2" s="1"/>
  <c r="E22" i="2"/>
  <c r="K36" i="2"/>
  <c r="J23" i="2"/>
  <c r="J24" i="2" s="1"/>
  <c r="J25" i="2" s="1"/>
  <c r="L37" i="2"/>
  <c r="L38" i="2" s="1"/>
  <c r="L39" i="2" s="1"/>
  <c r="P23" i="2"/>
  <c r="P24" i="2" s="1"/>
  <c r="P25" i="2" s="1"/>
  <c r="C22" i="2"/>
  <c r="O22" i="2"/>
  <c r="U22" i="2"/>
  <c r="U25" i="2"/>
  <c r="J22" i="2"/>
  <c r="L36" i="2"/>
  <c r="L23" i="2"/>
  <c r="L24" i="2" s="1"/>
  <c r="L25" i="2" s="1"/>
  <c r="O34" i="4"/>
  <c r="P21" i="4"/>
  <c r="T21" i="4"/>
  <c r="G21" i="4"/>
  <c r="D21" i="4"/>
  <c r="K35" i="4"/>
  <c r="K37" i="4" s="1"/>
  <c r="Q35" i="4"/>
  <c r="Q37" i="4" s="1"/>
  <c r="G22" i="4"/>
  <c r="O22" i="4"/>
  <c r="O24" i="4" s="1"/>
  <c r="U22" i="4"/>
  <c r="U24" i="4" s="1"/>
  <c r="C21" i="4"/>
  <c r="P35" i="4"/>
  <c r="P37" i="4" s="1"/>
  <c r="F22" i="4"/>
  <c r="L22" i="4"/>
  <c r="L24" i="4" s="1"/>
  <c r="T22" i="4"/>
  <c r="T24" i="4" s="1"/>
  <c r="J22" i="4"/>
  <c r="P34" i="4"/>
  <c r="E22" i="4"/>
  <c r="Q22" i="4"/>
  <c r="Q24" i="4" s="1"/>
  <c r="K34" i="4"/>
  <c r="O35" i="4"/>
  <c r="O37" i="4" s="1"/>
  <c r="J35" i="4"/>
  <c r="J37" i="4" s="1"/>
  <c r="D22" i="4"/>
  <c r="P22" i="4"/>
  <c r="P24" i="4" s="1"/>
  <c r="L35" i="4"/>
  <c r="L37" i="4" s="1"/>
  <c r="K22" i="4"/>
  <c r="K24" i="4" s="1"/>
  <c r="Q34" i="4"/>
  <c r="T24" i="3"/>
  <c r="P24" i="3"/>
  <c r="U24" i="3"/>
  <c r="P34" i="3"/>
  <c r="Q34" i="3"/>
  <c r="P21" i="3"/>
  <c r="J34" i="3"/>
  <c r="L21" i="3"/>
  <c r="D21" i="3"/>
  <c r="E21" i="3"/>
  <c r="F21" i="3"/>
  <c r="J22" i="3"/>
  <c r="P22" i="3"/>
  <c r="L35" i="3"/>
  <c r="J37" i="3"/>
  <c r="P37" i="3"/>
  <c r="K22" i="3"/>
  <c r="Q22" i="3"/>
  <c r="O35" i="3"/>
  <c r="L22" i="3"/>
  <c r="T22" i="3"/>
  <c r="O22" i="3"/>
  <c r="U22" i="3"/>
  <c r="O34" i="3"/>
  <c r="K35" i="3"/>
  <c r="O25" i="2"/>
  <c r="O36" i="2"/>
  <c r="P36" i="2"/>
  <c r="Q36" i="2"/>
  <c r="P22" i="2"/>
  <c r="Q22" i="2"/>
  <c r="T22" i="2"/>
  <c r="J36" i="2"/>
  <c r="K22" i="2"/>
  <c r="L22" i="2"/>
  <c r="F22" i="2"/>
  <c r="J39" i="2"/>
  <c r="Q25" i="2"/>
  <c r="D22" i="2"/>
  <c r="V21" i="1"/>
  <c r="U21" i="1"/>
  <c r="V20" i="1"/>
  <c r="U20" i="1"/>
  <c r="M16" i="1"/>
  <c r="L16" i="1"/>
  <c r="K16" i="1"/>
  <c r="R35" i="1"/>
  <c r="Q35" i="1"/>
  <c r="P35" i="1"/>
  <c r="M35" i="1"/>
  <c r="L35" i="1"/>
  <c r="K35" i="1"/>
  <c r="R34" i="1"/>
  <c r="Q34" i="1"/>
  <c r="P34" i="1"/>
  <c r="M34" i="1"/>
  <c r="L34" i="1"/>
  <c r="K34" i="1"/>
  <c r="R21" i="1"/>
  <c r="R22" i="1" s="1"/>
  <c r="Q21" i="1"/>
  <c r="P21" i="1"/>
  <c r="R20" i="1"/>
  <c r="Q20" i="1"/>
  <c r="P20" i="1"/>
  <c r="R16" i="1"/>
  <c r="Q16" i="1"/>
  <c r="P16" i="1"/>
  <c r="Q40" i="2" l="1"/>
  <c r="U26" i="2"/>
  <c r="O40" i="2"/>
  <c r="P40" i="2"/>
  <c r="K40" i="2"/>
  <c r="J40" i="2"/>
  <c r="T26" i="2"/>
  <c r="J24" i="4"/>
  <c r="U22" i="1"/>
  <c r="V22" i="1"/>
  <c r="P36" i="1"/>
  <c r="M36" i="1"/>
  <c r="K36" i="1"/>
  <c r="Q36" i="1"/>
  <c r="L36" i="1"/>
  <c r="R36" i="1"/>
  <c r="P22" i="1"/>
  <c r="Q22" i="1"/>
  <c r="M21" i="1" l="1"/>
  <c r="L21" i="1"/>
  <c r="K21" i="1"/>
  <c r="M20" i="1"/>
  <c r="L20" i="1"/>
  <c r="K20" i="1"/>
  <c r="H21" i="1"/>
  <c r="G21" i="1"/>
  <c r="F21" i="1"/>
  <c r="E21" i="1"/>
  <c r="D21" i="1"/>
  <c r="H20" i="1"/>
  <c r="G20" i="1"/>
  <c r="F20" i="1"/>
  <c r="E20" i="1"/>
  <c r="D20" i="1"/>
  <c r="H15" i="1"/>
  <c r="G15" i="1"/>
  <c r="F15" i="1"/>
  <c r="E15" i="1"/>
  <c r="D15" i="1"/>
  <c r="P23" i="1" l="1"/>
  <c r="P24" i="1" s="1"/>
  <c r="V23" i="1"/>
  <c r="V24" i="1" s="1"/>
  <c r="H23" i="1"/>
  <c r="K23" i="1"/>
  <c r="Q23" i="1"/>
  <c r="Q24" i="1" s="1"/>
  <c r="E23" i="1"/>
  <c r="D23" i="1"/>
  <c r="L23" i="1"/>
  <c r="R23" i="1"/>
  <c r="R24" i="1" s="1"/>
  <c r="F23" i="1"/>
  <c r="M23" i="1"/>
  <c r="U23" i="1"/>
  <c r="G23" i="1"/>
  <c r="P37" i="1"/>
  <c r="V25" i="1"/>
  <c r="P25" i="1"/>
  <c r="R25" i="1"/>
  <c r="L37" i="1"/>
  <c r="M37" i="1"/>
  <c r="K37" i="1"/>
  <c r="R37" i="1"/>
  <c r="Q25" i="1"/>
  <c r="Q37" i="1"/>
  <c r="K22" i="1"/>
  <c r="L22" i="1"/>
  <c r="M22" i="1"/>
  <c r="E22" i="1"/>
  <c r="F22" i="1"/>
  <c r="G22" i="1"/>
  <c r="D22" i="1"/>
  <c r="H22" i="1"/>
  <c r="K38" i="1" l="1"/>
  <c r="K39" i="1" s="1"/>
  <c r="U24" i="1"/>
  <c r="U25" i="1" s="1"/>
  <c r="L24" i="1"/>
  <c r="L25" i="1" s="1"/>
  <c r="K25" i="1"/>
  <c r="K24" i="1"/>
  <c r="Q38" i="1"/>
  <c r="Q39" i="1" s="1"/>
  <c r="M39" i="1"/>
  <c r="M38" i="1"/>
  <c r="M24" i="1"/>
  <c r="M25" i="1" s="1"/>
  <c r="L39" i="1"/>
  <c r="L38" i="1"/>
  <c r="P38" i="1"/>
  <c r="P39" i="1" s="1"/>
  <c r="R39" i="1"/>
  <c r="R38" i="1"/>
</calcChain>
</file>

<file path=xl/sharedStrings.xml><?xml version="1.0" encoding="utf-8"?>
<sst xmlns="http://schemas.openxmlformats.org/spreadsheetml/2006/main" count="1320" uniqueCount="496">
  <si>
    <t>Raw Data (630)</t>
  </si>
  <si>
    <t>A</t>
  </si>
  <si>
    <t>B</t>
  </si>
  <si>
    <t>C</t>
  </si>
  <si>
    <t>D</t>
  </si>
  <si>
    <t>E</t>
  </si>
  <si>
    <t>F</t>
  </si>
  <si>
    <t>G</t>
  </si>
  <si>
    <t>H</t>
  </si>
  <si>
    <t>Average</t>
  </si>
  <si>
    <t>Stdev</t>
  </si>
  <si>
    <t>% Stdev</t>
  </si>
  <si>
    <t>minus blank</t>
  </si>
  <si>
    <t>FA</t>
  </si>
  <si>
    <t>GAE</t>
  </si>
  <si>
    <t>EC50</t>
  </si>
  <si>
    <t>3,4 DHBA</t>
  </si>
  <si>
    <t>4HBA</t>
  </si>
  <si>
    <t>EC25</t>
  </si>
  <si>
    <t>Initial Conc.</t>
  </si>
  <si>
    <r>
      <t xml:space="preserve">Final Concentration </t>
    </r>
    <r>
      <rPr>
        <sz val="11"/>
        <color theme="1"/>
        <rFont val="Calibri"/>
        <family val="2"/>
      </rPr>
      <t>µM</t>
    </r>
  </si>
  <si>
    <t>AVERAGE</t>
  </si>
  <si>
    <t xml:space="preserve">STD </t>
  </si>
  <si>
    <t xml:space="preserve">%STD </t>
  </si>
  <si>
    <t xml:space="preserve">MINUS BLACK </t>
  </si>
  <si>
    <t>EC50 Combinations</t>
  </si>
  <si>
    <t>D+H</t>
  </si>
  <si>
    <t>D+F</t>
  </si>
  <si>
    <t>H+F</t>
  </si>
  <si>
    <t>EC25 Combinations</t>
  </si>
  <si>
    <t>CONCENTRATION µM</t>
  </si>
  <si>
    <t>TRIPLE COMBO</t>
  </si>
  <si>
    <t>exp 1</t>
  </si>
  <si>
    <t>exp2</t>
  </si>
  <si>
    <t>exp3</t>
  </si>
  <si>
    <t>exp4</t>
  </si>
  <si>
    <t>AVE</t>
  </si>
  <si>
    <t>EXP D+H</t>
  </si>
  <si>
    <t>EXP D+F</t>
  </si>
  <si>
    <t>EXPH+F</t>
  </si>
  <si>
    <t>exp1</t>
  </si>
  <si>
    <t>SEM</t>
  </si>
  <si>
    <t>D+H+F</t>
  </si>
  <si>
    <t>EXP D+H+F</t>
  </si>
  <si>
    <t>EXP1</t>
  </si>
  <si>
    <t>EXP2</t>
  </si>
  <si>
    <t>EXP3</t>
  </si>
  <si>
    <t>EXP4</t>
  </si>
  <si>
    <t>observed</t>
  </si>
  <si>
    <t>expected</t>
  </si>
  <si>
    <t>Observed</t>
  </si>
  <si>
    <t>Expected</t>
  </si>
  <si>
    <t>SEM_Observed</t>
  </si>
  <si>
    <t>SEM_expected</t>
  </si>
  <si>
    <t>D+H_EC50</t>
  </si>
  <si>
    <t>D+F_EC50</t>
  </si>
  <si>
    <t>H+F_EC50</t>
  </si>
  <si>
    <t>D+H+F_EC50</t>
  </si>
  <si>
    <t>EXP D+H_EC50</t>
  </si>
  <si>
    <t>EXP D+F_EC50</t>
  </si>
  <si>
    <t>EXPH+F_EC50</t>
  </si>
  <si>
    <t>EXP D+H+F_EC50</t>
  </si>
  <si>
    <t>D+H_EC25</t>
  </si>
  <si>
    <t>D+F_EC25</t>
  </si>
  <si>
    <t>H+F_EC25</t>
  </si>
  <si>
    <t>D+H+F_EC25</t>
  </si>
  <si>
    <t>EXP D+H_EC25</t>
  </si>
  <si>
    <t>EXP D+F_EC25</t>
  </si>
  <si>
    <t>EXPH+F_EC25</t>
  </si>
  <si>
    <t>EXP D+H+F_EC25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</si>
  <si>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</si>
  <si>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</si>
  <si>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</si>
  <si>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</si>
  <si>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</si>
  <si>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</si>
  <si>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</si>
  <si>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</si>
  <si>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</si>
  <si>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</si>
  <si>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</si>
  <si>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</si>
  <si>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D'Agostino &amp; Pearson normality test</t>
  </si>
  <si>
    <t>K2</t>
  </si>
  <si>
    <t>N too small</t>
  </si>
  <si>
    <t>P value</t>
  </si>
  <si>
    <t>Passed normality test (alpha=0.05)?</t>
  </si>
  <si>
    <t>P value summary</t>
  </si>
  <si>
    <t>Shapiro-Wilk normality test</t>
  </si>
  <si>
    <t>W</t>
  </si>
  <si>
    <t>Yes</t>
  </si>
  <si>
    <t>ns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</si>
  <si>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</si>
  <si>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</si>
  <si>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</si>
  <si>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</si>
  <si>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</si>
  <si>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</si>
  <si>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</si>
  <si>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</si>
  <si>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</si>
  <si>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D+H_EC50 vs. D+F_EC50</t>
  </si>
  <si>
    <t>-0,008591 to 0,04713</t>
  </si>
  <si>
    <t>No</t>
  </si>
  <si>
    <t>A-B</t>
  </si>
  <si>
    <t>D+H_EC50 vs. H+F_EC50</t>
  </si>
  <si>
    <t>0,004939 to 0,06066</t>
  </si>
  <si>
    <t>**</t>
  </si>
  <si>
    <t>A-C</t>
  </si>
  <si>
    <t>D+H_EC50 vs. D+H+F_EC50</t>
  </si>
  <si>
    <t>-0,05131 to 0,004403</t>
  </si>
  <si>
    <t>A-D</t>
  </si>
  <si>
    <t>D+H_EC50 vs. EXP D+H_EC50</t>
  </si>
  <si>
    <t>-0,004697 to 0,05102</t>
  </si>
  <si>
    <t>A-E</t>
  </si>
  <si>
    <t>D+H_EC50 vs. EXP D+F_EC50</t>
  </si>
  <si>
    <t>0,00405 to 0,05977</t>
  </si>
  <si>
    <t>*</t>
  </si>
  <si>
    <t>A-F</t>
  </si>
  <si>
    <t>D+H_EC50 vs. EXPH+F_EC50</t>
  </si>
  <si>
    <t>0,004202 to 0,05992</t>
  </si>
  <si>
    <t>A-G</t>
  </si>
  <si>
    <t>D+H_EC50 vs. EXP D+H+F_EC50</t>
  </si>
  <si>
    <t>-0,04283 to 0,01288</t>
  </si>
  <si>
    <t>A-H</t>
  </si>
  <si>
    <t>D+H_EC50 vs. D+H_EC25</t>
  </si>
  <si>
    <t>0,04354 to 0,09926</t>
  </si>
  <si>
    <t>****</t>
  </si>
  <si>
    <t>&lt;0,0001</t>
  </si>
  <si>
    <t>A-I</t>
  </si>
  <si>
    <t>D+H_EC50 vs. D+F_EC25</t>
  </si>
  <si>
    <t>0,05816 to 0,1139</t>
  </si>
  <si>
    <t>A-J</t>
  </si>
  <si>
    <t>D+H_EC50 vs. H+F_EC25</t>
  </si>
  <si>
    <t>0,04773 to 0,1034</t>
  </si>
  <si>
    <t>A-K</t>
  </si>
  <si>
    <t>D+H_EC50 vs. D+H+F_EC25</t>
  </si>
  <si>
    <t>0,02877 to 0,08449</t>
  </si>
  <si>
    <t>A-L</t>
  </si>
  <si>
    <t>D+H_EC50 vs. EXP D+H_EC25</t>
  </si>
  <si>
    <t>0,07514 to 0,1309</t>
  </si>
  <si>
    <t>A-M</t>
  </si>
  <si>
    <t>D+H_EC50 vs. EXP D+F_EC25</t>
  </si>
  <si>
    <t>0,07647 to 0,1322</t>
  </si>
  <si>
    <t>A-N</t>
  </si>
  <si>
    <t>D+H_EC50 vs. EXPH+F_EC25</t>
  </si>
  <si>
    <t>0,06995 to 0,1257</t>
  </si>
  <si>
    <t>A-O</t>
  </si>
  <si>
    <t>D+H_EC50 vs. EXP D+H+F_EC25</t>
  </si>
  <si>
    <t>0,06617 to 0,1219</t>
  </si>
  <si>
    <t>A-P</t>
  </si>
  <si>
    <t>D+F_EC50 vs. H+F_EC50</t>
  </si>
  <si>
    <t>-0,01433 to 0,04139</t>
  </si>
  <si>
    <t>B-C</t>
  </si>
  <si>
    <t>D+F_EC50 vs. D+H+F_EC50</t>
  </si>
  <si>
    <t>-0,07058 to -0,01486</t>
  </si>
  <si>
    <t>***</t>
  </si>
  <si>
    <t>B-D</t>
  </si>
  <si>
    <t>D+F_EC50 vs. EXP D+H_EC50</t>
  </si>
  <si>
    <t>-0,02397 to 0,03175</t>
  </si>
  <si>
    <t>&gt;0,9999</t>
  </si>
  <si>
    <t>B-E</t>
  </si>
  <si>
    <t>D+F_EC50 vs. EXP D+F_EC50</t>
  </si>
  <si>
    <t>-0,01522 to 0,0405</t>
  </si>
  <si>
    <t>B-F</t>
  </si>
  <si>
    <t>D+F_EC50 vs. EXPH+F_EC50</t>
  </si>
  <si>
    <t>-0,01507 to 0,04065</t>
  </si>
  <si>
    <t>B-G</t>
  </si>
  <si>
    <t>D+F_EC50 vs. EXP D+H+F_EC50</t>
  </si>
  <si>
    <t>-0,0621 to -0,006384</t>
  </si>
  <si>
    <t>B-H</t>
  </si>
  <si>
    <t>D+F_EC50 vs. D+H_EC25</t>
  </si>
  <si>
    <t>0,02427 to 0,07999</t>
  </si>
  <si>
    <t>B-I</t>
  </si>
  <si>
    <t>D+F_EC50 vs. D+F_EC25</t>
  </si>
  <si>
    <t>0,03889 to 0,09461</t>
  </si>
  <si>
    <t>B-J</t>
  </si>
  <si>
    <t>D+F_EC50 vs. H+F_EC25</t>
  </si>
  <si>
    <t>0,02846 to 0,08418</t>
  </si>
  <si>
    <t>B-K</t>
  </si>
  <si>
    <t>D+F_EC50 vs. D+H+F_EC25</t>
  </si>
  <si>
    <t>0,009507 to 0,06522</t>
  </si>
  <si>
    <t>B-L</t>
  </si>
  <si>
    <t>D+F_EC50 vs. EXP D+H_EC25</t>
  </si>
  <si>
    <t>0,05587 to 0,1116</t>
  </si>
  <si>
    <t>B-M</t>
  </si>
  <si>
    <t>D+F_EC50 vs. EXP D+F_EC25</t>
  </si>
  <si>
    <t>0,0572 to 0,1129</t>
  </si>
  <si>
    <t>B-N</t>
  </si>
  <si>
    <t>D+F_EC50 vs. EXPH+F_EC25</t>
  </si>
  <si>
    <t>0,05069 to 0,1064</t>
  </si>
  <si>
    <t>B-O</t>
  </si>
  <si>
    <t>D+F_EC50 vs. EXP D+H+F_EC25</t>
  </si>
  <si>
    <t>0,0469 to 0,1026</t>
  </si>
  <si>
    <t>B-P</t>
  </si>
  <si>
    <t>H+F_EC50 vs. D+H+F_EC50</t>
  </si>
  <si>
    <t>-0,08411 to -0,02839</t>
  </si>
  <si>
    <t>C-D</t>
  </si>
  <si>
    <t>H+F_EC50 vs. EXP D+H_EC50</t>
  </si>
  <si>
    <t>-0,03749 to 0,01822</t>
  </si>
  <si>
    <t>C-E</t>
  </si>
  <si>
    <t>H+F_EC50 vs. EXP D+F_EC50</t>
  </si>
  <si>
    <t>-0,02875 to 0,02697</t>
  </si>
  <si>
    <t>C-F</t>
  </si>
  <si>
    <t>H+F_EC50 vs. EXPH+F_EC50</t>
  </si>
  <si>
    <t>-0,0286 to 0,02712</t>
  </si>
  <si>
    <t>C-G</t>
  </si>
  <si>
    <t>H+F_EC50 vs. EXP D+H+F_EC50</t>
  </si>
  <si>
    <t>-0,07563 to -0,01991</t>
  </si>
  <si>
    <t>C-H</t>
  </si>
  <si>
    <t>H+F_EC50 vs. D+H_EC25</t>
  </si>
  <si>
    <t>0,01074 to 0,06646</t>
  </si>
  <si>
    <t>C-I</t>
  </si>
  <si>
    <t>H+F_EC50 vs. D+F_EC25</t>
  </si>
  <si>
    <t>0,02536 to 0,08108</t>
  </si>
  <si>
    <t>C-J</t>
  </si>
  <si>
    <t>H+F_EC50 vs. H+F_EC25</t>
  </si>
  <si>
    <t>0,01493 to 0,07065</t>
  </si>
  <si>
    <t>C-K</t>
  </si>
  <si>
    <t>H+F_EC50 vs. D+H+F_EC25</t>
  </si>
  <si>
    <t>-0,004023 to 0,05169</t>
  </si>
  <si>
    <t>C-L</t>
  </si>
  <si>
    <t>H+F_EC50 vs. EXP D+H_EC25</t>
  </si>
  <si>
    <t>0,04234 to 0,09806</t>
  </si>
  <si>
    <t>C-M</t>
  </si>
  <si>
    <t>H+F_EC50 vs. EXP D+F_EC25</t>
  </si>
  <si>
    <t>0,04367 to 0,09939</t>
  </si>
  <si>
    <t>C-N</t>
  </si>
  <si>
    <t>H+F_EC50 vs. EXPH+F_EC25</t>
  </si>
  <si>
    <t>0,03716 to 0,09287</t>
  </si>
  <si>
    <t>C-O</t>
  </si>
  <si>
    <t>H+F_EC50 vs. EXP D+H+F_EC25</t>
  </si>
  <si>
    <t>0,03337 to 0,08909</t>
  </si>
  <si>
    <t>C-P</t>
  </si>
  <si>
    <t>D+H+F_EC50 vs. EXP D+H_EC50</t>
  </si>
  <si>
    <t>0,01876 to 0,07448</t>
  </si>
  <si>
    <t>D-E</t>
  </si>
  <si>
    <t>D+H+F_EC50 vs. EXP D+F_EC50</t>
  </si>
  <si>
    <t>0,02751 to 0,08322</t>
  </si>
  <si>
    <t>D-F</t>
  </si>
  <si>
    <t>D+H+F_EC50 vs. EXPH+F_EC50</t>
  </si>
  <si>
    <t>0,02766 to 0,08337</t>
  </si>
  <si>
    <t>D-G</t>
  </si>
  <si>
    <t>D+H+F_EC50 vs. EXP D+H+F_EC50</t>
  </si>
  <si>
    <t>-0,01938 to 0,03634</t>
  </si>
  <si>
    <t>D-H</t>
  </si>
  <si>
    <t>D+H+F_EC50 vs. D+H_EC25</t>
  </si>
  <si>
    <t>0,067 to 0,1227</t>
  </si>
  <si>
    <t>D-I</t>
  </si>
  <si>
    <t>D+H+F_EC50 vs. D+F_EC25</t>
  </si>
  <si>
    <t>0,08162 to 0,1373</t>
  </si>
  <si>
    <t>D-J</t>
  </si>
  <si>
    <t>D+H+F_EC50 vs. H+F_EC25</t>
  </si>
  <si>
    <t>0,07118 to 0,1269</t>
  </si>
  <si>
    <t>D-K</t>
  </si>
  <si>
    <t>D+H+F_EC50 vs. D+H+F_EC25</t>
  </si>
  <si>
    <t>0,05223 to 0,1079</t>
  </si>
  <si>
    <t>D-L</t>
  </si>
  <si>
    <t>D+H+F_EC50 vs. EXP D+H_EC25</t>
  </si>
  <si>
    <t>0,09859 to 0,1543</t>
  </si>
  <si>
    <t>D-M</t>
  </si>
  <si>
    <t>D+H+F_EC50 vs. EXP D+F_EC25</t>
  </si>
  <si>
    <t>0,09992 to 0,1556</t>
  </si>
  <si>
    <t>D-N</t>
  </si>
  <si>
    <t>D+H+F_EC50 vs. EXPH+F_EC25</t>
  </si>
  <si>
    <t>0,09341 to 0,1491</t>
  </si>
  <si>
    <t>D-O</t>
  </si>
  <si>
    <t>D+H+F_EC50 vs. EXP D+H+F_EC25</t>
  </si>
  <si>
    <t>0,08963 to 0,1453</t>
  </si>
  <si>
    <t>D-P</t>
  </si>
  <si>
    <t>EXP D+H_EC50 vs. EXP D+F_EC50</t>
  </si>
  <si>
    <t>-0,01911 to 0,03661</t>
  </si>
  <si>
    <t>E-F</t>
  </si>
  <si>
    <t>EXP D+H_EC50 vs. EXPH+F_EC50</t>
  </si>
  <si>
    <t>-0,01896 to 0,03676</t>
  </si>
  <si>
    <t>E-G</t>
  </si>
  <si>
    <t>EXP D+H_EC50 vs. EXP D+H+F_EC50</t>
  </si>
  <si>
    <t>-0,06599 to -0,01028</t>
  </si>
  <si>
    <t>E-H</t>
  </si>
  <si>
    <t>EXP D+H_EC50 vs. D+H_EC25</t>
  </si>
  <si>
    <t>0,02038 to 0,0761</t>
  </si>
  <si>
    <t>E-I</t>
  </si>
  <si>
    <t>EXP D+H_EC50 vs. D+F_EC25</t>
  </si>
  <si>
    <t>0,035 to 0,09072</t>
  </si>
  <si>
    <t>E-J</t>
  </si>
  <si>
    <t>EXP D+H_EC50 vs. H+F_EC25</t>
  </si>
  <si>
    <t>0,02456 to 0,08028</t>
  </si>
  <si>
    <t>E-K</t>
  </si>
  <si>
    <t>EXP D+H_EC50 vs. D+H+F_EC25</t>
  </si>
  <si>
    <t>0,005613 to 0,06133</t>
  </si>
  <si>
    <t>E-L</t>
  </si>
  <si>
    <t>EXP D+H_EC50 vs. EXP D+H_EC25</t>
  </si>
  <si>
    <t>0,05198 to 0,1077</t>
  </si>
  <si>
    <t>E-M</t>
  </si>
  <si>
    <t>EXP D+H_EC50 vs. EXP D+F_EC25</t>
  </si>
  <si>
    <t>0,05331 to 0,109</t>
  </si>
  <si>
    <t>E-N</t>
  </si>
  <si>
    <t>EXP D+H_EC50 vs. EXPH+F_EC25</t>
  </si>
  <si>
    <t>0,04679 to 0,1025</t>
  </si>
  <si>
    <t>E-O</t>
  </si>
  <si>
    <t>EXP D+H_EC50 vs. EXP D+H+F_EC25</t>
  </si>
  <si>
    <t>0,04301 to 0,09873</t>
  </si>
  <si>
    <t>E-P</t>
  </si>
  <si>
    <t>EXP D+F_EC50 vs. EXPH+F_EC50</t>
  </si>
  <si>
    <t>-0,02771 to 0,02801</t>
  </si>
  <si>
    <t>F-G</t>
  </si>
  <si>
    <t>EXP D+F_EC50 vs. EXP D+H+F_EC50</t>
  </si>
  <si>
    <t>-0,07474 to -0,01902</t>
  </si>
  <si>
    <t>F-H</t>
  </si>
  <si>
    <t>EXP D+F_EC50 vs. D+H_EC25</t>
  </si>
  <si>
    <t>0,01163 to 0,06735</t>
  </si>
  <si>
    <t>F-I</t>
  </si>
  <si>
    <t>EXP D+F_EC50 vs. D+F_EC25</t>
  </si>
  <si>
    <t>0,02625 to 0,08197</t>
  </si>
  <si>
    <t>F-J</t>
  </si>
  <si>
    <t>EXP D+F_EC50 vs. H+F_EC25</t>
  </si>
  <si>
    <t>0,01582 to 0,07153</t>
  </si>
  <si>
    <t>F-K</t>
  </si>
  <si>
    <t>EXP D+F_EC50 vs. D+H+F_EC25</t>
  </si>
  <si>
    <t>-0,003134 to 0,05258</t>
  </si>
  <si>
    <t>F-L</t>
  </si>
  <si>
    <t>EXP D+F_EC50 vs. EXP D+H_EC25</t>
  </si>
  <si>
    <t>0,04323 to 0,09895</t>
  </si>
  <si>
    <t>F-M</t>
  </si>
  <si>
    <t>EXP D+F_EC50 vs. EXP D+F_EC25</t>
  </si>
  <si>
    <t>0,04456 to 0,1003</t>
  </si>
  <si>
    <t>F-N</t>
  </si>
  <si>
    <t>EXP D+F_EC50 vs. EXPH+F_EC25</t>
  </si>
  <si>
    <t>0,03804 to 0,09376</t>
  </si>
  <si>
    <t>F-O</t>
  </si>
  <si>
    <t>EXP D+F_EC50 vs. EXP D+H+F_EC25</t>
  </si>
  <si>
    <t>0,03426 to 0,08998</t>
  </si>
  <si>
    <t>F-P</t>
  </si>
  <si>
    <t>EXPH+F_EC50 vs. EXP D+H+F_EC50</t>
  </si>
  <si>
    <t>-0,07489 to -0,01918</t>
  </si>
  <si>
    <t>G-H</t>
  </si>
  <si>
    <t>EXPH+F_EC50 vs. D+H_EC25</t>
  </si>
  <si>
    <t>0,01148 to 0,0672</t>
  </si>
  <si>
    <t>G-I</t>
  </si>
  <si>
    <t>EXPH+F_EC50 vs. D+F_EC25</t>
  </si>
  <si>
    <t>0,0261 to 0,08182</t>
  </si>
  <si>
    <t>G-J</t>
  </si>
  <si>
    <t>EXPH+F_EC50 vs. H+F_EC25</t>
  </si>
  <si>
    <t>0,01567 to 0,07138</t>
  </si>
  <si>
    <t>G-K</t>
  </si>
  <si>
    <t>EXPH+F_EC50 vs. D+H+F_EC25</t>
  </si>
  <si>
    <t>-0,003286 to 0,05243</t>
  </si>
  <si>
    <t>G-L</t>
  </si>
  <si>
    <t>EXPH+F_EC50 vs. EXP D+H_EC25</t>
  </si>
  <si>
    <t>0,04308 to 0,0988</t>
  </si>
  <si>
    <t>G-M</t>
  </si>
  <si>
    <t>EXPH+F_EC50 vs. EXP D+F_EC25</t>
  </si>
  <si>
    <t>0,04441 to 0,1001</t>
  </si>
  <si>
    <t>G-N</t>
  </si>
  <si>
    <t>EXPH+F_EC50 vs. EXPH+F_EC25</t>
  </si>
  <si>
    <t>0,03789 to 0,09361</t>
  </si>
  <si>
    <t>G-O</t>
  </si>
  <si>
    <t>EXPH+F_EC50 vs. EXP D+H+F_EC25</t>
  </si>
  <si>
    <t>0,03411 to 0,08983</t>
  </si>
  <si>
    <t>G-P</t>
  </si>
  <si>
    <t>EXP D+H+F_EC50 vs. D+H_EC25</t>
  </si>
  <si>
    <t>0,05852 to 0,1142</t>
  </si>
  <si>
    <t>H-I</t>
  </si>
  <si>
    <t>EXP D+H+F_EC50 vs. D+F_EC25</t>
  </si>
  <si>
    <t>0,07314 to 0,1289</t>
  </si>
  <si>
    <t>H-J</t>
  </si>
  <si>
    <t>EXP D+H+F_EC50 vs. H+F_EC25</t>
  </si>
  <si>
    <t>0,0627 to 0,1184</t>
  </si>
  <si>
    <t>H-K</t>
  </si>
  <si>
    <t>EXP D+H+F_EC50 vs. D+H+F_EC25</t>
  </si>
  <si>
    <t>0,04375 to 0,09947</t>
  </si>
  <si>
    <t>H-L</t>
  </si>
  <si>
    <t>EXP D+H+F_EC50 vs. EXP D+H_EC25</t>
  </si>
  <si>
    <t>0,09011 to 0,1458</t>
  </si>
  <si>
    <t>H-M</t>
  </si>
  <si>
    <t>EXP D+H+F_EC50 vs. EXP D+F_EC25</t>
  </si>
  <si>
    <t>0,09144 to 0,1472</t>
  </si>
  <si>
    <t>H-N</t>
  </si>
  <si>
    <t>EXP D+H+F_EC50 vs. EXPH+F_EC25</t>
  </si>
  <si>
    <t>0,08493 to 0,1406</t>
  </si>
  <si>
    <t>H-O</t>
  </si>
  <si>
    <t>EXP D+H+F_EC50 vs. EXP D+H+F_EC25</t>
  </si>
  <si>
    <t>0,08114 to 0,1369</t>
  </si>
  <si>
    <t>H-P</t>
  </si>
  <si>
    <t>D+H_EC25 vs. D+F_EC25</t>
  </si>
  <si>
    <t>-0,01324 to 0,04248</t>
  </si>
  <si>
    <t>I-J</t>
  </si>
  <si>
    <t>D+H_EC25 vs. H+F_EC25</t>
  </si>
  <si>
    <t>-0,02367 to 0,03204</t>
  </si>
  <si>
    <t>I-K</t>
  </si>
  <si>
    <t>D+H_EC25 vs. D+H+F_EC25</t>
  </si>
  <si>
    <t>-0,04263 to 0,01309</t>
  </si>
  <si>
    <t>I-L</t>
  </si>
  <si>
    <t>D+H_EC25 vs. EXP D+H_EC25</t>
  </si>
  <si>
    <t>0,003739 to 0,05946</t>
  </si>
  <si>
    <t>I-M</t>
  </si>
  <si>
    <t>D+H_EC25 vs. EXP D+F_EC25</t>
  </si>
  <si>
    <t>0,005068 to 0,06079</t>
  </si>
  <si>
    <t>I-N</t>
  </si>
  <si>
    <t>D+H_EC25 vs. EXPH+F_EC25</t>
  </si>
  <si>
    <t>-0,001447 to 0,05427</t>
  </si>
  <si>
    <t>I-O</t>
  </si>
  <si>
    <t>D+H_EC25 vs. EXP D+H+F_EC25</t>
  </si>
  <si>
    <t>-0,00523 to 0,05049</t>
  </si>
  <si>
    <t>I-P</t>
  </si>
  <si>
    <t>D+F_EC25 vs. H+F_EC25</t>
  </si>
  <si>
    <t>-0,03829 to 0,01742</t>
  </si>
  <si>
    <t>J-K</t>
  </si>
  <si>
    <t>D+F_EC25 vs. D+H+F_EC25</t>
  </si>
  <si>
    <t>-0,05725 to -0,001529</t>
  </si>
  <si>
    <t>J-L</t>
  </si>
  <si>
    <t>D+F_EC25 vs. EXP D+H_EC25</t>
  </si>
  <si>
    <t>-0,01088 to 0,04484</t>
  </si>
  <si>
    <t>J-M</t>
  </si>
  <si>
    <t>D+F_EC25 vs. EXP D+F_EC25</t>
  </si>
  <si>
    <t>-0,009552 to 0,04617</t>
  </si>
  <si>
    <t>J-N</t>
  </si>
  <si>
    <t>D+F_EC25 vs. EXPH+F_EC25</t>
  </si>
  <si>
    <t>-0,01607 to 0,03965</t>
  </si>
  <si>
    <t>J-O</t>
  </si>
  <si>
    <t>D+F_EC25 vs. EXP D+H+F_EC25</t>
  </si>
  <si>
    <t>-0,01985 to 0,03587</t>
  </si>
  <si>
    <t>J-P</t>
  </si>
  <si>
    <t>H+F_EC25 vs. D+H+F_EC25</t>
  </si>
  <si>
    <t>-0,04681 to 0,008908</t>
  </si>
  <si>
    <t>K-L</t>
  </si>
  <si>
    <t>H+F_EC25 vs. EXP D+H_EC25</t>
  </si>
  <si>
    <t>-0,0004454 to 0,05527</t>
  </si>
  <si>
    <t>K-M</t>
  </si>
  <si>
    <t>H+F_EC25 vs. EXP D+F_EC25</t>
  </si>
  <si>
    <t>0,0008841 to 0,0566</t>
  </si>
  <si>
    <t>K-N</t>
  </si>
  <si>
    <t>H+F_EC25 vs. EXPH+F_EC25</t>
  </si>
  <si>
    <t>-0,005631 to 0,05009</t>
  </si>
  <si>
    <t>K-O</t>
  </si>
  <si>
    <t>H+F_EC25 vs. EXP D+H+F_EC25</t>
  </si>
  <si>
    <t>-0,009414 to 0,0463</t>
  </si>
  <si>
    <t>K-P</t>
  </si>
  <si>
    <t>D+H+F_EC25 vs. EXP D+H_EC25</t>
  </si>
  <si>
    <t>0,01851 to 0,07422</t>
  </si>
  <si>
    <t>L-M</t>
  </si>
  <si>
    <t>D+H+F_EC25 vs. EXP D+F_EC25</t>
  </si>
  <si>
    <t>0,01984 to 0,07555</t>
  </si>
  <si>
    <t>L-N</t>
  </si>
  <si>
    <t>D+H+F_EC25 vs. EXPH+F_EC25</t>
  </si>
  <si>
    <t>0,01332 to 0,06904</t>
  </si>
  <si>
    <t>L-O</t>
  </si>
  <si>
    <t>D+H+F_EC25 vs. EXP D+H+F_EC25</t>
  </si>
  <si>
    <t>0,009537 to 0,06525</t>
  </si>
  <si>
    <t>L-P</t>
  </si>
  <si>
    <t>EXP D+H_EC25 vs. EXP D+F_EC25</t>
  </si>
  <si>
    <t>-0,02653 to 0,02919</t>
  </si>
  <si>
    <t>M-N</t>
  </si>
  <si>
    <t>EXP D+H_EC25 vs. EXPH+F_EC25</t>
  </si>
  <si>
    <t>-0,03304 to 0,02267</t>
  </si>
  <si>
    <t>M-O</t>
  </si>
  <si>
    <t>EXP D+H_EC25 vs. EXP D+H+F_EC25</t>
  </si>
  <si>
    <t>-0,03683 to 0,01889</t>
  </si>
  <si>
    <t>M-P</t>
  </si>
  <si>
    <t>EXP D+F_EC25 vs. EXPH+F_EC25</t>
  </si>
  <si>
    <t>-0,03437 to 0,02134</t>
  </si>
  <si>
    <t>N-O</t>
  </si>
  <si>
    <t>EXP D+F_EC25 vs. EXP D+H+F_EC25</t>
  </si>
  <si>
    <t>-0,03816 to 0,01756</t>
  </si>
  <si>
    <t>N-P</t>
  </si>
  <si>
    <t>EXPH+F_EC25 vs. EXP D+H+F_EC25</t>
  </si>
  <si>
    <t>-0,03164 to 0,02408</t>
  </si>
  <si>
    <t>O-P</t>
  </si>
  <si>
    <t>Test details</t>
  </si>
  <si>
    <t>Mean 1</t>
  </si>
  <si>
    <t>Mean 2</t>
  </si>
  <si>
    <t>SE of diff,</t>
  </si>
  <si>
    <t>n1</t>
  </si>
  <si>
    <t>n2</t>
  </si>
  <si>
    <t>q</t>
  </si>
  <si>
    <t>DF</t>
  </si>
  <si>
    <t>3,4 DHBA25</t>
  </si>
  <si>
    <t>4HBA25</t>
  </si>
  <si>
    <t>FA25</t>
  </si>
  <si>
    <t>D+H25</t>
  </si>
  <si>
    <t>D+F25</t>
  </si>
  <si>
    <t>H+F25</t>
  </si>
  <si>
    <t>D+H+F25</t>
  </si>
  <si>
    <t>additive</t>
  </si>
  <si>
    <t>synergistic</t>
  </si>
  <si>
    <t xml:space="preserve">additive </t>
  </si>
  <si>
    <t>µM GAE – micromolar gallic acid equivalents</t>
  </si>
  <si>
    <t>3,4- DHBA</t>
  </si>
  <si>
    <t>4-HBA</t>
  </si>
  <si>
    <t>ave</t>
  </si>
  <si>
    <t>stdev</t>
  </si>
  <si>
    <t>sem</t>
  </si>
  <si>
    <t>3,4- DHBA + 4-HBA</t>
  </si>
  <si>
    <t>3,4- DHBA + FA</t>
  </si>
  <si>
    <t>4-HBA + FA</t>
  </si>
  <si>
    <t>3,4- DHBA + 4-HBA + 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</si>
</sst>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7"/>
      <name val="Arial"/>
      <family val="2"/>
    </font>
    <font>
      <sz val="11"/>
      <name val="Calibri"/>
      <family val="2"/>
      <scheme val="minor"/>
    </font>
    <font>
      <sz val="10"/>
      <color rgb="FF000000"/>
      <name val="Palatino Linotype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3" borderId="0" xfId="0" applyFill="1" applyAlignment="1">
      <alignment horizontal="right"/>
    </xf>
    <xf numFmtId="0" fontId="0" fillId="3" borderId="5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0" xfId="0" applyFill="1" applyAlignment="1">
      <alignment horizontal="right"/>
    </xf>
    <xf numFmtId="0" fontId="0" fillId="4" borderId="5" xfId="0" applyFill="1" applyBorder="1" applyAlignment="1">
      <alignment horizontal="right"/>
    </xf>
    <xf numFmtId="0" fontId="0" fillId="5" borderId="0" xfId="0" applyFill="1"/>
    <xf numFmtId="0" fontId="0" fillId="0" borderId="7" xfId="0" applyBorder="1"/>
    <xf numFmtId="0" fontId="0" fillId="2" borderId="0" xfId="0" applyFill="1"/>
    <xf numFmtId="0" fontId="0" fillId="0" borderId="1" xfId="0" applyBorder="1" applyAlignment="1">
      <alignment horizontal="right"/>
    </xf>
    <xf numFmtId="0" fontId="0" fillId="7" borderId="1" xfId="0" applyFill="1" applyBorder="1" applyAlignment="1">
      <alignment horizontal="right"/>
    </xf>
    <xf numFmtId="0" fontId="0" fillId="7" borderId="0" xfId="0" applyFill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7" xfId="0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0" fontId="0" fillId="3" borderId="0" xfId="0" applyFill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0" xfId="0" applyFont="1" applyFill="1"/>
    <xf numFmtId="0" fontId="3" fillId="3" borderId="0" xfId="0" applyFont="1" applyFill="1" applyAlignment="1">
      <alignment horizontal="left"/>
    </xf>
    <xf numFmtId="0" fontId="3" fillId="3" borderId="0" xfId="0" applyFont="1" applyFill="1"/>
    <xf numFmtId="164" fontId="0" fillId="0" borderId="0" xfId="0" applyNumberFormat="1"/>
    <xf numFmtId="2" fontId="0" fillId="8" borderId="0" xfId="0" applyNumberFormat="1" applyFill="1"/>
    <xf numFmtId="2" fontId="0" fillId="2" borderId="0" xfId="0" applyNumberFormat="1" applyFill="1"/>
    <xf numFmtId="2" fontId="0" fillId="0" borderId="0" xfId="0" applyNumberFormat="1"/>
    <xf numFmtId="165" fontId="0" fillId="0" borderId="0" xfId="0" applyNumberFormat="1"/>
    <xf numFmtId="0" fontId="5" fillId="0" borderId="0" xfId="0" applyFont="1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1'!$D$15:$H$15</c:f>
              <c:numCache>
                <c:formatCode>General</c:formatCode>
                <c:ptCount val="5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</c:numCache>
            </c:numRef>
          </c:xVal>
          <c:yVal>
            <c:numRef>
              <c:f>'EXP 1'!$D$23:$H$23</c:f>
              <c:numCache>
                <c:formatCode>General</c:formatCode>
                <c:ptCount val="5"/>
                <c:pt idx="0">
                  <c:v>0</c:v>
                </c:pt>
                <c:pt idx="1">
                  <c:v>8.666666666666667E-2</c:v>
                </c:pt>
                <c:pt idx="2">
                  <c:v>0.22766666666666668</c:v>
                </c:pt>
                <c:pt idx="3">
                  <c:v>0.39700000000000002</c:v>
                </c:pt>
                <c:pt idx="4">
                  <c:v>0.4916666666666667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B8-4A59-BDFA-516789751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713808"/>
        <c:axId val="1528841232"/>
      </c:scatterChart>
      <c:valAx>
        <c:axId val="154771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8841232"/>
        <c:crosses val="autoZero"/>
        <c:crossBetween val="midCat"/>
      </c:valAx>
      <c:valAx>
        <c:axId val="152884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7713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2'!$C$15:$G$15</c:f>
              <c:numCache>
                <c:formatCode>General</c:formatCode>
                <c:ptCount val="5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</c:numCache>
            </c:numRef>
          </c:xVal>
          <c:yVal>
            <c:numRef>
              <c:f>'EXP 2'!$C$23:$G$23</c:f>
              <c:numCache>
                <c:formatCode>General</c:formatCode>
                <c:ptCount val="5"/>
                <c:pt idx="0">
                  <c:v>0</c:v>
                </c:pt>
                <c:pt idx="1">
                  <c:v>0.121</c:v>
                </c:pt>
                <c:pt idx="2">
                  <c:v>0.26866666666666666</c:v>
                </c:pt>
                <c:pt idx="3">
                  <c:v>0.41433333333333333</c:v>
                </c:pt>
                <c:pt idx="4">
                  <c:v>0.56666666666666665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26-4E98-9493-4BE2D1A83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851680"/>
        <c:axId val="1737847520"/>
      </c:scatterChart>
      <c:valAx>
        <c:axId val="173785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47520"/>
        <c:crosses val="autoZero"/>
        <c:crossBetween val="midCat"/>
      </c:valAx>
      <c:valAx>
        <c:axId val="173784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5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3'!$C$14:$G$14</c:f>
              <c:numCache>
                <c:formatCode>General</c:formatCode>
                <c:ptCount val="5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</c:numCache>
            </c:numRef>
          </c:xVal>
          <c:yVal>
            <c:numRef>
              <c:f>'EXP 3'!$C$22:$G$22</c:f>
              <c:numCache>
                <c:formatCode>General</c:formatCode>
                <c:ptCount val="5"/>
                <c:pt idx="0">
                  <c:v>0</c:v>
                </c:pt>
                <c:pt idx="1">
                  <c:v>0.12466666666666663</c:v>
                </c:pt>
                <c:pt idx="2">
                  <c:v>0.24666666666666667</c:v>
                </c:pt>
                <c:pt idx="3">
                  <c:v>0.39999999999999997</c:v>
                </c:pt>
                <c:pt idx="4">
                  <c:v>0.57299999999999995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A4-493B-939A-378B5148D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849184"/>
        <c:axId val="1737829216"/>
      </c:scatterChart>
      <c:valAx>
        <c:axId val="1737849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29216"/>
        <c:crosses val="autoZero"/>
        <c:crossBetween val="midCat"/>
      </c:valAx>
      <c:valAx>
        <c:axId val="173782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4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4'!$C$14:$G$14</c:f>
              <c:numCache>
                <c:formatCode>General</c:formatCode>
                <c:ptCount val="5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7.4999999999999997E-2</c:v>
                </c:pt>
                <c:pt idx="4">
                  <c:v>0.1</c:v>
                </c:pt>
              </c:numCache>
            </c:numRef>
          </c:xVal>
          <c:yVal>
            <c:numRef>
              <c:f>'EXP 4'!$C$22:$G$22</c:f>
              <c:numCache>
                <c:formatCode>General</c:formatCode>
                <c:ptCount val="5"/>
                <c:pt idx="0">
                  <c:v>0</c:v>
                </c:pt>
                <c:pt idx="1">
                  <c:v>0.14166666666666666</c:v>
                </c:pt>
                <c:pt idx="2">
                  <c:v>0.28833333333333339</c:v>
                </c:pt>
                <c:pt idx="3">
                  <c:v>0.47366666666666668</c:v>
                </c:pt>
                <c:pt idx="4">
                  <c:v>0.64900000000000002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3F-4260-9710-A1C115C85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2223280"/>
        <c:axId val="1542232016"/>
      </c:scatterChart>
      <c:valAx>
        <c:axId val="154222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232016"/>
        <c:crosses val="autoZero"/>
        <c:crossBetween val="midCat"/>
      </c:valAx>
      <c:valAx>
        <c:axId val="154223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22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STATS!$R$4</c:f>
              <c:strCache>
                <c:ptCount val="1"/>
                <c:pt idx="0">
                  <c:v>Observed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multiLvlStrRef>
              <c:f>STATS!$S$2:$AA$3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STATS!$S$4:$AA$4</c:f>
              <c:numCache>
                <c:formatCode>General</c:formatCode>
                <c:ptCount val="9"/>
                <c:pt idx="0">
                  <c:v>4.5679590829073455E-2</c:v>
                </c:pt>
                <c:pt idx="1">
                  <c:v>3.1059318557903018E-2</c:v>
                </c:pt>
                <c:pt idx="2">
                  <c:v>4.1495401587759315E-2</c:v>
                </c:pt>
                <c:pt idx="3">
                  <c:v>6.0446510321599471E-2</c:v>
                </c:pt>
                <c:pt idx="5">
                  <c:v>0.11707993289607135</c:v>
                </c:pt>
                <c:pt idx="6">
                  <c:v>9.7812036361393559E-2</c:v>
                </c:pt>
                <c:pt idx="7">
                  <c:v>8.4282019850526343E-2</c:v>
                </c:pt>
                <c:pt idx="8">
                  <c:v>0.14053537985470285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FD-4477-BA4A-38428DAF6DF4}"/>
            </c:ext>
          </c:extLst>
        </c:ser>
        <c:ser>
          <c:idx val="1"/>
          <c:order val="1"/>
          <c:tx>
            <c:strRef>
              <c:f>STATS!$R$5</c:f>
              <c:strCache>
                <c:ptCount val="1"/>
                <c:pt idx="0">
                  <c:v>Expected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multiLvlStrRef>
              <c:f>STATS!$S$2:$AA$3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STATS!$S$5:$AA$5</c:f>
              <c:numCache>
                <c:formatCode>General</c:formatCode>
                <c:ptCount val="9"/>
                <c:pt idx="0">
                  <c:v>1.4082093650876497E-2</c:v>
                </c:pt>
                <c:pt idx="1">
                  <c:v>1.275274086075439E-2</c:v>
                </c:pt>
                <c:pt idx="2">
                  <c:v>1.9267966763645408E-2</c:v>
                </c:pt>
                <c:pt idx="3">
                  <c:v>2.305140063763815E-2</c:v>
                </c:pt>
                <c:pt idx="5">
                  <c:v>9.3918688028918368E-2</c:v>
                </c:pt>
                <c:pt idx="6">
                  <c:v>8.5171154486015421E-2</c:v>
                </c:pt>
                <c:pt idx="7">
                  <c:v>8.5019607130682198E-2</c:v>
                </c:pt>
                <c:pt idx="8">
                  <c:v>0.13205472482280797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FD-4477-BA4A-38428DAF6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26858431"/>
        <c:axId val="826843455"/>
      </c:barChart>
      <c:catAx>
        <c:axId val="82685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843455"/>
        <c:crosses val="autoZero"/>
        <c:auto val="1"/>
        <c:lblAlgn val="ctr"/>
        <c:lblOffset val="100"/>
        <c:noMultiLvlLbl val="0"/>
      </c:catAx>
      <c:valAx>
        <c:axId val="82684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mM</a:t>
                </a:r>
                <a:r>
                  <a:rPr lang="en-ZA" baseline="0"/>
                  <a:t> GAE</a:t>
                </a:r>
                <a:endParaRPr lang="en-ZA" sz="900" b="0" i="0" u="none" strike="noStrike" baseline="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685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STATS!$O$42</c:f>
              <c:strCache>
                <c:ptCount val="1"/>
                <c:pt idx="0">
                  <c:v>EC50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STATS!$P$41:$R$41</c:f>
              <c:strCache>
                <c:ptCount val="3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</c:strCache>
            </c:strRef>
          </c:cat>
          <c:val>
            <c:numRef>
              <c:f>STATS!$P$42:$R$42</c:f>
              <c:numCache>
                <c:formatCode>General</c:formatCode>
                <c:ptCount val="3"/>
                <c:pt idx="0">
                  <c:v>4.7035117692125789E-2</c:v>
                </c:pt>
                <c:pt idx="1">
                  <c:v>3.8136036793889626E-2</c:v>
                </c:pt>
                <c:pt idx="2">
                  <c:v>4.6883570336792565E-2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F-41FD-A04B-2DE50D82BEBC}"/>
            </c:ext>
          </c:extLst>
        </c:ser>
        <c:ser>
          <c:idx val="1"/>
          <c:order val="1"/>
          <c:tx>
            <c:strRef>
              <c:f>STATS!$O$43</c:f>
              <c:strCache>
                <c:ptCount val="1"/>
                <c:pt idx="0">
                  <c:v>EC25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p3d/>
          </c:spPr>
          <c:invertIfNegative val="0"/>
          <c:cat>
            <c:strRef>
              <c:f>STATS!$P$41:$R$41</c:f>
              <c:strCache>
                <c:ptCount val="3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</c:strCache>
            </c:strRef>
          </c:cat>
          <c:val>
            <c:numRef>
              <c:f>STATS!$P$43:$R$43</c:f>
              <c:numCache>
                <c:formatCode>General</c:formatCode>
                <c:ptCount val="3"/>
                <c:pt idx="0">
                  <c:v>3.783433873992739E-3</c:v>
                </c:pt>
                <c:pt idx="1">
                  <c:v>8.9693069867616496E-3</c:v>
                </c:pt>
                <c:pt idx="2">
                  <c:v>1.0298659776883759E-2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2F-41FD-A04B-2DE50D82B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0952975"/>
        <c:axId val="378312047"/>
        <c:axId val="0"/>
      </c:bar3DChart>
      <c:catAx>
        <c:axId val="22095297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312047"/>
        <c:crosses val="autoZero"/>
        <c:auto val="1"/>
        <c:lblAlgn val="ctr"/>
        <c:lblOffset val="100"/>
        <c:noMultiLvlLbl val="0"/>
      </c:catAx>
      <c:valAx>
        <c:axId val="37831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mM GAE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952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20698484990432E-2"/>
          <c:y val="3.2224202151953242E-2"/>
          <c:w val="0.88802828721633931"/>
          <c:h val="0.790923998576601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[1]Sheet1!$E$32</c:f>
              <c:strCache>
                <c:ptCount val="1"/>
                <c:pt idx="0">
                  <c:v>EC50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[1]Sheet1!$F$31:$L$31</c:f>
              <c:strCache>
                <c:ptCount val="7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</c:strCache>
            </c:strRef>
          </c:cat>
          <c:val>
            <c:numRef>
              <c:f>[1]Sheet1!$F$32:$L$32</c:f>
              <c:numCache>
                <c:formatCode>General</c:formatCode>
                <c:ptCount val="7"/>
                <c:pt idx="0">
                  <c:v>47.035117692125787</c:v>
                </c:pt>
                <c:pt idx="1">
                  <c:v>38.13603679388963</c:v>
                </c:pt>
                <c:pt idx="2">
                  <c:v>46.883570336792573</c:v>
                </c:pt>
                <c:pt idx="3">
                  <c:v>117.07993289607136</c:v>
                </c:pt>
                <c:pt idx="4">
                  <c:v>97.812036361393552</c:v>
                </c:pt>
                <c:pt idx="5">
                  <c:v>84.282019850526353</c:v>
                </c:pt>
                <c:pt idx="6">
                  <c:v>140.53537985470285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5-417E-93A8-50BE6DD5617D}"/>
            </c:ext>
          </c:extLst>
        </c:ser>
        <c:ser>
          <c:idx val="1"/>
          <c:order val="1"/>
          <c:tx>
            <c:strRef>
              <c:f>[1]Sheet1!$E$33</c:f>
              <c:strCache>
                <c:ptCount val="1"/>
                <c:pt idx="0">
                  <c:v>EC25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[1]Sheet1!$F$31:$L$31</c:f>
              <c:strCache>
                <c:ptCount val="7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</c:strCache>
            </c:strRef>
          </c:cat>
          <c:val>
            <c:numRef>
              <c:f>[1]Sheet1!$F$33:$L$33</c:f>
              <c:numCache>
                <c:formatCode>General</c:formatCode>
                <c:ptCount val="7"/>
                <c:pt idx="0">
                  <c:v>3.7834338739927396</c:v>
                </c:pt>
                <c:pt idx="1">
                  <c:v>8.9693069867616497</c:v>
                </c:pt>
                <c:pt idx="2">
                  <c:v>10.29865977688376</c:v>
                </c:pt>
                <c:pt idx="3">
                  <c:v>45.679590829073462</c:v>
                </c:pt>
                <c:pt idx="4">
                  <c:v>31.059318557903019</c:v>
                </c:pt>
                <c:pt idx="5">
                  <c:v>41.495401587759318</c:v>
                </c:pt>
                <c:pt idx="6">
                  <c:v>60.446510321599462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25-417E-93A8-50BE6DD56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198987151"/>
        <c:axId val="1198987567"/>
      </c:barChart>
      <c:catAx>
        <c:axId val="119898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987567"/>
        <c:crosses val="autoZero"/>
        <c:auto val="1"/>
        <c:lblAlgn val="ctr"/>
        <c:lblOffset val="100"/>
        <c:noMultiLvlLbl val="0"/>
      </c:catAx>
      <c:valAx>
        <c:axId val="11989875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µM GAE 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987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155074365704281E-2"/>
          <c:y val="0.1151625838436862"/>
          <c:w val="0.88396062992125979"/>
          <c:h val="0.68491469816272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T.Test!$E$37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T.Test!$N$78:$V$78</c:f>
                <c:numCache>
                  <c:formatCode>General</c:formatCode>
                  <c:ptCount val="9"/>
                  <c:pt idx="0">
                    <c:v>1.972318071768871E-3</c:v>
                  </c:pt>
                  <c:pt idx="1">
                    <c:v>1.5338843589215593E-3</c:v>
                  </c:pt>
                  <c:pt idx="2">
                    <c:v>1.1370718070592306E-3</c:v>
                  </c:pt>
                  <c:pt idx="4">
                    <c:v>2.2076922160978859E-3</c:v>
                  </c:pt>
                  <c:pt idx="5">
                    <c:v>1.7452389449956502E-3</c:v>
                  </c:pt>
                  <c:pt idx="6">
                    <c:v>8.0810428662531613E-3</c:v>
                  </c:pt>
                  <c:pt idx="8">
                    <c:v>2.9184997463246021E-3</c:v>
                  </c:pt>
                </c:numCache>
              </c:numRef>
            </c:plus>
            <c:minus>
              <c:numRef>
                <c:f>T.Test!$N$78:$V$78</c:f>
                <c:numCache>
                  <c:formatCode>General</c:formatCode>
                  <c:ptCount val="9"/>
                  <c:pt idx="0">
                    <c:v>1.972318071768871E-3</c:v>
                  </c:pt>
                  <c:pt idx="1">
                    <c:v>1.5338843589215593E-3</c:v>
                  </c:pt>
                  <c:pt idx="2">
                    <c:v>1.1370718070592306E-3</c:v>
                  </c:pt>
                  <c:pt idx="4">
                    <c:v>2.2076922160978859E-3</c:v>
                  </c:pt>
                  <c:pt idx="5">
                    <c:v>1.7452389449956502E-3</c:v>
                  </c:pt>
                  <c:pt idx="6">
                    <c:v>8.0810428662531613E-3</c:v>
                  </c:pt>
                  <c:pt idx="8">
                    <c:v>2.9184997463246021E-3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T.Test!$F$35:$N$36</c:f>
              <c:strCache>
                <c:ptCount val="9"/>
                <c:pt idx="0">
                  <c:v>3,4- 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T.Test!$F$37:$N$37</c:f>
              <c:numCache>
                <c:formatCode>General</c:formatCode>
                <c:ptCount val="9"/>
                <c:pt idx="0">
                  <c:v>3.7834338739927394E-3</c:v>
                </c:pt>
                <c:pt idx="1">
                  <c:v>8.9693069867616496E-3</c:v>
                </c:pt>
                <c:pt idx="2">
                  <c:v>1.029865977688376E-2</c:v>
                </c:pt>
                <c:pt idx="4">
                  <c:v>4.5679590829073462E-2</c:v>
                </c:pt>
                <c:pt idx="5">
                  <c:v>3.1059318557903018E-2</c:v>
                </c:pt>
                <c:pt idx="6">
                  <c:v>4.1495401587759315E-2</c:v>
                </c:pt>
                <c:pt idx="8">
                  <c:v>6.0446510321599464E-2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B-AB4F-BF0F-50ACB81592D0}"/>
            </c:ext>
          </c:extLst>
        </c:ser>
        <c:ser>
          <c:idx val="1"/>
          <c:order val="1"/>
          <c:tx>
            <c:strRef>
              <c:f>T.Test!$E$38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E8B-AB4F-BF0F-50ACB81592D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E8B-AB4F-BF0F-50ACB81592D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AE8B-AB4F-BF0F-50ACB81592D0}"/>
                </c:ext>
              </c:extLst>
            </c:dLbl>
            <c:dLbl>
              <c:idx val="4"/>
              <c:layout>
                <c:manualLayout>
                  <c:x val="-2.0366598778004071E-3"/>
                  <c:y val="-3.19361277445110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E8B-AB4F-BF0F-50ACB81592D0}"/>
                </c:ext>
              </c:extLst>
            </c:dLbl>
            <c:dLbl>
              <c:idx val="5"/>
              <c:layout>
                <c:manualLayout>
                  <c:x val="-2.0366598778004071E-3"/>
                  <c:y val="-1.996007984031936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E8B-AB4F-BF0F-50ACB81592D0}"/>
                </c:ext>
              </c:extLst>
            </c:dLbl>
            <c:dLbl>
              <c:idx val="6"/>
              <c:layout>
                <c:manualLayout>
                  <c:x val="-2.0366598778004071E-3"/>
                  <c:y val="-3.193612774451105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AE8B-AB4F-BF0F-50ACB81592D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E8B-AB4F-BF0F-50ACB81592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274320" tIns="91440" rIns="274320" bIns="9144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T.Test!$C$77:$K$77</c:f>
                <c:numCache>
                  <c:formatCode>General</c:formatCode>
                  <c:ptCount val="9"/>
                  <c:pt idx="0">
                    <c:v>1.3748351578305681E-3</c:v>
                  </c:pt>
                  <c:pt idx="1">
                    <c:v>3.9993227284008878E-3</c:v>
                  </c:pt>
                  <c:pt idx="2">
                    <c:v>3.3696715766492278E-3</c:v>
                  </c:pt>
                  <c:pt idx="4">
                    <c:v>9.7274398348669456E-3</c:v>
                  </c:pt>
                  <c:pt idx="5">
                    <c:v>8.49705021839324E-3</c:v>
                  </c:pt>
                  <c:pt idx="6">
                    <c:v>6.3729776798274185E-3</c:v>
                  </c:pt>
                  <c:pt idx="8">
                    <c:v>7.0531017444648127E-3</c:v>
                  </c:pt>
                </c:numCache>
              </c:numRef>
            </c:plus>
            <c:minus>
              <c:numRef>
                <c:f>T.Test!$C$77:$K$77</c:f>
                <c:numCache>
                  <c:formatCode>General</c:formatCode>
                  <c:ptCount val="9"/>
                  <c:pt idx="0">
                    <c:v>1.3748351578305681E-3</c:v>
                  </c:pt>
                  <c:pt idx="1">
                    <c:v>3.9993227284008878E-3</c:v>
                  </c:pt>
                  <c:pt idx="2">
                    <c:v>3.3696715766492278E-3</c:v>
                  </c:pt>
                  <c:pt idx="4">
                    <c:v>9.7274398348669456E-3</c:v>
                  </c:pt>
                  <c:pt idx="5">
                    <c:v>8.49705021839324E-3</c:v>
                  </c:pt>
                  <c:pt idx="6">
                    <c:v>6.3729776798274185E-3</c:v>
                  </c:pt>
                  <c:pt idx="8">
                    <c:v>7.0531017444648127E-3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T.Test!$F$35:$N$36</c:f>
              <c:strCache>
                <c:ptCount val="9"/>
                <c:pt idx="0">
                  <c:v>3,4- 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T.Test!$F$38:$N$38</c:f>
              <c:numCache>
                <c:formatCode>General</c:formatCode>
                <c:ptCount val="9"/>
                <c:pt idx="0">
                  <c:v>4.7035117692125789E-2</c:v>
                </c:pt>
                <c:pt idx="1">
                  <c:v>3.8136036793889633E-2</c:v>
                </c:pt>
                <c:pt idx="2">
                  <c:v>4.6883570336792572E-2</c:v>
                </c:pt>
                <c:pt idx="4">
                  <c:v>0.11707993289607135</c:v>
                </c:pt>
                <c:pt idx="5">
                  <c:v>9.7812036361393559E-2</c:v>
                </c:pt>
                <c:pt idx="6">
                  <c:v>8.4282019850526357E-2</c:v>
                </c:pt>
                <c:pt idx="8">
                  <c:v>0.14053537985470285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B-AB4F-BF0F-50ACB81592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4470960"/>
        <c:axId val="564473232"/>
      </c:barChart>
      <c:catAx>
        <c:axId val="56447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473232"/>
        <c:crosses val="autoZero"/>
        <c:auto val="1"/>
        <c:lblAlgn val="ctr"/>
        <c:lblOffset val="100"/>
        <c:noMultiLvlLbl val="0"/>
      </c:catAx>
      <c:valAx>
        <c:axId val="56447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mM GAE </a:t>
                </a:r>
                <a:endParaRPr lang="en-ZA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470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239060</xdr:colOff>
      <xdr:row>24</xdr:row>
      <xdr:rowOff>77847</xdr:rowOff>
    </xdr:from>
    <xdr:to>
      <xdr:col>8</xdr:col>
      <xdr:colOff>224119</xdr:colOff>
      <xdr:row>40</xdr:row>
      <xdr:rowOff>19578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B3AD7A-0A1E-40E8-ABC8-80A406F4B1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124239</xdr:colOff>
      <xdr:row>28</xdr:row>
      <xdr:rowOff>57150</xdr:rowOff>
    </xdr:from>
    <xdr:to>
      <xdr:col>7</xdr:col>
      <xdr:colOff>444500</xdr:colOff>
      <xdr:row>43</xdr:row>
      <xdr:rowOff>108502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2077E1-E93D-4534-84D1-C2EF943165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359833</xdr:colOff>
      <xdr:row>23</xdr:row>
      <xdr:rowOff>165285</xdr:rowOff>
    </xdr:from>
    <xdr:to>
      <xdr:col>7</xdr:col>
      <xdr:colOff>459224</xdr:colOff>
      <xdr:row>38</xdr:row>
      <xdr:rowOff>147615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287DB0-9B10-44E9-BC16-A62821779A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119063</xdr:colOff>
      <xdr:row>23</xdr:row>
      <xdr:rowOff>141487</xdr:rowOff>
    </xdr:from>
    <xdr:to>
      <xdr:col>7</xdr:col>
      <xdr:colOff>454422</xdr:colOff>
      <xdr:row>38</xdr:row>
      <xdr:rowOff>56952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B5EE56-4596-49DC-B4AF-B161FBB667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481724</xdr:colOff>
      <xdr:row>11</xdr:row>
      <xdr:rowOff>68099</xdr:rowOff>
    </xdr:from>
    <xdr:to>
      <xdr:col>27</xdr:col>
      <xdr:colOff>306552</xdr:colOff>
      <xdr:row>33</xdr:row>
      <xdr:rowOff>27610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19EEC4-89C5-43C3-A63A-71B868E2D3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30</xdr:row>
      <xdr:rowOff>0</xdr:rowOff>
    </xdr:from>
    <xdr:to>
      <xdr:col>10</xdr:col>
      <xdr:colOff>276408</xdr:colOff>
      <xdr:row>40</xdr:row>
      <xdr:rowOff>46587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5B3E8D-68AE-4C33-B6A9-8D4EA0039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7391" y="5383696"/>
          <a:ext cx="5742930" cy="1841152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13</xdr:col>
      <xdr:colOff>220870</xdr:colOff>
      <xdr:row>39</xdr:row>
      <xdr:rowOff>124239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CFE870D-F6CD-427D-BD31-90DA7CC69517}"/>
            </a:ext>
          </a:extLst>
        </xdr:cNvPr>
        <xdr:cNvSpPr txBox="1"/>
      </xdr:nvSpPr>
      <xdr:spPr>
        <a:xfrm>
          <a:off x="607391" y="5383696"/>
          <a:ext cx="7509566" cy="17393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18</xdr:col>
      <xdr:colOff>268431</xdr:colOff>
      <xdr:row>36</xdr:row>
      <xdr:rowOff>71582</xdr:rowOff>
    </xdr:from>
    <xdr:to>
      <xdr:col>25</xdr:col>
      <xdr:colOff>597477</xdr:colOff>
      <xdr:row>51</xdr:row>
      <xdr:rowOff>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8CA5AC-6EC0-A2CC-CB17-4C4576E9C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499755</xdr:colOff>
      <xdr:row>25</xdr:row>
      <xdr:rowOff>178245</xdr:rowOff>
    </xdr:from>
    <xdr:to>
      <xdr:col>26</xdr:col>
      <xdr:colOff>429571</xdr:colOff>
      <xdr:row>40</xdr:row>
      <xdr:rowOff>79541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5D9045-818C-4477-B505-864102C85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635000</xdr:colOff>
      <xdr:row>39</xdr:row>
      <xdr:rowOff>57150</xdr:rowOff>
    </xdr:from>
    <xdr:to>
      <xdr:col>14</xdr:col>
      <xdr:colOff>139700</xdr:colOff>
      <xdr:row>56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277A0E-A6CC-C365-6AE5-7E882AFB3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/Users/Mpumi/Downloads/TPC%20EC50_EC25%20Data%20analysis_.xlsx" TargetMode="External"/><Relationship Id="rId1" Type="http://schemas.openxmlformats.org/officeDocument/2006/relationships/externalLinkPath" Target="file:///C:/Users/Mpumi/Downloads/TPC%20EC50_EC25%20Data%20analysi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 1"/>
      <sheetName val="EXP 2"/>
      <sheetName val="EXP 3"/>
      <sheetName val="EXP 4"/>
      <sheetName val="STATS"/>
      <sheetName val="Sheet1"/>
    </sheetNames>
    <sheetDataSet>
      <sheetData sheetId="0"/>
      <sheetData sheetId="1"/>
      <sheetData sheetId="2"/>
      <sheetData sheetId="3"/>
      <sheetData sheetId="4"/>
      <sheetData sheetId="5">
        <row r="31">
          <cell r="F31" t="str">
            <v>3,4 DHBA</v>
          </cell>
          <cell r="G31" t="str">
            <v>4HBA</v>
          </cell>
          <cell r="H31" t="str">
            <v>FA</v>
          </cell>
          <cell r="I31" t="str">
            <v>D+H</v>
          </cell>
          <cell r="J31" t="str">
            <v>D+F</v>
          </cell>
          <cell r="K31" t="str">
            <v>H+F</v>
          </cell>
          <cell r="L31" t="str">
            <v>D+H+F</v>
          </cell>
        </row>
        <row r="32">
          <cell r="E32" t="str">
            <v>EC50</v>
          </cell>
          <cell r="F32">
            <v>47.035117692125787</v>
          </cell>
          <cell r="G32">
            <v>38.13603679388963</v>
          </cell>
          <cell r="H32">
            <v>46.883570336792573</v>
          </cell>
          <cell r="I32">
            <v>117.07993289607136</v>
          </cell>
          <cell r="J32">
            <v>97.812036361393552</v>
          </cell>
          <cell r="K32">
            <v>84.282019850526353</v>
          </cell>
          <cell r="L32">
            <v>140.53537985470285</v>
          </cell>
        </row>
        <row r="33">
          <cell r="E33" t="str">
            <v>EC25</v>
          </cell>
          <cell r="F33">
            <v>3.7834338739927396</v>
          </cell>
          <cell r="G33">
            <v>8.9693069867616497</v>
          </cell>
          <cell r="H33">
            <v>10.29865977688376</v>
          </cell>
          <cell r="I33">
            <v>45.679590829073462</v>
          </cell>
          <cell r="J33">
            <v>31.059318557903019</v>
          </cell>
          <cell r="K33">
            <v>41.495401587759318</v>
          </cell>
          <cell r="L33">
            <v>60.446510321599462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V40"/>
  <sheetViews>
    <sheetView topLeftCell="A6" zoomScale="60" zoomScaleNormal="130" workbookViewId="0">
      <selection activeCell="P40" sqref="P40:R40"/>
    </sheetView>
  </sheetViews>
  <sheetFormatPr baseColWidth="10" defaultColWidth="8.83203125" defaultRowHeight="15" x14ac:dyDescent="0.2"/>
  <cols>
    <col min="1" max="1" width="4.33203125" customWidth="1"/>
  </cols>
  <sheetData>
    <row r="3" spans="1:22" x14ac:dyDescent="0.2">
      <c r="B3" t="s">
        <v>0</v>
      </c>
    </row>
    <row r="4" spans="1:22" x14ac:dyDescent="0.2"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</row>
    <row r="5" spans="1:22" x14ac:dyDescent="0.2">
      <c r="A5" s="1" t="s">
        <v>1</v>
      </c>
      <c r="B5" s="7">
        <v>2.9000000000000001E-2</v>
      </c>
      <c r="C5" s="8">
        <v>0.11600000000000001</v>
      </c>
      <c r="D5" s="8">
        <v>0.26400000000000001</v>
      </c>
      <c r="E5" s="8">
        <v>0.42799999999999999</v>
      </c>
      <c r="F5" s="8">
        <v>0.51100000000000001</v>
      </c>
      <c r="G5" s="11">
        <v>5.2999999999999999E-2</v>
      </c>
      <c r="H5" s="11">
        <v>0.06</v>
      </c>
      <c r="I5" s="11">
        <v>5.3999999999999999E-2</v>
      </c>
      <c r="J5" s="11">
        <v>7.0999999999999994E-2</v>
      </c>
      <c r="K5" s="11">
        <v>6.3E-2</v>
      </c>
      <c r="L5" s="11">
        <v>6.4000000000000001E-2</v>
      </c>
      <c r="M5" s="12">
        <v>7.4999999999999997E-2</v>
      </c>
    </row>
    <row r="6" spans="1:22" x14ac:dyDescent="0.2">
      <c r="A6" s="1" t="s">
        <v>2</v>
      </c>
      <c r="B6" s="26">
        <v>4.4999999999999998E-2</v>
      </c>
      <c r="C6" s="10">
        <v>0.113</v>
      </c>
      <c r="D6" s="10">
        <v>0.23899999999999999</v>
      </c>
      <c r="E6" s="10">
        <v>0.42599999999999999</v>
      </c>
      <c r="F6" s="10">
        <v>0.499</v>
      </c>
      <c r="G6" s="13">
        <v>4.2000000000000003E-2</v>
      </c>
      <c r="H6" s="13">
        <v>4.2999999999999997E-2</v>
      </c>
      <c r="I6" s="13">
        <v>5.1999999999999998E-2</v>
      </c>
      <c r="J6" s="13">
        <v>7.4999999999999997E-2</v>
      </c>
      <c r="K6" s="13">
        <v>6.0999999999999999E-2</v>
      </c>
      <c r="L6" s="13">
        <v>0.10100000000000001</v>
      </c>
      <c r="M6" s="14">
        <v>7.4999999999999997E-2</v>
      </c>
    </row>
    <row r="7" spans="1:22" x14ac:dyDescent="0.2">
      <c r="A7" s="1" t="s">
        <v>3</v>
      </c>
      <c r="B7" s="9">
        <v>2.3E-2</v>
      </c>
      <c r="C7" s="10">
        <v>0.11</v>
      </c>
      <c r="D7" s="10">
        <v>0.25900000000000001</v>
      </c>
      <c r="E7" s="10">
        <v>0.41599999999999998</v>
      </c>
      <c r="F7" s="10">
        <v>0.54400000000000004</v>
      </c>
      <c r="G7" s="13">
        <v>4.1000000000000002E-2</v>
      </c>
      <c r="H7" s="13">
        <v>4.9000000000000002E-2</v>
      </c>
      <c r="I7" s="13">
        <v>4.8000000000000001E-2</v>
      </c>
      <c r="J7" s="13">
        <v>6.8000000000000005E-2</v>
      </c>
      <c r="K7" s="13">
        <v>6.3E-2</v>
      </c>
      <c r="L7" s="13">
        <v>6.8000000000000005E-2</v>
      </c>
      <c r="M7" s="14">
        <v>7.8E-2</v>
      </c>
    </row>
    <row r="8" spans="1:22" x14ac:dyDescent="0.2">
      <c r="A8" s="1" t="s">
        <v>4</v>
      </c>
      <c r="B8" s="20">
        <v>2.7E-2</v>
      </c>
      <c r="C8">
        <v>2.8000000000000001E-2</v>
      </c>
      <c r="D8">
        <v>2.8000000000000001E-2</v>
      </c>
      <c r="E8">
        <v>3.1E-2</v>
      </c>
      <c r="F8">
        <v>3.2000000000000001E-2</v>
      </c>
      <c r="G8">
        <v>3.1E-2</v>
      </c>
      <c r="H8">
        <v>0.03</v>
      </c>
      <c r="I8" s="2">
        <v>2.9000000000000001E-2</v>
      </c>
      <c r="J8" s="2">
        <v>2.8000000000000001E-2</v>
      </c>
      <c r="K8" s="2">
        <v>0.03</v>
      </c>
      <c r="L8" s="2">
        <v>3.4000000000000002E-2</v>
      </c>
      <c r="M8" s="3">
        <v>3.2000000000000001E-2</v>
      </c>
    </row>
    <row r="9" spans="1:22" x14ac:dyDescent="0.2">
      <c r="A9" s="1" t="s">
        <v>5</v>
      </c>
      <c r="B9" s="15">
        <v>7.6999999999999999E-2</v>
      </c>
      <c r="C9" s="16">
        <v>6.5000000000000002E-2</v>
      </c>
      <c r="D9" s="16">
        <v>7.1999999999999995E-2</v>
      </c>
      <c r="E9" s="16">
        <v>0.11799999999999999</v>
      </c>
      <c r="F9" s="16">
        <v>0.114</v>
      </c>
      <c r="G9" s="16">
        <v>9.2999999999999999E-2</v>
      </c>
      <c r="H9" s="16">
        <v>0.13600000000000001</v>
      </c>
      <c r="I9" s="2">
        <v>2.8000000000000001E-2</v>
      </c>
      <c r="J9" s="2">
        <v>2.9000000000000001E-2</v>
      </c>
      <c r="K9" s="2">
        <v>2.8000000000000001E-2</v>
      </c>
      <c r="L9" s="2">
        <v>2.8000000000000001E-2</v>
      </c>
      <c r="M9" s="17">
        <v>6.7000000000000004E-2</v>
      </c>
    </row>
    <row r="10" spans="1:22" x14ac:dyDescent="0.2">
      <c r="A10" s="1" t="s">
        <v>6</v>
      </c>
      <c r="B10" s="15">
        <v>6.7000000000000004E-2</v>
      </c>
      <c r="C10" s="16">
        <v>7.1999999999999995E-2</v>
      </c>
      <c r="D10">
        <v>0.108</v>
      </c>
      <c r="E10" s="16">
        <v>0.11</v>
      </c>
      <c r="F10" s="16">
        <v>0.114</v>
      </c>
      <c r="G10" s="16">
        <v>9.4E-2</v>
      </c>
      <c r="H10" s="16">
        <v>0.122</v>
      </c>
      <c r="I10" s="2">
        <v>2.8000000000000001E-2</v>
      </c>
      <c r="J10" s="2">
        <v>0.03</v>
      </c>
      <c r="K10" s="2">
        <v>0.03</v>
      </c>
      <c r="L10" s="2">
        <v>2.9000000000000001E-2</v>
      </c>
      <c r="M10" s="17">
        <v>6.5000000000000002E-2</v>
      </c>
    </row>
    <row r="11" spans="1:22" x14ac:dyDescent="0.2">
      <c r="A11" s="1" t="s">
        <v>7</v>
      </c>
      <c r="B11" s="15">
        <v>6.9000000000000006E-2</v>
      </c>
      <c r="C11" s="16">
        <v>6.3E-2</v>
      </c>
      <c r="D11" s="16">
        <v>7.2999999999999995E-2</v>
      </c>
      <c r="E11" s="16">
        <v>0.11799999999999999</v>
      </c>
      <c r="F11" s="16">
        <v>9.6000000000000002E-2</v>
      </c>
      <c r="G11" s="16">
        <v>0.106</v>
      </c>
      <c r="H11" s="16">
        <v>0.114</v>
      </c>
      <c r="I11" s="2">
        <v>2.7E-2</v>
      </c>
      <c r="J11" s="2">
        <v>2.8000000000000001E-2</v>
      </c>
      <c r="K11" s="2">
        <v>2.7E-2</v>
      </c>
      <c r="L11" s="2">
        <v>2.8000000000000001E-2</v>
      </c>
      <c r="M11" s="17">
        <v>6.4000000000000001E-2</v>
      </c>
    </row>
    <row r="12" spans="1:22" x14ac:dyDescent="0.2">
      <c r="A12" s="1" t="s">
        <v>8</v>
      </c>
      <c r="B12" s="4">
        <v>2.8000000000000001E-2</v>
      </c>
      <c r="C12" s="5">
        <v>2.9000000000000001E-2</v>
      </c>
      <c r="D12" s="5">
        <v>3.1E-2</v>
      </c>
      <c r="E12" s="5">
        <v>2.9000000000000001E-2</v>
      </c>
      <c r="F12" s="5">
        <v>2.9000000000000001E-2</v>
      </c>
      <c r="G12" s="5">
        <v>2.9000000000000001E-2</v>
      </c>
      <c r="H12" s="5">
        <v>2.8000000000000001E-2</v>
      </c>
      <c r="I12" s="5">
        <v>3.1E-2</v>
      </c>
      <c r="J12" s="5">
        <v>0.03</v>
      </c>
      <c r="K12" s="5">
        <v>0.03</v>
      </c>
      <c r="L12" s="5">
        <v>2.8000000000000001E-2</v>
      </c>
      <c r="M12" s="6">
        <v>3.5000000000000003E-2</v>
      </c>
    </row>
    <row r="14" spans="1:22" x14ac:dyDescent="0.2">
      <c r="J14" t="s">
        <v>15</v>
      </c>
      <c r="K14" t="s">
        <v>16</v>
      </c>
      <c r="L14" t="s">
        <v>17</v>
      </c>
      <c r="M14" t="s">
        <v>13</v>
      </c>
      <c r="O14" t="s">
        <v>18</v>
      </c>
      <c r="P14" t="s">
        <v>16</v>
      </c>
      <c r="Q14" t="s">
        <v>17</v>
      </c>
      <c r="R14" t="s">
        <v>13</v>
      </c>
      <c r="T14" t="s">
        <v>31</v>
      </c>
      <c r="U14" t="s">
        <v>15</v>
      </c>
      <c r="V14" t="s">
        <v>18</v>
      </c>
    </row>
    <row r="15" spans="1:22" x14ac:dyDescent="0.2">
      <c r="D15">
        <f>(D16/10)</f>
        <v>0</v>
      </c>
      <c r="E15">
        <f t="shared" ref="E15:H15" si="0">(E16/10)</f>
        <v>2.5000000000000001E-2</v>
      </c>
      <c r="F15">
        <f t="shared" si="0"/>
        <v>0.05</v>
      </c>
      <c r="G15">
        <f t="shared" si="0"/>
        <v>7.4999999999999997E-2</v>
      </c>
      <c r="H15">
        <f t="shared" si="0"/>
        <v>0.1</v>
      </c>
      <c r="J15" t="s">
        <v>19</v>
      </c>
      <c r="K15" s="2">
        <v>109.9</v>
      </c>
      <c r="L15" s="2">
        <v>212.8</v>
      </c>
      <c r="M15" s="2">
        <v>145.30000000000001</v>
      </c>
      <c r="O15" t="s">
        <v>19</v>
      </c>
      <c r="P15" s="2">
        <v>50.5</v>
      </c>
      <c r="Q15" s="2">
        <v>106.4</v>
      </c>
      <c r="R15" s="2">
        <v>72.650000000000006</v>
      </c>
      <c r="U15" s="2"/>
      <c r="V15" s="2"/>
    </row>
    <row r="16" spans="1:22" x14ac:dyDescent="0.2">
      <c r="D16" s="18">
        <v>0</v>
      </c>
      <c r="E16" s="18">
        <v>0.25</v>
      </c>
      <c r="F16" s="18">
        <v>0.5</v>
      </c>
      <c r="G16" s="18">
        <v>0.75</v>
      </c>
      <c r="H16" s="18">
        <v>1</v>
      </c>
      <c r="J16" s="18" t="s">
        <v>20</v>
      </c>
      <c r="K16" s="18">
        <f>(K15*20/200)</f>
        <v>10.99</v>
      </c>
      <c r="L16" s="18">
        <f t="shared" ref="L16:M16" si="1">(L15*20/200)</f>
        <v>21.28</v>
      </c>
      <c r="M16" s="18">
        <f t="shared" si="1"/>
        <v>14.53</v>
      </c>
      <c r="O16" s="18" t="s">
        <v>20</v>
      </c>
      <c r="P16" s="18">
        <f>(P15*20/200)</f>
        <v>5.05</v>
      </c>
      <c r="Q16" s="18">
        <f t="shared" ref="Q16:R16" si="2">(Q15*20/200)</f>
        <v>10.64</v>
      </c>
      <c r="R16" s="18">
        <f t="shared" si="2"/>
        <v>7.2649999999999997</v>
      </c>
      <c r="T16" s="18" t="s">
        <v>30</v>
      </c>
      <c r="U16" s="18"/>
      <c r="V16" s="18"/>
    </row>
    <row r="17" spans="3:22" x14ac:dyDescent="0.2">
      <c r="D17">
        <v>2.9000000000000001E-2</v>
      </c>
      <c r="E17">
        <v>0.11600000000000001</v>
      </c>
      <c r="F17">
        <v>0.26400000000000001</v>
      </c>
      <c r="G17">
        <v>0.42799999999999999</v>
      </c>
      <c r="H17">
        <v>0.51100000000000001</v>
      </c>
      <c r="K17">
        <v>7.6999999999999999E-2</v>
      </c>
      <c r="L17">
        <v>6.5000000000000002E-2</v>
      </c>
      <c r="M17">
        <v>6.7000000000000004E-2</v>
      </c>
      <c r="P17">
        <v>5.2999999999999999E-2</v>
      </c>
      <c r="Q17">
        <v>0.06</v>
      </c>
      <c r="R17">
        <v>5.3999999999999999E-2</v>
      </c>
      <c r="U17">
        <v>0.13600000000000001</v>
      </c>
      <c r="V17">
        <v>7.4999999999999997E-2</v>
      </c>
    </row>
    <row r="18" spans="3:22" x14ac:dyDescent="0.2">
      <c r="D18">
        <v>2.3E-2</v>
      </c>
      <c r="E18">
        <v>0.113</v>
      </c>
      <c r="F18">
        <v>0.23899999999999999</v>
      </c>
      <c r="G18">
        <v>0.42599999999999999</v>
      </c>
      <c r="H18">
        <v>0.499</v>
      </c>
      <c r="K18">
        <v>6.7000000000000004E-2</v>
      </c>
      <c r="L18">
        <v>7.1999999999999995E-2</v>
      </c>
      <c r="M18">
        <v>6.5000000000000002E-2</v>
      </c>
      <c r="P18">
        <v>4.2000000000000003E-2</v>
      </c>
      <c r="Q18">
        <v>4.2999999999999997E-2</v>
      </c>
      <c r="R18">
        <v>5.1999999999999998E-2</v>
      </c>
      <c r="U18">
        <v>0.122</v>
      </c>
      <c r="V18">
        <v>7.4999999999999997E-2</v>
      </c>
    </row>
    <row r="19" spans="3:22" x14ac:dyDescent="0.2">
      <c r="D19">
        <v>2.7E-2</v>
      </c>
      <c r="E19">
        <v>0.11</v>
      </c>
      <c r="F19">
        <v>0.25900000000000001</v>
      </c>
      <c r="G19">
        <v>0.41599999999999998</v>
      </c>
      <c r="H19">
        <v>0.54400000000000004</v>
      </c>
      <c r="K19">
        <v>6.9000000000000006E-2</v>
      </c>
      <c r="L19">
        <v>6.3E-2</v>
      </c>
      <c r="M19">
        <v>6.4000000000000001E-2</v>
      </c>
      <c r="P19">
        <v>4.1000000000000002E-2</v>
      </c>
      <c r="Q19">
        <v>4.9000000000000002E-2</v>
      </c>
      <c r="R19">
        <v>4.8000000000000001E-2</v>
      </c>
      <c r="U19">
        <v>0.114</v>
      </c>
      <c r="V19">
        <v>7.8E-2</v>
      </c>
    </row>
    <row r="20" spans="3:22" x14ac:dyDescent="0.2">
      <c r="C20" t="s">
        <v>9</v>
      </c>
      <c r="D20">
        <f>(AVERAGE(D17:D19))</f>
        <v>2.6333333333333334E-2</v>
      </c>
      <c r="E20">
        <f t="shared" ref="E20:H20" si="3">(AVERAGE(E17:E19))</f>
        <v>0.113</v>
      </c>
      <c r="F20">
        <f t="shared" si="3"/>
        <v>0.254</v>
      </c>
      <c r="G20">
        <f t="shared" si="3"/>
        <v>0.42333333333333334</v>
      </c>
      <c r="H20">
        <f t="shared" si="3"/>
        <v>0.51800000000000002</v>
      </c>
      <c r="J20" t="s">
        <v>21</v>
      </c>
      <c r="K20">
        <f>(AVERAGE(K17:K19))</f>
        <v>7.1000000000000008E-2</v>
      </c>
      <c r="L20">
        <f>(AVERAGE(L17:L19))</f>
        <v>6.6666666666666666E-2</v>
      </c>
      <c r="M20">
        <f>(AVERAGE(M17:M19))</f>
        <v>6.533333333333334E-2</v>
      </c>
      <c r="O20" t="s">
        <v>21</v>
      </c>
      <c r="P20">
        <f>(AVERAGE(P17:P19))</f>
        <v>4.5333333333333337E-2</v>
      </c>
      <c r="Q20">
        <f t="shared" ref="Q20:R20" si="4">(AVERAGE(Q17:Q19))</f>
        <v>5.0666666666666665E-2</v>
      </c>
      <c r="R20">
        <f t="shared" si="4"/>
        <v>5.1333333333333335E-2</v>
      </c>
      <c r="T20" t="s">
        <v>21</v>
      </c>
      <c r="U20">
        <f>(AVERAGE(U17:U19))</f>
        <v>0.124</v>
      </c>
      <c r="V20">
        <f t="shared" ref="V20" si="5">(AVERAGE(V17:V19))</f>
        <v>7.5999999999999998E-2</v>
      </c>
    </row>
    <row r="21" spans="3:22" x14ac:dyDescent="0.2">
      <c r="C21" t="s">
        <v>10</v>
      </c>
      <c r="D21">
        <f>STDEV(D17:D19)</f>
        <v>3.0550504633038945E-3</v>
      </c>
      <c r="E21">
        <f t="shared" ref="E21:H21" si="6">STDEV(E17:E19)</f>
        <v>3.0000000000000027E-3</v>
      </c>
      <c r="F21">
        <f t="shared" si="6"/>
        <v>1.3228756555322966E-2</v>
      </c>
      <c r="G21">
        <f t="shared" si="6"/>
        <v>6.4291005073286427E-3</v>
      </c>
      <c r="H21">
        <f t="shared" si="6"/>
        <v>2.3302360395462109E-2</v>
      </c>
      <c r="J21" t="s">
        <v>22</v>
      </c>
      <c r="K21">
        <f>STDEV(K17:K19)</f>
        <v>5.291502622129178E-3</v>
      </c>
      <c r="L21">
        <f>STDEV(L17:L19)</f>
        <v>4.7258156262526049E-3</v>
      </c>
      <c r="M21">
        <f>STDEV(M17:M19)</f>
        <v>1.5275252316519479E-3</v>
      </c>
      <c r="O21" t="s">
        <v>22</v>
      </c>
      <c r="P21">
        <f>(STDEV(P17:P19))</f>
        <v>6.658328118479391E-3</v>
      </c>
      <c r="Q21">
        <f t="shared" ref="Q21:R21" si="7">(STDEV(Q17:Q19))</f>
        <v>8.6216781042516861E-3</v>
      </c>
      <c r="R21">
        <f t="shared" si="7"/>
        <v>3.0550504633038923E-3</v>
      </c>
      <c r="T21" t="s">
        <v>22</v>
      </c>
      <c r="U21">
        <f>(STDEV(U17:U19))</f>
        <v>1.1135528725660048E-2</v>
      </c>
      <c r="V21">
        <f t="shared" ref="V21" si="8">(STDEV(V17:V19))</f>
        <v>1.7320508075688789E-3</v>
      </c>
    </row>
    <row r="22" spans="3:22" x14ac:dyDescent="0.2">
      <c r="C22" t="s">
        <v>11</v>
      </c>
      <c r="D22" s="19">
        <f>(D21/D20)*100</f>
        <v>11.601457455584409</v>
      </c>
      <c r="E22" s="19">
        <f t="shared" ref="E22:H22" si="9">(E21/E20)*100</f>
        <v>2.6548672566371705</v>
      </c>
      <c r="F22" s="19">
        <f t="shared" si="9"/>
        <v>5.2081718721743959</v>
      </c>
      <c r="G22" s="19">
        <f t="shared" si="9"/>
        <v>1.5186851592114903</v>
      </c>
      <c r="H22" s="19">
        <f t="shared" si="9"/>
        <v>4.4985251728691322</v>
      </c>
      <c r="J22" s="19" t="s">
        <v>23</v>
      </c>
      <c r="K22" s="19">
        <f>(K21/K20)*100</f>
        <v>7.4528205945481378</v>
      </c>
      <c r="L22" s="19">
        <f>(L21/L20)*100</f>
        <v>7.0887234393789083</v>
      </c>
      <c r="M22" s="19">
        <f>(M21/M20)*100</f>
        <v>2.3380488239570627</v>
      </c>
      <c r="O22" s="19" t="s">
        <v>23</v>
      </c>
      <c r="P22" s="19">
        <f>(P21/P20)*100</f>
        <v>14.687488496645715</v>
      </c>
      <c r="Q22" s="19">
        <f t="shared" ref="Q22:R22" si="10">(Q21/Q20)*100</f>
        <v>17.016469942602011</v>
      </c>
      <c r="R22" s="19">
        <f t="shared" si="10"/>
        <v>5.9513970064361539</v>
      </c>
      <c r="T22" s="19" t="s">
        <v>23</v>
      </c>
      <c r="U22" s="19">
        <f>(U21/U20)*100</f>
        <v>8.9802651013387482</v>
      </c>
      <c r="V22" s="19">
        <f t="shared" ref="V22" si="11">(V21/V20)*100</f>
        <v>2.2790142204853669</v>
      </c>
    </row>
    <row r="23" spans="3:22" x14ac:dyDescent="0.2">
      <c r="C23" t="s">
        <v>12</v>
      </c>
      <c r="D23">
        <f>(D20-$D20)</f>
        <v>0</v>
      </c>
      <c r="E23">
        <f t="shared" ref="E23:V23" si="12">(E20-$D20)</f>
        <v>8.666666666666667E-2</v>
      </c>
      <c r="F23">
        <f t="shared" si="12"/>
        <v>0.22766666666666668</v>
      </c>
      <c r="G23">
        <f t="shared" si="12"/>
        <v>0.39700000000000002</v>
      </c>
      <c r="H23">
        <f t="shared" si="12"/>
        <v>0.4916666666666667</v>
      </c>
      <c r="J23" t="s">
        <v>24</v>
      </c>
      <c r="K23">
        <f t="shared" si="12"/>
        <v>4.4666666666666674E-2</v>
      </c>
      <c r="L23">
        <f t="shared" si="12"/>
        <v>4.0333333333333332E-2</v>
      </c>
      <c r="M23">
        <f t="shared" si="12"/>
        <v>3.9000000000000007E-2</v>
      </c>
      <c r="O23" t="s">
        <v>24</v>
      </c>
      <c r="P23">
        <f t="shared" si="12"/>
        <v>1.9000000000000003E-2</v>
      </c>
      <c r="Q23">
        <f t="shared" si="12"/>
        <v>2.4333333333333332E-2</v>
      </c>
      <c r="R23">
        <f t="shared" si="12"/>
        <v>2.5000000000000001E-2</v>
      </c>
      <c r="T23" t="s">
        <v>24</v>
      </c>
      <c r="U23">
        <f t="shared" si="12"/>
        <v>9.7666666666666666E-2</v>
      </c>
      <c r="V23">
        <f t="shared" si="12"/>
        <v>4.9666666666666665E-2</v>
      </c>
    </row>
    <row r="24" spans="3:22" x14ac:dyDescent="0.2">
      <c r="J24" t="s">
        <v>14</v>
      </c>
      <c r="K24">
        <f>(K23-0.0181)/5.1747</f>
        <v>5.1339530149895982E-3</v>
      </c>
      <c r="L24">
        <f t="shared" ref="L24:V24" si="13">(L23-0.0181)/5.1747</f>
        <v>4.2965453713902898E-3</v>
      </c>
      <c r="M24">
        <f t="shared" si="13"/>
        <v>4.0388814810520431E-3</v>
      </c>
      <c r="O24" t="s">
        <v>14</v>
      </c>
      <c r="P24">
        <f t="shared" si="13"/>
        <v>1.7392312597831787E-4</v>
      </c>
      <c r="Q24">
        <f t="shared" si="13"/>
        <v>1.2045786873313101E-3</v>
      </c>
      <c r="R24">
        <f t="shared" si="13"/>
        <v>1.3334106325004348E-3</v>
      </c>
      <c r="T24" t="s">
        <v>14</v>
      </c>
      <c r="U24">
        <f t="shared" si="13"/>
        <v>1.5376092655934965E-2</v>
      </c>
      <c r="V24">
        <f t="shared" si="13"/>
        <v>6.100192603758027E-3</v>
      </c>
    </row>
    <row r="25" spans="3:22" x14ac:dyDescent="0.2">
      <c r="K25">
        <f>(K24*10)</f>
        <v>5.1339530149895979E-2</v>
      </c>
      <c r="L25">
        <f>(L24*10)</f>
        <v>4.2965453713902896E-2</v>
      </c>
      <c r="M25">
        <f>(M24*10)</f>
        <v>4.0388814810520431E-2</v>
      </c>
      <c r="P25">
        <f t="shared" ref="P25:V25" si="14">(P24*10)</f>
        <v>1.7392312597831788E-3</v>
      </c>
      <c r="Q25">
        <f t="shared" si="14"/>
        <v>1.2045786873313102E-2</v>
      </c>
      <c r="R25">
        <f t="shared" si="14"/>
        <v>1.3334106325004348E-2</v>
      </c>
      <c r="T25" t="s">
        <v>48</v>
      </c>
      <c r="U25">
        <f t="shared" si="14"/>
        <v>0.15376092655934964</v>
      </c>
      <c r="V25">
        <f t="shared" si="14"/>
        <v>6.100192603758027E-2</v>
      </c>
    </row>
    <row r="26" spans="3:22" x14ac:dyDescent="0.2">
      <c r="T26" t="s">
        <v>49</v>
      </c>
      <c r="U26">
        <f>(K25+L25+M25)</f>
        <v>0.1346937986743193</v>
      </c>
      <c r="V26">
        <f>(P25+Q25+R25)</f>
        <v>2.7119124458100628E-2</v>
      </c>
    </row>
    <row r="28" spans="3:22" x14ac:dyDescent="0.2">
      <c r="J28" t="s">
        <v>25</v>
      </c>
      <c r="K28" t="s">
        <v>27</v>
      </c>
      <c r="L28" t="s">
        <v>26</v>
      </c>
      <c r="M28" t="s">
        <v>28</v>
      </c>
      <c r="O28" t="s">
        <v>29</v>
      </c>
      <c r="P28" t="s">
        <v>27</v>
      </c>
      <c r="Q28" t="s">
        <v>26</v>
      </c>
      <c r="R28" t="s">
        <v>28</v>
      </c>
    </row>
    <row r="29" spans="3:22" x14ac:dyDescent="0.2">
      <c r="K29" s="2"/>
      <c r="L29" s="2"/>
      <c r="M29" s="2"/>
      <c r="P29" s="2"/>
      <c r="Q29" s="2"/>
      <c r="R29" s="2"/>
    </row>
    <row r="30" spans="3:22" x14ac:dyDescent="0.2">
      <c r="J30" s="18" t="s">
        <v>30</v>
      </c>
      <c r="K30" s="18"/>
      <c r="L30" s="18"/>
      <c r="M30" s="18"/>
      <c r="O30" s="18" t="s">
        <v>30</v>
      </c>
      <c r="P30" s="18"/>
      <c r="Q30" s="18"/>
      <c r="R30" s="18"/>
    </row>
    <row r="31" spans="3:22" x14ac:dyDescent="0.2">
      <c r="K31">
        <v>0.11799999999999999</v>
      </c>
      <c r="L31">
        <v>0.114</v>
      </c>
      <c r="M31">
        <v>9.2999999999999999E-2</v>
      </c>
      <c r="P31">
        <v>7.0999999999999994E-2</v>
      </c>
      <c r="Q31">
        <v>6.3E-2</v>
      </c>
      <c r="R31">
        <v>6.4000000000000001E-2</v>
      </c>
    </row>
    <row r="32" spans="3:22" x14ac:dyDescent="0.2">
      <c r="K32">
        <v>0.11</v>
      </c>
      <c r="L32">
        <v>0.114</v>
      </c>
      <c r="M32">
        <v>9.4E-2</v>
      </c>
      <c r="P32">
        <v>7.4999999999999997E-2</v>
      </c>
      <c r="Q32">
        <v>6.0999999999999999E-2</v>
      </c>
      <c r="R32">
        <v>0.10100000000000001</v>
      </c>
    </row>
    <row r="33" spans="10:18" x14ac:dyDescent="0.2">
      <c r="K33">
        <v>0.11799999999999999</v>
      </c>
      <c r="L33">
        <v>9.6000000000000002E-2</v>
      </c>
      <c r="M33">
        <v>0.106</v>
      </c>
      <c r="P33">
        <v>6.8000000000000005E-2</v>
      </c>
      <c r="Q33">
        <v>6.3E-2</v>
      </c>
      <c r="R33">
        <v>6.8000000000000005E-2</v>
      </c>
    </row>
    <row r="34" spans="10:18" x14ac:dyDescent="0.2">
      <c r="J34" t="s">
        <v>21</v>
      </c>
      <c r="K34">
        <f>(AVERAGE(K31:K33))</f>
        <v>0.11533333333333333</v>
      </c>
      <c r="L34">
        <f t="shared" ref="L34:M34" si="15">(AVERAGE(L31:L33))</f>
        <v>0.108</v>
      </c>
      <c r="M34">
        <f t="shared" si="15"/>
        <v>9.7666666666666666E-2</v>
      </c>
      <c r="O34" t="s">
        <v>21</v>
      </c>
      <c r="P34">
        <f>(AVERAGE(P31:P33))</f>
        <v>7.1333333333333332E-2</v>
      </c>
      <c r="Q34">
        <f t="shared" ref="Q34:R34" si="16">(AVERAGE(Q31:Q33))</f>
        <v>6.2333333333333331E-2</v>
      </c>
      <c r="R34">
        <f t="shared" si="16"/>
        <v>7.7666666666666676E-2</v>
      </c>
    </row>
    <row r="35" spans="10:18" x14ac:dyDescent="0.2">
      <c r="J35" t="s">
        <v>22</v>
      </c>
      <c r="K35">
        <f>(STDEV(K31:K33))</f>
        <v>4.618802153517002E-3</v>
      </c>
      <c r="L35">
        <f t="shared" ref="L35:M35" si="17">(STDEV(L31:L33))</f>
        <v>1.0392304845413265E-2</v>
      </c>
      <c r="M35">
        <f t="shared" si="17"/>
        <v>7.2341781380702332E-3</v>
      </c>
      <c r="O35" t="s">
        <v>22</v>
      </c>
      <c r="P35">
        <f>(STDEV(P31:P33))</f>
        <v>3.5118845842842428E-3</v>
      </c>
      <c r="Q35">
        <f t="shared" ref="Q35:R35" si="18">(STDEV(Q31:Q33))</f>
        <v>1.1547005383792525E-3</v>
      </c>
      <c r="R35">
        <f t="shared" si="18"/>
        <v>2.0305992547357349E-2</v>
      </c>
    </row>
    <row r="36" spans="10:18" x14ac:dyDescent="0.2">
      <c r="J36" t="s">
        <v>23</v>
      </c>
      <c r="K36" s="19">
        <f>(K35/K34)*100</f>
        <v>4.0047417516043371</v>
      </c>
      <c r="L36" s="19">
        <f t="shared" ref="L36:M36" si="19">(L35/L34)*100</f>
        <v>9.6225044864937637</v>
      </c>
      <c r="M36" s="19">
        <f t="shared" si="19"/>
        <v>7.4070083324951197</v>
      </c>
      <c r="O36" t="s">
        <v>23</v>
      </c>
      <c r="P36" s="19">
        <f>(P35/P34)*100</f>
        <v>4.9232026882489386</v>
      </c>
      <c r="Q36" s="19">
        <f t="shared" ref="Q36:R36" si="20">(Q35/Q34)*100</f>
        <v>1.852460756758159</v>
      </c>
      <c r="R36" s="19">
        <f t="shared" si="20"/>
        <v>26.145054782005168</v>
      </c>
    </row>
    <row r="37" spans="10:18" x14ac:dyDescent="0.2">
      <c r="J37" t="s">
        <v>24</v>
      </c>
      <c r="K37">
        <f>K34-$D20</f>
        <v>8.8999999999999996E-2</v>
      </c>
      <c r="L37">
        <f t="shared" ref="L37:R37" si="21">L34-$D20</f>
        <v>8.1666666666666665E-2</v>
      </c>
      <c r="M37">
        <f t="shared" si="21"/>
        <v>7.1333333333333332E-2</v>
      </c>
      <c r="O37" t="s">
        <v>24</v>
      </c>
      <c r="P37">
        <f t="shared" si="21"/>
        <v>4.4999999999999998E-2</v>
      </c>
      <c r="Q37">
        <f t="shared" si="21"/>
        <v>3.5999999999999997E-2</v>
      </c>
      <c r="R37">
        <f t="shared" si="21"/>
        <v>5.1333333333333342E-2</v>
      </c>
    </row>
    <row r="38" spans="10:18" x14ac:dyDescent="0.2">
      <c r="J38" t="s">
        <v>14</v>
      </c>
      <c r="K38">
        <f>(K37-0.0181)/5.1747</f>
        <v>1.3701277368736352E-2</v>
      </c>
      <c r="L38">
        <f t="shared" ref="L38:R38" si="22">(L37-0.0181)/5.1747</f>
        <v>1.2284125971875986E-2</v>
      </c>
      <c r="M38">
        <f t="shared" si="22"/>
        <v>1.0287230821754562E-2</v>
      </c>
      <c r="O38" t="s">
        <v>14</v>
      </c>
      <c r="P38">
        <f t="shared" si="22"/>
        <v>5.1983689875741588E-3</v>
      </c>
      <c r="Q38">
        <f t="shared" si="22"/>
        <v>3.4591377277909826E-3</v>
      </c>
      <c r="R38">
        <f t="shared" si="22"/>
        <v>6.4222724666808395E-3</v>
      </c>
    </row>
    <row r="39" spans="10:18" x14ac:dyDescent="0.2">
      <c r="J39" t="s">
        <v>48</v>
      </c>
      <c r="K39">
        <f>(K38*10)</f>
        <v>0.13701277368736353</v>
      </c>
      <c r="L39">
        <f t="shared" ref="L39:R39" si="23">(L38*10)</f>
        <v>0.12284125971875987</v>
      </c>
      <c r="M39">
        <f t="shared" si="23"/>
        <v>0.10287230821754562</v>
      </c>
      <c r="O39" t="s">
        <v>48</v>
      </c>
      <c r="P39">
        <f t="shared" si="23"/>
        <v>5.198368987574159E-2</v>
      </c>
      <c r="Q39">
        <f t="shared" si="23"/>
        <v>3.4591377277909827E-2</v>
      </c>
      <c r="R39">
        <f t="shared" si="23"/>
        <v>6.4222724666808395E-2</v>
      </c>
    </row>
    <row r="40" spans="10:18" x14ac:dyDescent="0.2">
      <c r="J40" t="s">
        <v>49</v>
      </c>
      <c r="K40">
        <f>(K25+M25)</f>
        <v>9.1728344960416403E-2</v>
      </c>
      <c r="L40">
        <f>(K25+L25)</f>
        <v>9.4304983863798875E-2</v>
      </c>
      <c r="M40">
        <f>(L25+M25)</f>
        <v>8.3354268524423319E-2</v>
      </c>
      <c r="O40" t="s">
        <v>49</v>
      </c>
      <c r="P40">
        <f>(P25+R25)</f>
        <v>1.5073337584787527E-2</v>
      </c>
      <c r="Q40">
        <f>(P25+Q25)</f>
        <v>1.378501813309628E-2</v>
      </c>
      <c r="R40">
        <f>(Q25+R25)</f>
        <v>2.537989319831745E-2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7F53C-2843-413E-8EE6-C13246A26B63}">
  <dimension ref="B2:U40"/>
  <sheetViews>
    <sheetView topLeftCell="H13" zoomScale="65" workbookViewId="0">
      <selection activeCell="Z28" sqref="V28:Z28"/>
    </sheetView>
  </sheetViews>
  <sheetFormatPr baseColWidth="10" defaultColWidth="8.83203125" defaultRowHeight="15" x14ac:dyDescent="0.2"/>
  <sheetData>
    <row r="2" spans="2:21" x14ac:dyDescent="0.2">
      <c r="C2" t="s">
        <v>0</v>
      </c>
    </row>
    <row r="3" spans="2:21" x14ac:dyDescent="0.2"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</row>
    <row r="4" spans="2:21" x14ac:dyDescent="0.2">
      <c r="B4" s="1" t="s">
        <v>1</v>
      </c>
      <c r="C4" s="7">
        <v>2.5999999999999999E-2</v>
      </c>
      <c r="D4" s="8">
        <v>0.14799999999999999</v>
      </c>
      <c r="E4" s="8">
        <v>0.29699999999999999</v>
      </c>
      <c r="F4" s="8">
        <v>0.44</v>
      </c>
      <c r="G4" s="8">
        <v>0.57399999999999995</v>
      </c>
      <c r="H4" s="11">
        <v>4.2999999999999997E-2</v>
      </c>
      <c r="I4" s="11">
        <v>4.4999999999999998E-2</v>
      </c>
      <c r="J4" s="11">
        <v>4.3999999999999997E-2</v>
      </c>
      <c r="K4" s="11">
        <v>6.5000000000000002E-2</v>
      </c>
      <c r="L4" s="11">
        <v>5.3999999999999999E-2</v>
      </c>
      <c r="M4" s="11">
        <v>0.06</v>
      </c>
      <c r="N4" s="12">
        <v>6.9000000000000006E-2</v>
      </c>
    </row>
    <row r="5" spans="2:21" x14ac:dyDescent="0.2">
      <c r="B5" s="1" t="s">
        <v>2</v>
      </c>
      <c r="C5" s="9">
        <v>2.5000000000000001E-2</v>
      </c>
      <c r="D5" s="10">
        <v>0.14899999999999999</v>
      </c>
      <c r="E5" s="10">
        <v>0.29399999999999998</v>
      </c>
      <c r="F5" s="10">
        <v>0.443</v>
      </c>
      <c r="G5" s="10">
        <v>0.59599999999999997</v>
      </c>
      <c r="H5" s="13">
        <v>4.1000000000000002E-2</v>
      </c>
      <c r="I5" s="13">
        <v>4.2000000000000003E-2</v>
      </c>
      <c r="J5" s="13">
        <v>4.2999999999999997E-2</v>
      </c>
      <c r="K5" s="13">
        <v>6.3E-2</v>
      </c>
      <c r="L5" s="13">
        <v>5.6000000000000001E-2</v>
      </c>
      <c r="M5" s="13">
        <v>6.6000000000000003E-2</v>
      </c>
      <c r="N5" s="14">
        <v>7.0999999999999994E-2</v>
      </c>
    </row>
    <row r="6" spans="2:21" x14ac:dyDescent="0.2">
      <c r="B6" s="1" t="s">
        <v>3</v>
      </c>
      <c r="C6" s="9">
        <v>0.03</v>
      </c>
      <c r="D6" s="10">
        <v>0.14699999999999999</v>
      </c>
      <c r="E6" s="10">
        <v>0.29599999999999999</v>
      </c>
      <c r="F6" s="10">
        <v>0.441</v>
      </c>
      <c r="G6" s="10">
        <v>0.61099999999999999</v>
      </c>
      <c r="H6" s="13">
        <v>4.2999999999999997E-2</v>
      </c>
      <c r="I6" s="13">
        <v>4.5999999999999999E-2</v>
      </c>
      <c r="J6" s="13">
        <v>4.5999999999999999E-2</v>
      </c>
      <c r="K6" s="13">
        <v>6.3E-2</v>
      </c>
      <c r="L6" s="13">
        <v>0.06</v>
      </c>
      <c r="M6" s="13">
        <v>0.06</v>
      </c>
      <c r="N6" s="14">
        <v>8.5999999999999993E-2</v>
      </c>
    </row>
    <row r="7" spans="2:21" x14ac:dyDescent="0.2">
      <c r="B7" s="1" t="s">
        <v>4</v>
      </c>
      <c r="C7" s="21">
        <v>3.2000000000000001E-2</v>
      </c>
      <c r="D7" s="2">
        <v>2.8000000000000001E-2</v>
      </c>
      <c r="E7" s="2">
        <v>2.7E-2</v>
      </c>
      <c r="F7" s="2">
        <v>2.9000000000000001E-2</v>
      </c>
      <c r="G7" s="2">
        <v>3.2000000000000001E-2</v>
      </c>
      <c r="H7" s="2">
        <v>2.7E-2</v>
      </c>
      <c r="I7" s="2">
        <v>0.03</v>
      </c>
      <c r="J7" s="2">
        <v>2.9000000000000001E-2</v>
      </c>
      <c r="K7" s="2">
        <v>3.5999999999999997E-2</v>
      </c>
      <c r="L7" s="2">
        <v>3.2000000000000001E-2</v>
      </c>
      <c r="M7" s="2">
        <v>3.7999999999999999E-2</v>
      </c>
      <c r="N7" s="3">
        <v>3.4000000000000002E-2</v>
      </c>
    </row>
    <row r="8" spans="2:21" x14ac:dyDescent="0.2">
      <c r="B8" s="1" t="s">
        <v>5</v>
      </c>
      <c r="C8" s="22">
        <v>7.0000000000000007E-2</v>
      </c>
      <c r="D8" s="23">
        <v>6.3E-2</v>
      </c>
      <c r="E8" s="23">
        <v>6.6000000000000003E-2</v>
      </c>
      <c r="F8" s="23">
        <v>0.10199999999999999</v>
      </c>
      <c r="G8" s="23">
        <v>8.8999999999999996E-2</v>
      </c>
      <c r="H8" s="23">
        <v>9.1999999999999998E-2</v>
      </c>
      <c r="I8" s="23">
        <v>0.128</v>
      </c>
      <c r="J8" s="2">
        <v>3.5999999999999997E-2</v>
      </c>
      <c r="K8" s="2">
        <v>3.4000000000000002E-2</v>
      </c>
      <c r="L8" s="2">
        <v>3.6999999999999998E-2</v>
      </c>
      <c r="M8" s="2">
        <v>3.2000000000000001E-2</v>
      </c>
      <c r="N8" s="3">
        <v>0.04</v>
      </c>
    </row>
    <row r="9" spans="2:21" x14ac:dyDescent="0.2">
      <c r="B9" s="1" t="s">
        <v>6</v>
      </c>
      <c r="C9" s="22">
        <v>6.3E-2</v>
      </c>
      <c r="D9" s="23">
        <v>6.2E-2</v>
      </c>
      <c r="E9" s="23">
        <v>6.5000000000000002E-2</v>
      </c>
      <c r="F9" s="23">
        <v>0.1</v>
      </c>
      <c r="G9" s="23">
        <v>9.0999999999999998E-2</v>
      </c>
      <c r="H9" s="23">
        <v>8.5000000000000006E-2</v>
      </c>
      <c r="I9" s="23">
        <v>0.122</v>
      </c>
      <c r="J9" s="2">
        <v>3.3000000000000002E-2</v>
      </c>
      <c r="K9" s="2">
        <v>3.2000000000000001E-2</v>
      </c>
      <c r="L9" s="2">
        <v>2.8000000000000001E-2</v>
      </c>
      <c r="M9" s="2">
        <v>0.03</v>
      </c>
      <c r="N9" s="3">
        <v>3.2000000000000001E-2</v>
      </c>
    </row>
    <row r="10" spans="2:21" x14ac:dyDescent="0.2">
      <c r="B10" s="1" t="s">
        <v>7</v>
      </c>
      <c r="C10" s="22">
        <v>6.8000000000000005E-2</v>
      </c>
      <c r="D10" s="23">
        <v>6.7000000000000004E-2</v>
      </c>
      <c r="E10" s="23">
        <v>7.0999999999999994E-2</v>
      </c>
      <c r="F10" s="23">
        <v>0.121</v>
      </c>
      <c r="G10" s="23">
        <v>9.9000000000000005E-2</v>
      </c>
      <c r="H10" s="23">
        <v>8.5000000000000006E-2</v>
      </c>
      <c r="I10" s="23">
        <v>0.124</v>
      </c>
      <c r="J10" s="2">
        <v>3.1E-2</v>
      </c>
      <c r="K10" s="2">
        <v>0.03</v>
      </c>
      <c r="L10" s="2">
        <v>3.2000000000000001E-2</v>
      </c>
      <c r="M10" s="2">
        <v>3.3000000000000002E-2</v>
      </c>
      <c r="N10" s="3">
        <v>3.2000000000000001E-2</v>
      </c>
    </row>
    <row r="11" spans="2:21" x14ac:dyDescent="0.2">
      <c r="B11" s="1" t="s">
        <v>8</v>
      </c>
      <c r="C11" s="4">
        <v>0.04</v>
      </c>
      <c r="D11" s="5">
        <v>3.1E-2</v>
      </c>
      <c r="E11" s="5">
        <v>2.9000000000000001E-2</v>
      </c>
      <c r="F11" s="5">
        <v>3.3000000000000002E-2</v>
      </c>
      <c r="G11" s="5">
        <v>3.4000000000000002E-2</v>
      </c>
      <c r="H11" s="5">
        <v>2.9000000000000001E-2</v>
      </c>
      <c r="I11" s="5">
        <v>2.5999999999999999E-2</v>
      </c>
      <c r="J11" s="5">
        <v>2.8000000000000001E-2</v>
      </c>
      <c r="K11" s="5">
        <v>2.8000000000000001E-2</v>
      </c>
      <c r="L11" s="5">
        <v>2.8000000000000001E-2</v>
      </c>
      <c r="M11" s="5">
        <v>3.5999999999999997E-2</v>
      </c>
      <c r="N11" s="6">
        <v>3.3000000000000002E-2</v>
      </c>
    </row>
    <row r="14" spans="2:21" x14ac:dyDescent="0.2">
      <c r="I14" t="s">
        <v>15</v>
      </c>
      <c r="J14" t="s">
        <v>16</v>
      </c>
      <c r="K14" t="s">
        <v>17</v>
      </c>
      <c r="L14" t="s">
        <v>13</v>
      </c>
      <c r="N14" t="s">
        <v>18</v>
      </c>
      <c r="O14" t="s">
        <v>16</v>
      </c>
      <c r="P14" t="s">
        <v>17</v>
      </c>
      <c r="Q14" t="s">
        <v>13</v>
      </c>
      <c r="S14" t="s">
        <v>31</v>
      </c>
      <c r="T14" t="s">
        <v>15</v>
      </c>
      <c r="U14" t="s">
        <v>18</v>
      </c>
    </row>
    <row r="15" spans="2:21" x14ac:dyDescent="0.2">
      <c r="C15">
        <f>(C16/10)</f>
        <v>0</v>
      </c>
      <c r="D15">
        <f t="shared" ref="D15:G15" si="0">(D16/10)</f>
        <v>2.5000000000000001E-2</v>
      </c>
      <c r="E15">
        <f t="shared" si="0"/>
        <v>0.05</v>
      </c>
      <c r="F15">
        <f t="shared" si="0"/>
        <v>7.4999999999999997E-2</v>
      </c>
      <c r="G15">
        <f t="shared" si="0"/>
        <v>0.1</v>
      </c>
      <c r="I15" t="s">
        <v>19</v>
      </c>
      <c r="J15" s="2">
        <v>109.9</v>
      </c>
      <c r="K15" s="2">
        <v>212.8</v>
      </c>
      <c r="L15" s="2">
        <v>145.30000000000001</v>
      </c>
      <c r="N15" t="s">
        <v>19</v>
      </c>
      <c r="O15" s="2">
        <v>50.5</v>
      </c>
      <c r="P15" s="2">
        <v>106.4</v>
      </c>
      <c r="Q15" s="2">
        <v>72.650000000000006</v>
      </c>
      <c r="T15" s="2"/>
      <c r="U15" s="2"/>
    </row>
    <row r="16" spans="2:21" x14ac:dyDescent="0.2">
      <c r="C16" s="18">
        <v>0</v>
      </c>
      <c r="D16" s="18">
        <v>0.25</v>
      </c>
      <c r="E16" s="18">
        <v>0.5</v>
      </c>
      <c r="F16" s="18">
        <v>0.75</v>
      </c>
      <c r="G16" s="18">
        <v>1</v>
      </c>
      <c r="I16" s="18" t="s">
        <v>20</v>
      </c>
      <c r="J16" s="18">
        <f>(J15*20/200)</f>
        <v>10.99</v>
      </c>
      <c r="K16" s="18">
        <f t="shared" ref="K16:L16" si="1">(K15*20/200)</f>
        <v>21.28</v>
      </c>
      <c r="L16" s="18">
        <f t="shared" si="1"/>
        <v>14.53</v>
      </c>
      <c r="N16" s="18" t="s">
        <v>20</v>
      </c>
      <c r="O16" s="18">
        <f>(O15*20/200)</f>
        <v>5.05</v>
      </c>
      <c r="P16" s="18">
        <f t="shared" ref="P16:Q16" si="2">(P15*20/200)</f>
        <v>10.64</v>
      </c>
      <c r="Q16" s="18">
        <f t="shared" si="2"/>
        <v>7.2649999999999997</v>
      </c>
      <c r="S16" s="18" t="s">
        <v>30</v>
      </c>
      <c r="T16" s="18"/>
      <c r="U16" s="18"/>
    </row>
    <row r="17" spans="2:21" x14ac:dyDescent="0.2">
      <c r="C17">
        <v>2.5999999999999999E-2</v>
      </c>
      <c r="D17">
        <v>0.14799999999999999</v>
      </c>
      <c r="E17">
        <v>0.29699999999999999</v>
      </c>
      <c r="F17">
        <v>0.44</v>
      </c>
      <c r="G17">
        <v>0.57399999999999995</v>
      </c>
      <c r="J17">
        <v>7.0000000000000007E-2</v>
      </c>
      <c r="K17">
        <v>6.3E-2</v>
      </c>
      <c r="L17">
        <v>6.6000000000000003E-2</v>
      </c>
      <c r="O17">
        <v>4.2999999999999997E-2</v>
      </c>
      <c r="P17">
        <v>4.4999999999999998E-2</v>
      </c>
      <c r="Q17">
        <v>4.3999999999999997E-2</v>
      </c>
      <c r="T17">
        <v>0.128</v>
      </c>
      <c r="U17">
        <v>6.9000000000000006E-2</v>
      </c>
    </row>
    <row r="18" spans="2:21" x14ac:dyDescent="0.2">
      <c r="C18">
        <v>2.5000000000000001E-2</v>
      </c>
      <c r="D18">
        <v>0.14899999999999999</v>
      </c>
      <c r="E18">
        <v>0.29399999999999998</v>
      </c>
      <c r="F18">
        <v>0.443</v>
      </c>
      <c r="G18">
        <v>0.59599999999999997</v>
      </c>
      <c r="J18">
        <v>6.3E-2</v>
      </c>
      <c r="K18">
        <v>6.2E-2</v>
      </c>
      <c r="L18">
        <v>6.5000000000000002E-2</v>
      </c>
      <c r="O18">
        <v>4.1000000000000002E-2</v>
      </c>
      <c r="P18">
        <v>4.2000000000000003E-2</v>
      </c>
      <c r="Q18">
        <v>4.2999999999999997E-2</v>
      </c>
      <c r="T18">
        <v>0.122</v>
      </c>
      <c r="U18">
        <v>7.0999999999999994E-2</v>
      </c>
    </row>
    <row r="19" spans="2:21" x14ac:dyDescent="0.2">
      <c r="C19">
        <v>0.03</v>
      </c>
      <c r="D19">
        <v>0.14699999999999999</v>
      </c>
      <c r="E19">
        <v>0.29599999999999999</v>
      </c>
      <c r="F19">
        <v>0.441</v>
      </c>
      <c r="G19">
        <v>0.61099999999999999</v>
      </c>
      <c r="J19">
        <v>6.8000000000000005E-2</v>
      </c>
      <c r="K19">
        <v>6.7000000000000004E-2</v>
      </c>
      <c r="L19">
        <v>7.0999999999999994E-2</v>
      </c>
      <c r="O19">
        <v>4.2999999999999997E-2</v>
      </c>
      <c r="P19">
        <v>4.5999999999999999E-2</v>
      </c>
      <c r="Q19">
        <v>4.5999999999999999E-2</v>
      </c>
      <c r="T19">
        <v>0.124</v>
      </c>
      <c r="U19">
        <v>8.5999999999999993E-2</v>
      </c>
    </row>
    <row r="20" spans="2:21" x14ac:dyDescent="0.2">
      <c r="B20" t="s">
        <v>9</v>
      </c>
      <c r="C20">
        <f>(AVERAGE(C17:C19))</f>
        <v>2.7E-2</v>
      </c>
      <c r="D20">
        <f t="shared" ref="D20:G20" si="3">(AVERAGE(D17:D19))</f>
        <v>0.14799999999999999</v>
      </c>
      <c r="E20">
        <f t="shared" si="3"/>
        <v>0.29566666666666669</v>
      </c>
      <c r="F20">
        <f t="shared" si="3"/>
        <v>0.44133333333333336</v>
      </c>
      <c r="G20">
        <f t="shared" si="3"/>
        <v>0.59366666666666668</v>
      </c>
      <c r="I20" t="s">
        <v>21</v>
      </c>
      <c r="J20">
        <f>(AVERAGE(J17:J19))</f>
        <v>6.7000000000000004E-2</v>
      </c>
      <c r="K20">
        <f>(AVERAGE(K17:K19))</f>
        <v>6.4000000000000001E-2</v>
      </c>
      <c r="L20">
        <f>(AVERAGE(L17:L19))</f>
        <v>6.7333333333333342E-2</v>
      </c>
      <c r="N20" t="s">
        <v>21</v>
      </c>
      <c r="O20">
        <f>(AVERAGE(O17:O19))</f>
        <v>4.2333333333333334E-2</v>
      </c>
      <c r="P20">
        <f t="shared" ref="P20:Q20" si="4">(AVERAGE(P17:P19))</f>
        <v>4.4333333333333336E-2</v>
      </c>
      <c r="Q20">
        <f t="shared" si="4"/>
        <v>4.4333333333333336E-2</v>
      </c>
      <c r="S20" t="s">
        <v>21</v>
      </c>
      <c r="T20">
        <f>(AVERAGE(T17:T19))</f>
        <v>0.12466666666666666</v>
      </c>
      <c r="U20">
        <f t="shared" ref="U20" si="5">(AVERAGE(U17:U19))</f>
        <v>7.5333333333333335E-2</v>
      </c>
    </row>
    <row r="21" spans="2:21" x14ac:dyDescent="0.2">
      <c r="B21" t="s">
        <v>10</v>
      </c>
      <c r="C21">
        <f>STDEV(C17:C19)</f>
        <v>2.6457513110645895E-3</v>
      </c>
      <c r="D21">
        <f t="shared" ref="D21:G21" si="6">STDEV(D17:D19)</f>
        <v>1.0000000000000009E-3</v>
      </c>
      <c r="E21">
        <f t="shared" si="6"/>
        <v>1.5275252316519479E-3</v>
      </c>
      <c r="F21">
        <f t="shared" si="6"/>
        <v>1.5275252316519481E-3</v>
      </c>
      <c r="G21">
        <f t="shared" si="6"/>
        <v>1.8610033136277161E-2</v>
      </c>
      <c r="I21" t="s">
        <v>22</v>
      </c>
      <c r="J21">
        <f>STDEV(J17:J19)</f>
        <v>3.6055512754639926E-3</v>
      </c>
      <c r="K21">
        <f>STDEV(K17:K19)</f>
        <v>2.6457513110645929E-3</v>
      </c>
      <c r="L21">
        <f>STDEV(L17:L19)</f>
        <v>3.2145502536643131E-3</v>
      </c>
      <c r="N21" t="s">
        <v>22</v>
      </c>
      <c r="O21">
        <f>(STDEV(O17:O19))</f>
        <v>1.1547005383792486E-3</v>
      </c>
      <c r="P21">
        <f t="shared" ref="P21:Q21" si="7">(STDEV(P17:P19))</f>
        <v>2.0816659994661304E-3</v>
      </c>
      <c r="Q21">
        <f t="shared" si="7"/>
        <v>1.5275252316519479E-3</v>
      </c>
      <c r="S21" t="s">
        <v>22</v>
      </c>
      <c r="T21">
        <f>(STDEV(T17:T19))</f>
        <v>3.0550504633038958E-3</v>
      </c>
      <c r="U21">
        <f t="shared" ref="U21" si="8">(STDEV(U17:U19))</f>
        <v>9.2915732431775172E-3</v>
      </c>
    </row>
    <row r="22" spans="2:21" x14ac:dyDescent="0.2">
      <c r="B22" t="s">
        <v>11</v>
      </c>
      <c r="C22" s="19">
        <f>(C21/C20)*100</f>
        <v>9.7990789298688501</v>
      </c>
      <c r="D22" s="19">
        <f t="shared" ref="D22:G22" si="9">(D21/D20)*100</f>
        <v>0.67567567567567632</v>
      </c>
      <c r="E22" s="19">
        <f t="shared" si="9"/>
        <v>0.51663762062636343</v>
      </c>
      <c r="F22" s="19">
        <f t="shared" si="9"/>
        <v>0.34611598904500335</v>
      </c>
      <c r="G22" s="19">
        <f t="shared" si="9"/>
        <v>3.1347613368237779</v>
      </c>
      <c r="I22" s="19" t="s">
        <v>23</v>
      </c>
      <c r="J22" s="19">
        <f>(J21/J20)*100</f>
        <v>5.381419814125362</v>
      </c>
      <c r="K22" s="19">
        <f>(K21/K20)*100</f>
        <v>4.1339864235384267</v>
      </c>
      <c r="L22" s="19">
        <f>(L21/L20)*100</f>
        <v>4.7740845351450183</v>
      </c>
      <c r="N22" s="19" t="s">
        <v>23</v>
      </c>
      <c r="O22" s="19">
        <f>(O21/O20)*100</f>
        <v>2.727639067037595</v>
      </c>
      <c r="P22" s="19">
        <f t="shared" ref="P22:Q22" si="10">(P21/P20)*100</f>
        <v>4.6954872168408954</v>
      </c>
      <c r="Q22" s="19">
        <f t="shared" si="10"/>
        <v>3.445545635305145</v>
      </c>
      <c r="S22" s="19" t="s">
        <v>23</v>
      </c>
      <c r="T22" s="19">
        <f>(T21/T20)*100</f>
        <v>2.4505752379443013</v>
      </c>
      <c r="U22" s="19">
        <f t="shared" ref="U22" si="11">(U21/U20)*100</f>
        <v>12.333946782979005</v>
      </c>
    </row>
    <row r="23" spans="2:21" x14ac:dyDescent="0.2">
      <c r="B23" t="s">
        <v>12</v>
      </c>
      <c r="C23">
        <f>(C20-$C20)</f>
        <v>0</v>
      </c>
      <c r="D23">
        <f t="shared" ref="D23:G23" si="12">(D20-$C20)</f>
        <v>0.121</v>
      </c>
      <c r="E23">
        <f t="shared" si="12"/>
        <v>0.26866666666666666</v>
      </c>
      <c r="F23">
        <f t="shared" si="12"/>
        <v>0.41433333333333333</v>
      </c>
      <c r="G23">
        <f t="shared" si="12"/>
        <v>0.56666666666666665</v>
      </c>
      <c r="I23" t="s">
        <v>24</v>
      </c>
      <c r="J23">
        <f>(J20-$C20)</f>
        <v>4.0000000000000008E-2</v>
      </c>
      <c r="K23">
        <f t="shared" ref="K23:U23" si="13">(K20-$C20)</f>
        <v>3.7000000000000005E-2</v>
      </c>
      <c r="L23">
        <f t="shared" si="13"/>
        <v>4.0333333333333346E-2</v>
      </c>
      <c r="N23" t="s">
        <v>24</v>
      </c>
      <c r="O23">
        <f t="shared" si="13"/>
        <v>1.5333333333333334E-2</v>
      </c>
      <c r="P23">
        <f t="shared" si="13"/>
        <v>1.7333333333333336E-2</v>
      </c>
      <c r="Q23">
        <f t="shared" si="13"/>
        <v>1.7333333333333336E-2</v>
      </c>
      <c r="S23" t="s">
        <v>24</v>
      </c>
      <c r="T23">
        <f t="shared" si="13"/>
        <v>9.7666666666666666E-2</v>
      </c>
      <c r="U23">
        <f t="shared" si="13"/>
        <v>4.8333333333333339E-2</v>
      </c>
    </row>
    <row r="24" spans="2:21" x14ac:dyDescent="0.2">
      <c r="I24" t="s">
        <v>14</v>
      </c>
      <c r="J24">
        <f>(J23-0.0112)/5.7067</f>
        <v>5.0466994935777255E-3</v>
      </c>
      <c r="K24">
        <f t="shared" ref="K24:U24" si="14">(K23-0.0112)/5.7067</f>
        <v>4.5210016296633789E-3</v>
      </c>
      <c r="L24">
        <f t="shared" si="14"/>
        <v>5.1051103673459873E-3</v>
      </c>
      <c r="N24" t="s">
        <v>14</v>
      </c>
      <c r="O24">
        <f t="shared" si="14"/>
        <v>7.2429483472643294E-4</v>
      </c>
      <c r="P24">
        <f t="shared" si="14"/>
        <v>1.0747600773359973E-3</v>
      </c>
      <c r="Q24">
        <f t="shared" si="14"/>
        <v>1.0747600773359973E-3</v>
      </c>
      <c r="S24" t="s">
        <v>14</v>
      </c>
      <c r="T24">
        <f t="shared" si="14"/>
        <v>1.5151780655486826E-2</v>
      </c>
      <c r="U24">
        <f t="shared" si="14"/>
        <v>6.5069713377842427E-3</v>
      </c>
    </row>
    <row r="25" spans="2:21" x14ac:dyDescent="0.2">
      <c r="J25">
        <f>(J24*10)</f>
        <v>5.0466994935777255E-2</v>
      </c>
      <c r="K25">
        <f>(K24*10)</f>
        <v>4.5210016296633793E-2</v>
      </c>
      <c r="L25">
        <f>(L24*10)</f>
        <v>5.1051103673459872E-2</v>
      </c>
      <c r="O25">
        <f t="shared" ref="O25:U25" si="15">(O24*10)</f>
        <v>7.2429483472643292E-3</v>
      </c>
      <c r="P25">
        <f t="shared" si="15"/>
        <v>1.0747600773359973E-2</v>
      </c>
      <c r="Q25">
        <f t="shared" si="15"/>
        <v>1.0747600773359973E-2</v>
      </c>
      <c r="S25" t="s">
        <v>48</v>
      </c>
      <c r="T25">
        <f t="shared" si="15"/>
        <v>0.15151780655486827</v>
      </c>
      <c r="U25">
        <f t="shared" si="15"/>
        <v>6.5069713377842425E-2</v>
      </c>
    </row>
    <row r="26" spans="2:21" x14ac:dyDescent="0.2">
      <c r="S26" t="s">
        <v>49</v>
      </c>
      <c r="T26">
        <f>(J25+K25+L25)</f>
        <v>0.1467281149058709</v>
      </c>
      <c r="U26">
        <f>(O25+P25+Q25)</f>
        <v>2.8738149893984277E-2</v>
      </c>
    </row>
    <row r="28" spans="2:21" x14ac:dyDescent="0.2">
      <c r="I28" t="s">
        <v>25</v>
      </c>
      <c r="J28" t="s">
        <v>27</v>
      </c>
      <c r="K28" t="s">
        <v>26</v>
      </c>
      <c r="L28" t="s">
        <v>28</v>
      </c>
      <c r="N28" t="s">
        <v>29</v>
      </c>
      <c r="O28" t="s">
        <v>27</v>
      </c>
      <c r="P28" t="s">
        <v>26</v>
      </c>
      <c r="Q28" t="s">
        <v>28</v>
      </c>
    </row>
    <row r="29" spans="2:21" x14ac:dyDescent="0.2">
      <c r="J29" s="2"/>
      <c r="K29" s="2"/>
      <c r="L29" s="2"/>
      <c r="O29" s="2"/>
      <c r="P29" s="2"/>
      <c r="Q29" s="2"/>
    </row>
    <row r="30" spans="2:21" x14ac:dyDescent="0.2">
      <c r="I30" s="18" t="s">
        <v>30</v>
      </c>
      <c r="J30" s="18"/>
      <c r="K30" s="18"/>
      <c r="L30" s="18"/>
      <c r="N30" s="18" t="s">
        <v>30</v>
      </c>
      <c r="O30" s="18"/>
      <c r="P30" s="18"/>
      <c r="Q30" s="18"/>
    </row>
    <row r="31" spans="2:21" x14ac:dyDescent="0.2">
      <c r="J31">
        <v>0.10199999999999999</v>
      </c>
      <c r="K31">
        <v>8.8999999999999996E-2</v>
      </c>
      <c r="L31">
        <v>9.1999999999999998E-2</v>
      </c>
      <c r="O31">
        <v>6.5000000000000002E-2</v>
      </c>
      <c r="P31">
        <v>5.3999999999999999E-2</v>
      </c>
      <c r="Q31">
        <v>0.06</v>
      </c>
    </row>
    <row r="32" spans="2:21" x14ac:dyDescent="0.2">
      <c r="J32">
        <v>0.1</v>
      </c>
      <c r="K32">
        <v>9.0999999999999998E-2</v>
      </c>
      <c r="L32">
        <v>8.5000000000000006E-2</v>
      </c>
      <c r="O32">
        <v>6.3E-2</v>
      </c>
      <c r="P32">
        <v>5.6000000000000001E-2</v>
      </c>
      <c r="Q32">
        <v>6.6000000000000003E-2</v>
      </c>
    </row>
    <row r="33" spans="9:17" x14ac:dyDescent="0.2">
      <c r="J33">
        <v>0.121</v>
      </c>
      <c r="K33">
        <v>9.9000000000000005E-2</v>
      </c>
      <c r="L33">
        <v>8.5000000000000006E-2</v>
      </c>
      <c r="O33">
        <v>6.3E-2</v>
      </c>
      <c r="P33">
        <v>0.06</v>
      </c>
      <c r="Q33">
        <v>0.06</v>
      </c>
    </row>
    <row r="34" spans="9:17" x14ac:dyDescent="0.2">
      <c r="I34" t="s">
        <v>21</v>
      </c>
      <c r="J34">
        <f>(AVERAGE(J31:J33))</f>
        <v>0.10766666666666667</v>
      </c>
      <c r="K34">
        <f t="shared" ref="K34:L34" si="16">(AVERAGE(K31:K33))</f>
        <v>9.3000000000000013E-2</v>
      </c>
      <c r="L34">
        <f t="shared" si="16"/>
        <v>8.7333333333333332E-2</v>
      </c>
      <c r="N34" t="s">
        <v>21</v>
      </c>
      <c r="O34">
        <f>(AVERAGE(O31:O33))</f>
        <v>6.3666666666666663E-2</v>
      </c>
      <c r="P34">
        <f t="shared" ref="P34:Q34" si="17">(AVERAGE(P31:P33))</f>
        <v>5.6666666666666664E-2</v>
      </c>
      <c r="Q34">
        <f t="shared" si="17"/>
        <v>6.2E-2</v>
      </c>
    </row>
    <row r="35" spans="9:17" x14ac:dyDescent="0.2">
      <c r="I35" t="s">
        <v>22</v>
      </c>
      <c r="J35">
        <f>(STDEV(J31:J33))</f>
        <v>1.1590225767142472E-2</v>
      </c>
      <c r="K35">
        <f t="shared" ref="K35:L35" si="18">(STDEV(K31:K33))</f>
        <v>5.2915026221291859E-3</v>
      </c>
      <c r="L35">
        <f t="shared" si="18"/>
        <v>4.0414518843273758E-3</v>
      </c>
      <c r="N35" t="s">
        <v>22</v>
      </c>
      <c r="O35">
        <f>(STDEV(O31:O33))</f>
        <v>1.1547005383792527E-3</v>
      </c>
      <c r="P35">
        <f t="shared" ref="P35:Q35" si="19">(STDEV(P31:P33))</f>
        <v>3.0550504633038923E-3</v>
      </c>
      <c r="Q35">
        <f t="shared" si="19"/>
        <v>3.4641016151377583E-3</v>
      </c>
    </row>
    <row r="36" spans="9:17" x14ac:dyDescent="0.2">
      <c r="I36" t="s">
        <v>23</v>
      </c>
      <c r="J36" s="19">
        <f>(J35/J34)*100</f>
        <v>10.764915573197342</v>
      </c>
      <c r="K36" s="19">
        <f t="shared" ref="K36:L36" si="20">(K35/K34)*100</f>
        <v>5.6897877657303066</v>
      </c>
      <c r="L36" s="19">
        <f t="shared" si="20"/>
        <v>4.6276166614435601</v>
      </c>
      <c r="N36" t="s">
        <v>23</v>
      </c>
      <c r="O36" s="19">
        <f>(O35/O34)*100</f>
        <v>1.8136657670878316</v>
      </c>
      <c r="P36" s="19">
        <f t="shared" ref="P36:Q36" si="21">(P35/P34)*100</f>
        <v>5.3912655234774576</v>
      </c>
      <c r="Q36" s="19">
        <f t="shared" si="21"/>
        <v>5.587260669577029</v>
      </c>
    </row>
    <row r="37" spans="9:17" x14ac:dyDescent="0.2">
      <c r="I37" t="s">
        <v>24</v>
      </c>
      <c r="J37">
        <f>J34-$C20</f>
        <v>8.0666666666666678E-2</v>
      </c>
      <c r="K37">
        <f t="shared" ref="K37:Q37" si="22">K34-$C20</f>
        <v>6.6000000000000017E-2</v>
      </c>
      <c r="L37">
        <f t="shared" si="22"/>
        <v>6.0333333333333336E-2</v>
      </c>
      <c r="N37" t="s">
        <v>24</v>
      </c>
      <c r="O37">
        <f t="shared" si="22"/>
        <v>3.6666666666666667E-2</v>
      </c>
      <c r="P37">
        <f t="shared" si="22"/>
        <v>2.9666666666666664E-2</v>
      </c>
      <c r="Q37">
        <f t="shared" si="22"/>
        <v>3.5000000000000003E-2</v>
      </c>
    </row>
    <row r="38" spans="9:17" x14ac:dyDescent="0.2">
      <c r="I38" t="s">
        <v>14</v>
      </c>
      <c r="J38">
        <f>(J37-0.0112)/5.7067</f>
        <v>1.2172826093305533E-2</v>
      </c>
      <c r="K38">
        <f t="shared" ref="K38:Q38" si="23">(K37-0.0112)/5.7067</f>
        <v>9.6027476475020624E-3</v>
      </c>
      <c r="L38">
        <f t="shared" si="23"/>
        <v>8.6097627934416283E-3</v>
      </c>
      <c r="N38" t="s">
        <v>14</v>
      </c>
      <c r="O38">
        <f t="shared" si="23"/>
        <v>4.4625907558951171E-3</v>
      </c>
      <c r="P38">
        <f t="shared" si="23"/>
        <v>3.2359624067616428E-3</v>
      </c>
      <c r="Q38">
        <f t="shared" si="23"/>
        <v>4.1705363870538142E-3</v>
      </c>
    </row>
    <row r="39" spans="9:17" x14ac:dyDescent="0.2">
      <c r="I39" t="s">
        <v>48</v>
      </c>
      <c r="J39">
        <f>(J38*10)</f>
        <v>0.12172826093305533</v>
      </c>
      <c r="K39">
        <f t="shared" ref="K39:Q39" si="24">(K38*10)</f>
        <v>9.6027476475020621E-2</v>
      </c>
      <c r="L39">
        <f t="shared" si="24"/>
        <v>8.6097627934416276E-2</v>
      </c>
      <c r="N39" t="s">
        <v>48</v>
      </c>
      <c r="O39">
        <f t="shared" si="24"/>
        <v>4.4625907558951169E-2</v>
      </c>
      <c r="P39">
        <f t="shared" si="24"/>
        <v>3.235962406761643E-2</v>
      </c>
      <c r="Q39">
        <f t="shared" si="24"/>
        <v>4.1705363870538144E-2</v>
      </c>
    </row>
    <row r="40" spans="9:17" x14ac:dyDescent="0.2">
      <c r="I40" t="s">
        <v>49</v>
      </c>
      <c r="J40">
        <f>(J25+L25)</f>
        <v>0.10151809860923713</v>
      </c>
      <c r="K40">
        <f>(J25+K25)</f>
        <v>9.5677011232411041E-2</v>
      </c>
      <c r="L40">
        <f>(K25+L25)</f>
        <v>9.6261119970093664E-2</v>
      </c>
      <c r="N40" t="s">
        <v>49</v>
      </c>
      <c r="O40">
        <f>(O25+Q25)</f>
        <v>1.7990549120624304E-2</v>
      </c>
      <c r="P40">
        <f>(O25+P25)</f>
        <v>1.7990549120624304E-2</v>
      </c>
      <c r="Q40">
        <f>(P25+Q25)</f>
        <v>2.1495201546719946E-2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A0666-5D03-44D7-8792-6975CA6E05A2}">
  <dimension ref="B2:AE38"/>
  <sheetViews>
    <sheetView topLeftCell="G11" zoomScale="69" workbookViewId="0">
      <selection activeCell="X23" sqref="X23:AD23"/>
    </sheetView>
  </sheetViews>
  <sheetFormatPr baseColWidth="10" defaultColWidth="8.83203125" defaultRowHeight="15" x14ac:dyDescent="0.2"/>
  <cols>
    <col min="3" max="3" width="11.83203125" bestFit="1" customWidth="1"/>
  </cols>
  <sheetData>
    <row r="2" spans="2:21" x14ac:dyDescent="0.2">
      <c r="C2" t="s">
        <v>0</v>
      </c>
    </row>
    <row r="3" spans="2:21" x14ac:dyDescent="0.2"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</row>
    <row r="4" spans="2:21" x14ac:dyDescent="0.2">
      <c r="B4" s="1" t="s">
        <v>1</v>
      </c>
      <c r="C4" s="7">
        <v>2.4E-2</v>
      </c>
      <c r="D4" s="8">
        <v>0.14799999999999999</v>
      </c>
      <c r="E4" s="8">
        <v>0.26800000000000002</v>
      </c>
      <c r="F4" s="8">
        <v>0.42199999999999999</v>
      </c>
      <c r="G4" s="8">
        <v>0.60299999999999998</v>
      </c>
      <c r="H4" s="11">
        <v>4.2000000000000003E-2</v>
      </c>
      <c r="I4" s="11">
        <v>4.3999999999999997E-2</v>
      </c>
      <c r="J4" s="11">
        <v>4.2999999999999997E-2</v>
      </c>
      <c r="K4" s="11">
        <v>7.4999999999999997E-2</v>
      </c>
      <c r="L4" s="11">
        <v>5.5E-2</v>
      </c>
      <c r="M4" s="11">
        <v>5.6000000000000001E-2</v>
      </c>
      <c r="N4" s="12">
        <v>7.0000000000000007E-2</v>
      </c>
    </row>
    <row r="5" spans="2:21" x14ac:dyDescent="0.2">
      <c r="B5" s="1" t="s">
        <v>2</v>
      </c>
      <c r="C5" s="9">
        <v>2.4E-2</v>
      </c>
      <c r="D5" s="10">
        <v>0.14499999999999999</v>
      </c>
      <c r="E5" s="10">
        <v>0.26900000000000002</v>
      </c>
      <c r="F5" s="10">
        <v>0.42599999999999999</v>
      </c>
      <c r="G5" s="10">
        <v>0.59199999999999997</v>
      </c>
      <c r="H5" s="13">
        <v>4.3999999999999997E-2</v>
      </c>
      <c r="I5" s="13">
        <v>4.2000000000000003E-2</v>
      </c>
      <c r="J5" s="13">
        <v>4.5999999999999999E-2</v>
      </c>
      <c r="K5" s="13">
        <v>6.0999999999999999E-2</v>
      </c>
      <c r="L5" s="13">
        <v>6.0999999999999999E-2</v>
      </c>
      <c r="M5" s="13">
        <v>5.5E-2</v>
      </c>
      <c r="N5" s="14">
        <v>6.9000000000000006E-2</v>
      </c>
    </row>
    <row r="6" spans="2:21" x14ac:dyDescent="0.2">
      <c r="B6" s="1" t="s">
        <v>3</v>
      </c>
      <c r="C6" s="9">
        <v>2.4E-2</v>
      </c>
      <c r="D6" s="10">
        <v>0.153</v>
      </c>
      <c r="E6" s="10">
        <v>0.27500000000000002</v>
      </c>
      <c r="F6" s="10">
        <v>0.42399999999999999</v>
      </c>
      <c r="G6" s="10">
        <v>0.59599999999999997</v>
      </c>
      <c r="H6" s="13">
        <v>4.3999999999999997E-2</v>
      </c>
      <c r="I6" s="13">
        <v>4.1000000000000002E-2</v>
      </c>
      <c r="J6" s="13">
        <v>4.3999999999999997E-2</v>
      </c>
      <c r="K6" s="13">
        <v>5.8000000000000003E-2</v>
      </c>
      <c r="L6" s="13">
        <v>5.5E-2</v>
      </c>
      <c r="M6" s="13">
        <v>5.6000000000000001E-2</v>
      </c>
      <c r="N6" s="14">
        <v>6.8000000000000005E-2</v>
      </c>
    </row>
    <row r="7" spans="2:21" x14ac:dyDescent="0.2">
      <c r="B7" s="1" t="s">
        <v>4</v>
      </c>
      <c r="C7" s="21">
        <v>2.5999999999999999E-2</v>
      </c>
      <c r="D7" s="2">
        <v>2.5999999999999999E-2</v>
      </c>
      <c r="E7" s="2">
        <v>3.1E-2</v>
      </c>
      <c r="F7" s="2">
        <v>2.8000000000000001E-2</v>
      </c>
      <c r="G7" s="2">
        <v>2.8000000000000001E-2</v>
      </c>
      <c r="H7" s="2">
        <v>2.9000000000000001E-2</v>
      </c>
      <c r="I7" s="2">
        <v>0.03</v>
      </c>
      <c r="J7" s="2">
        <v>2.7E-2</v>
      </c>
      <c r="K7" s="2">
        <v>0.03</v>
      </c>
      <c r="L7" s="2">
        <v>0.03</v>
      </c>
      <c r="M7" s="2">
        <v>2.9000000000000001E-2</v>
      </c>
      <c r="N7" s="3">
        <v>2.7E-2</v>
      </c>
    </row>
    <row r="8" spans="2:21" x14ac:dyDescent="0.2">
      <c r="B8" s="1" t="s">
        <v>5</v>
      </c>
      <c r="C8" s="15">
        <v>6.0999999999999999E-2</v>
      </c>
      <c r="D8" s="16">
        <v>5.7000000000000002E-2</v>
      </c>
      <c r="E8" s="16">
        <v>6.2E-2</v>
      </c>
      <c r="F8" s="16">
        <v>8.8999999999999996E-2</v>
      </c>
      <c r="G8" s="16">
        <v>9.6000000000000002E-2</v>
      </c>
      <c r="H8" s="16">
        <v>8.6999999999999994E-2</v>
      </c>
      <c r="I8" s="16">
        <v>0.11700000000000001</v>
      </c>
      <c r="J8" s="2">
        <v>2.8000000000000001E-2</v>
      </c>
      <c r="K8" s="2">
        <v>2.8000000000000001E-2</v>
      </c>
      <c r="L8" s="2">
        <v>3.9E-2</v>
      </c>
      <c r="M8" s="2">
        <v>3.7999999999999999E-2</v>
      </c>
      <c r="N8" s="3">
        <v>2.5999999999999999E-2</v>
      </c>
    </row>
    <row r="9" spans="2:21" x14ac:dyDescent="0.2">
      <c r="B9" s="1" t="s">
        <v>6</v>
      </c>
      <c r="C9" s="15">
        <v>7.4999999999999997E-2</v>
      </c>
      <c r="D9" s="16">
        <v>5.7000000000000002E-2</v>
      </c>
      <c r="E9" s="16">
        <v>6.0999999999999999E-2</v>
      </c>
      <c r="F9" s="16">
        <v>9.5000000000000001E-2</v>
      </c>
      <c r="G9" s="16">
        <v>8.2000000000000003E-2</v>
      </c>
      <c r="H9" s="16">
        <v>8.2000000000000003E-2</v>
      </c>
      <c r="I9" s="16">
        <v>0.11</v>
      </c>
      <c r="J9" s="2">
        <v>2.8000000000000001E-2</v>
      </c>
      <c r="K9" s="2">
        <v>2.9000000000000001E-2</v>
      </c>
      <c r="L9" s="2">
        <v>3.4000000000000002E-2</v>
      </c>
      <c r="M9" s="2">
        <v>2.7E-2</v>
      </c>
      <c r="N9" s="3">
        <v>2.5999999999999999E-2</v>
      </c>
    </row>
    <row r="10" spans="2:21" x14ac:dyDescent="0.2">
      <c r="B10" s="1" t="s">
        <v>7</v>
      </c>
      <c r="C10">
        <v>3.7999999999999999E-2</v>
      </c>
      <c r="D10" s="16">
        <v>5.6000000000000001E-2</v>
      </c>
      <c r="E10" s="16">
        <v>6.0999999999999999E-2</v>
      </c>
      <c r="F10" s="16">
        <v>0.10199999999999999</v>
      </c>
      <c r="G10" s="16">
        <v>9.6000000000000002E-2</v>
      </c>
      <c r="H10" s="16">
        <v>8.2000000000000003E-2</v>
      </c>
      <c r="I10" s="16">
        <v>0.11</v>
      </c>
      <c r="J10" s="2">
        <v>2.9000000000000001E-2</v>
      </c>
      <c r="K10" s="2">
        <v>3.2000000000000001E-2</v>
      </c>
      <c r="L10" s="2">
        <v>3.1E-2</v>
      </c>
      <c r="M10" s="2">
        <v>2.5999999999999999E-2</v>
      </c>
      <c r="N10" s="3">
        <v>2.9000000000000001E-2</v>
      </c>
    </row>
    <row r="11" spans="2:21" x14ac:dyDescent="0.2">
      <c r="B11" s="1" t="s">
        <v>8</v>
      </c>
      <c r="C11" s="24">
        <v>6.0999999999999999E-2</v>
      </c>
      <c r="D11" s="25">
        <v>5.5E-2</v>
      </c>
      <c r="E11" s="5">
        <v>2.1000000000000001E-2</v>
      </c>
      <c r="F11" s="5">
        <v>2.8000000000000001E-2</v>
      </c>
      <c r="G11" s="5">
        <v>2.8000000000000001E-2</v>
      </c>
      <c r="H11" s="5">
        <v>2.5999999999999999E-2</v>
      </c>
      <c r="I11" s="5">
        <v>2.7E-2</v>
      </c>
      <c r="J11" s="5">
        <v>2.9000000000000001E-2</v>
      </c>
      <c r="K11" s="5">
        <v>2.5999999999999999E-2</v>
      </c>
      <c r="L11" s="5">
        <v>2.7E-2</v>
      </c>
      <c r="M11" s="5">
        <v>2.5999999999999999E-2</v>
      </c>
      <c r="N11" s="6">
        <v>2.7E-2</v>
      </c>
    </row>
    <row r="13" spans="2:21" x14ac:dyDescent="0.2">
      <c r="I13" t="s">
        <v>15</v>
      </c>
      <c r="J13" t="s">
        <v>16</v>
      </c>
      <c r="K13" t="s">
        <v>17</v>
      </c>
      <c r="L13" t="s">
        <v>13</v>
      </c>
      <c r="N13" t="s">
        <v>18</v>
      </c>
      <c r="O13" t="s">
        <v>16</v>
      </c>
      <c r="P13" t="s">
        <v>17</v>
      </c>
      <c r="Q13" t="s">
        <v>13</v>
      </c>
      <c r="S13" t="s">
        <v>31</v>
      </c>
      <c r="T13" t="s">
        <v>15</v>
      </c>
      <c r="U13" t="s">
        <v>18</v>
      </c>
    </row>
    <row r="14" spans="2:21" x14ac:dyDescent="0.2">
      <c r="C14">
        <f>(C15/10)</f>
        <v>0</v>
      </c>
      <c r="D14">
        <f t="shared" ref="D14:G14" si="0">(D15/10)</f>
        <v>2.5000000000000001E-2</v>
      </c>
      <c r="E14">
        <f t="shared" si="0"/>
        <v>0.05</v>
      </c>
      <c r="F14">
        <f t="shared" si="0"/>
        <v>7.4999999999999997E-2</v>
      </c>
      <c r="G14">
        <f t="shared" si="0"/>
        <v>0.1</v>
      </c>
      <c r="I14" t="s">
        <v>19</v>
      </c>
      <c r="J14" s="2">
        <v>109.9</v>
      </c>
      <c r="K14" s="2">
        <v>212.8</v>
      </c>
      <c r="L14" s="2">
        <v>145.30000000000001</v>
      </c>
      <c r="N14" t="s">
        <v>19</v>
      </c>
      <c r="O14" s="2">
        <v>50.5</v>
      </c>
      <c r="P14" s="2">
        <v>106.4</v>
      </c>
      <c r="Q14" s="2">
        <v>72.650000000000006</v>
      </c>
      <c r="T14" s="2"/>
      <c r="U14" s="2"/>
    </row>
    <row r="15" spans="2:21" x14ac:dyDescent="0.2">
      <c r="C15" s="18">
        <v>0</v>
      </c>
      <c r="D15" s="18">
        <v>0.25</v>
      </c>
      <c r="E15" s="18">
        <v>0.5</v>
      </c>
      <c r="F15" s="18">
        <v>0.75</v>
      </c>
      <c r="G15" s="18">
        <v>1</v>
      </c>
      <c r="I15" s="18" t="s">
        <v>20</v>
      </c>
      <c r="J15" s="18">
        <f>(J14*20/200)</f>
        <v>10.99</v>
      </c>
      <c r="K15" s="18">
        <f t="shared" ref="K15:L15" si="1">(K14*20/200)</f>
        <v>21.28</v>
      </c>
      <c r="L15" s="18">
        <f t="shared" si="1"/>
        <v>14.53</v>
      </c>
      <c r="N15" s="18" t="s">
        <v>20</v>
      </c>
      <c r="O15" s="18">
        <f>(O14*20/200)</f>
        <v>5.05</v>
      </c>
      <c r="P15" s="18">
        <f t="shared" ref="P15:Q15" si="2">(P14*20/200)</f>
        <v>10.64</v>
      </c>
      <c r="Q15" s="18">
        <f t="shared" si="2"/>
        <v>7.2649999999999997</v>
      </c>
      <c r="S15" s="18" t="s">
        <v>30</v>
      </c>
      <c r="T15" s="18"/>
      <c r="U15" s="18"/>
    </row>
    <row r="16" spans="2:21" x14ac:dyDescent="0.2">
      <c r="C16">
        <v>2.4E-2</v>
      </c>
      <c r="D16">
        <v>0.14799999999999999</v>
      </c>
      <c r="E16">
        <v>0.26800000000000002</v>
      </c>
      <c r="F16">
        <v>0.42199999999999999</v>
      </c>
      <c r="G16">
        <v>0.60299999999999998</v>
      </c>
      <c r="J16">
        <v>6.0999999999999999E-2</v>
      </c>
      <c r="K16">
        <v>5.7000000000000002E-2</v>
      </c>
      <c r="L16">
        <v>6.2E-2</v>
      </c>
      <c r="O16">
        <v>4.2000000000000003E-2</v>
      </c>
      <c r="P16">
        <v>4.3999999999999997E-2</v>
      </c>
      <c r="Q16">
        <v>4.2999999999999997E-2</v>
      </c>
      <c r="T16">
        <v>0.11700000000000001</v>
      </c>
      <c r="U16">
        <v>7.0000000000000007E-2</v>
      </c>
    </row>
    <row r="17" spans="2:31" x14ac:dyDescent="0.2">
      <c r="C17">
        <v>2.4E-2</v>
      </c>
      <c r="D17">
        <v>0.14499999999999999</v>
      </c>
      <c r="E17">
        <v>0.26900000000000002</v>
      </c>
      <c r="F17">
        <v>0.42599999999999999</v>
      </c>
      <c r="G17">
        <v>0.59199999999999997</v>
      </c>
      <c r="J17">
        <v>7.4999999999999997E-2</v>
      </c>
      <c r="K17">
        <v>5.7000000000000002E-2</v>
      </c>
      <c r="L17">
        <v>6.0999999999999999E-2</v>
      </c>
      <c r="O17">
        <v>4.3999999999999997E-2</v>
      </c>
      <c r="P17">
        <v>4.2000000000000003E-2</v>
      </c>
      <c r="Q17">
        <v>4.5999999999999999E-2</v>
      </c>
      <c r="T17">
        <v>0.11</v>
      </c>
      <c r="U17">
        <v>6.9000000000000006E-2</v>
      </c>
    </row>
    <row r="18" spans="2:31" x14ac:dyDescent="0.2">
      <c r="C18">
        <v>2.4E-2</v>
      </c>
      <c r="D18">
        <v>0.153</v>
      </c>
      <c r="E18">
        <v>0.27500000000000002</v>
      </c>
      <c r="F18">
        <v>0.42399999999999999</v>
      </c>
      <c r="G18">
        <v>0.59599999999999997</v>
      </c>
      <c r="J18">
        <v>6.0999999999999999E-2</v>
      </c>
      <c r="K18">
        <v>5.6000000000000001E-2</v>
      </c>
      <c r="L18">
        <v>6.0999999999999999E-2</v>
      </c>
      <c r="O18">
        <v>4.3999999999999997E-2</v>
      </c>
      <c r="P18">
        <v>4.1000000000000002E-2</v>
      </c>
      <c r="Q18">
        <v>4.3999999999999997E-2</v>
      </c>
      <c r="T18">
        <v>0.11</v>
      </c>
      <c r="U18">
        <v>6.8000000000000005E-2</v>
      </c>
    </row>
    <row r="19" spans="2:31" x14ac:dyDescent="0.2">
      <c r="B19" t="s">
        <v>9</v>
      </c>
      <c r="C19">
        <f>(AVERAGE(C16:C18))</f>
        <v>2.4000000000000004E-2</v>
      </c>
      <c r="D19">
        <f t="shared" ref="D19:G19" si="3">(AVERAGE(D16:D18))</f>
        <v>0.14866666666666664</v>
      </c>
      <c r="E19">
        <f t="shared" si="3"/>
        <v>0.27066666666666667</v>
      </c>
      <c r="F19">
        <f t="shared" si="3"/>
        <v>0.42399999999999999</v>
      </c>
      <c r="G19">
        <f t="shared" si="3"/>
        <v>0.59699999999999998</v>
      </c>
      <c r="I19" t="s">
        <v>21</v>
      </c>
      <c r="J19">
        <f>(AVERAGE(J16:J18))</f>
        <v>6.5666666666666665E-2</v>
      </c>
      <c r="K19">
        <f>(AVERAGE(K16:K18))</f>
        <v>5.6666666666666671E-2</v>
      </c>
      <c r="L19">
        <f>(AVERAGE(L16:L18))</f>
        <v>6.133333333333333E-2</v>
      </c>
      <c r="N19" t="s">
        <v>21</v>
      </c>
      <c r="O19">
        <f>(AVERAGE(O16:O18))</f>
        <v>4.3333333333333335E-2</v>
      </c>
      <c r="P19">
        <f t="shared" ref="P19:Q19" si="4">(AVERAGE(P16:P18))</f>
        <v>4.2333333333333334E-2</v>
      </c>
      <c r="Q19">
        <f t="shared" si="4"/>
        <v>4.4333333333333336E-2</v>
      </c>
      <c r="S19" t="s">
        <v>21</v>
      </c>
      <c r="T19">
        <f>(AVERAGE(T16:T18))</f>
        <v>0.11233333333333334</v>
      </c>
      <c r="U19">
        <f t="shared" ref="U19" si="5">(AVERAGE(U16:U18))</f>
        <v>6.9000000000000006E-2</v>
      </c>
    </row>
    <row r="20" spans="2:31" x14ac:dyDescent="0.2">
      <c r="B20" t="s">
        <v>10</v>
      </c>
      <c r="C20">
        <f>STDEV(C16:C18)</f>
        <v>4.2491873609703695E-18</v>
      </c>
      <c r="D20">
        <f t="shared" ref="D20:G20" si="6">STDEV(D16:D18)</f>
        <v>4.0414518843273836E-3</v>
      </c>
      <c r="E20">
        <f t="shared" si="6"/>
        <v>3.7859388972001857E-3</v>
      </c>
      <c r="F20">
        <f t="shared" si="6"/>
        <v>2.0000000000000018E-3</v>
      </c>
      <c r="G20">
        <f t="shared" si="6"/>
        <v>5.5677643628300267E-3</v>
      </c>
      <c r="I20" t="s">
        <v>22</v>
      </c>
      <c r="J20">
        <f>STDEV(J16:J18)</f>
        <v>8.0829037686547603E-3</v>
      </c>
      <c r="K20">
        <f>STDEV(K16:K18)</f>
        <v>5.7735026918962634E-4</v>
      </c>
      <c r="L20">
        <f>STDEV(L16:L18)</f>
        <v>5.7735026918962634E-4</v>
      </c>
      <c r="N20" t="s">
        <v>22</v>
      </c>
      <c r="O20">
        <f>(STDEV(O16:O18))</f>
        <v>1.1547005383792486E-3</v>
      </c>
      <c r="P20">
        <f t="shared" ref="P20:Q20" si="7">(STDEV(P16:P18))</f>
        <v>1.5275252316519442E-3</v>
      </c>
      <c r="Q20">
        <f t="shared" si="7"/>
        <v>1.5275252316519479E-3</v>
      </c>
      <c r="S20" t="s">
        <v>22</v>
      </c>
      <c r="T20">
        <f>(STDEV(T16:T18))</f>
        <v>4.0414518843273836E-3</v>
      </c>
      <c r="U20">
        <f t="shared" ref="U20" si="8">(STDEV(U16:U18))</f>
        <v>1.0000000000000009E-3</v>
      </c>
    </row>
    <row r="21" spans="2:31" x14ac:dyDescent="0.2">
      <c r="B21" t="s">
        <v>11</v>
      </c>
      <c r="C21" s="19">
        <f>(C20/C19)*100</f>
        <v>1.7704947337376538E-14</v>
      </c>
      <c r="D21" s="19">
        <f t="shared" ref="D21:G21" si="9">(D20/D19)*100</f>
        <v>2.7184653930453258</v>
      </c>
      <c r="E21" s="19">
        <f t="shared" si="9"/>
        <v>1.3987458979803642</v>
      </c>
      <c r="F21" s="19">
        <f t="shared" si="9"/>
        <v>0.47169811320754756</v>
      </c>
      <c r="G21" s="19">
        <f t="shared" si="9"/>
        <v>0.9326238463701888</v>
      </c>
      <c r="I21" s="19" t="s">
        <v>23</v>
      </c>
      <c r="J21" s="19">
        <f>(J20/J19)*100</f>
        <v>12.308990510641769</v>
      </c>
      <c r="K21" s="19">
        <f>(K20/K19)*100</f>
        <v>1.0188534162169876</v>
      </c>
      <c r="L21" s="19">
        <f>(L20/L19)*100</f>
        <v>0.94133196063526037</v>
      </c>
      <c r="N21" s="19" t="s">
        <v>23</v>
      </c>
      <c r="O21" s="19">
        <f>(O20/O19)*100</f>
        <v>2.6646935501059583</v>
      </c>
      <c r="P21" s="19">
        <f t="shared" ref="P21:Q21" si="10">(P20/P19)*100</f>
        <v>3.6083273188628606</v>
      </c>
      <c r="Q21" s="19">
        <f t="shared" si="10"/>
        <v>3.445545635305145</v>
      </c>
      <c r="S21" s="19" t="s">
        <v>23</v>
      </c>
      <c r="T21" s="19">
        <f>(T20/T19)*100</f>
        <v>3.5977316477691841</v>
      </c>
      <c r="U21" s="19">
        <f t="shared" ref="U21" si="11">(U20/U19)*100</f>
        <v>1.4492753623188419</v>
      </c>
    </row>
    <row r="22" spans="2:31" x14ac:dyDescent="0.2">
      <c r="B22" t="s">
        <v>12</v>
      </c>
      <c r="C22">
        <f>(C19-$C19)</f>
        <v>0</v>
      </c>
      <c r="D22">
        <f t="shared" ref="D22:G22" si="12">(D19-$C19)</f>
        <v>0.12466666666666663</v>
      </c>
      <c r="E22">
        <f t="shared" si="12"/>
        <v>0.24666666666666667</v>
      </c>
      <c r="F22">
        <f t="shared" si="12"/>
        <v>0.39999999999999997</v>
      </c>
      <c r="G22">
        <f t="shared" si="12"/>
        <v>0.57299999999999995</v>
      </c>
      <c r="I22" t="s">
        <v>24</v>
      </c>
      <c r="J22">
        <f>(J19-$C19)</f>
        <v>4.1666666666666657E-2</v>
      </c>
      <c r="K22">
        <f t="shared" ref="K22:U22" si="13">(K19-$C19)</f>
        <v>3.2666666666666663E-2</v>
      </c>
      <c r="L22">
        <f t="shared" si="13"/>
        <v>3.7333333333333329E-2</v>
      </c>
      <c r="N22" t="s">
        <v>24</v>
      </c>
      <c r="O22">
        <f t="shared" si="13"/>
        <v>1.9333333333333331E-2</v>
      </c>
      <c r="P22">
        <f t="shared" si="13"/>
        <v>1.833333333333333E-2</v>
      </c>
      <c r="Q22">
        <f t="shared" si="13"/>
        <v>2.0333333333333332E-2</v>
      </c>
      <c r="S22" t="s">
        <v>24</v>
      </c>
      <c r="T22">
        <f t="shared" si="13"/>
        <v>8.8333333333333333E-2</v>
      </c>
      <c r="U22">
        <f t="shared" si="13"/>
        <v>4.4999999999999998E-2</v>
      </c>
    </row>
    <row r="23" spans="2:31" x14ac:dyDescent="0.2">
      <c r="I23" t="s">
        <v>14</v>
      </c>
      <c r="J23">
        <f>(J22-0.0154)/5.6853</f>
        <v>4.6201021347451595E-3</v>
      </c>
      <c r="K23">
        <f t="shared" ref="K23:L23" si="14">(K22-0.0154)/5.6853</f>
        <v>3.0370722154796866E-3</v>
      </c>
      <c r="L23">
        <f t="shared" si="14"/>
        <v>3.8579025439877102E-3</v>
      </c>
      <c r="N23" t="s">
        <v>14</v>
      </c>
      <c r="O23">
        <f t="shared" ref="O23:P23" si="15">(O22-0.0154)/5.6853</f>
        <v>6.9184270545676226E-4</v>
      </c>
      <c r="P23">
        <f t="shared" si="15"/>
        <v>5.1595049220504272E-4</v>
      </c>
      <c r="Q23">
        <f t="shared" ref="Q23" si="16">(Q22-0.0154)/5.6853</f>
        <v>8.6773491870848179E-4</v>
      </c>
      <c r="S23" t="s">
        <v>14</v>
      </c>
      <c r="T23">
        <f t="shared" ref="T23" si="17">(T22-0.0154)/5.6853</f>
        <v>1.2828405419825399E-2</v>
      </c>
      <c r="U23">
        <f t="shared" ref="U23" si="18">(U22-0.0154)/5.6853</f>
        <v>5.2064095122508923E-3</v>
      </c>
      <c r="X23">
        <v>0.12828405419825401</v>
      </c>
      <c r="Y23">
        <v>0.11515076894212556</v>
      </c>
      <c r="AC23">
        <v>5.2064095122508924E-2</v>
      </c>
      <c r="AD23">
        <v>2.0755281163702868E-2</v>
      </c>
    </row>
    <row r="24" spans="2:31" x14ac:dyDescent="0.2">
      <c r="J24">
        <f>(J23*10)</f>
        <v>4.6201021347451597E-2</v>
      </c>
      <c r="K24">
        <f>(K23*10)</f>
        <v>3.0370722154796866E-2</v>
      </c>
      <c r="L24">
        <f>(L23*10)</f>
        <v>3.8579025439877103E-2</v>
      </c>
      <c r="O24">
        <f t="shared" ref="O24:U24" si="19">(O23*10)</f>
        <v>6.9184270545676226E-3</v>
      </c>
      <c r="P24">
        <f t="shared" si="19"/>
        <v>5.159504922050427E-3</v>
      </c>
      <c r="Q24">
        <f t="shared" si="19"/>
        <v>8.6773491870848173E-3</v>
      </c>
      <c r="S24" t="s">
        <v>48</v>
      </c>
      <c r="T24">
        <f t="shared" si="19"/>
        <v>0.12828405419825401</v>
      </c>
      <c r="U24">
        <f t="shared" si="19"/>
        <v>5.2064095122508924E-2</v>
      </c>
    </row>
    <row r="25" spans="2:31" x14ac:dyDescent="0.2">
      <c r="S25" t="s">
        <v>49</v>
      </c>
      <c r="T25">
        <f>(J24+K24+L24)</f>
        <v>0.11515076894212556</v>
      </c>
      <c r="U25">
        <f>(O24+P24+Q24)</f>
        <v>2.0755281163702868E-2</v>
      </c>
    </row>
    <row r="26" spans="2:31" x14ac:dyDescent="0.2">
      <c r="I26" t="s">
        <v>25</v>
      </c>
      <c r="J26" t="s">
        <v>27</v>
      </c>
      <c r="K26" t="s">
        <v>26</v>
      </c>
      <c r="L26" t="s">
        <v>28</v>
      </c>
      <c r="N26" t="s">
        <v>29</v>
      </c>
      <c r="O26" t="s">
        <v>27</v>
      </c>
      <c r="P26" t="s">
        <v>26</v>
      </c>
      <c r="Q26" t="s">
        <v>28</v>
      </c>
    </row>
    <row r="27" spans="2:31" x14ac:dyDescent="0.2">
      <c r="J27" s="2"/>
      <c r="K27" s="2"/>
      <c r="L27" s="2"/>
      <c r="O27" s="2"/>
      <c r="P27" s="2"/>
      <c r="Q27" s="2"/>
    </row>
    <row r="28" spans="2:31" x14ac:dyDescent="0.2">
      <c r="I28" s="18" t="s">
        <v>30</v>
      </c>
      <c r="J28" s="18"/>
      <c r="K28" s="18"/>
      <c r="L28" s="18"/>
      <c r="N28" s="18" t="s">
        <v>30</v>
      </c>
      <c r="O28" s="18"/>
      <c r="P28" s="18"/>
      <c r="Q28" s="18"/>
    </row>
    <row r="29" spans="2:31" x14ac:dyDescent="0.2">
      <c r="J29">
        <v>8.8999999999999996E-2</v>
      </c>
      <c r="K29">
        <v>9.6000000000000002E-2</v>
      </c>
      <c r="L29">
        <v>8.6999999999999994E-2</v>
      </c>
      <c r="O29">
        <v>7.4999999999999997E-2</v>
      </c>
      <c r="P29">
        <v>5.5E-2</v>
      </c>
      <c r="Q29">
        <v>5.6000000000000001E-2</v>
      </c>
      <c r="S29">
        <v>9.838237794546166E-2</v>
      </c>
      <c r="T29">
        <v>9.1346689415392909E-2</v>
      </c>
      <c r="U29">
        <v>7.7861619732761095E-2</v>
      </c>
      <c r="V29">
        <v>8.47800467873287E-2</v>
      </c>
      <c r="W29">
        <v>7.6571743502248463E-2</v>
      </c>
      <c r="X29">
        <v>6.8949747594673969E-2</v>
      </c>
      <c r="Z29">
        <v>4.4442099214934409E-2</v>
      </c>
      <c r="AA29">
        <v>3.0957029532302581E-2</v>
      </c>
      <c r="AB29">
        <v>2.8611800022279674E-2</v>
      </c>
      <c r="AC29">
        <v>1.559577624165244E-2</v>
      </c>
      <c r="AD29">
        <v>1.207793197661805E-2</v>
      </c>
      <c r="AE29">
        <v>1.3836854109135245E-2</v>
      </c>
    </row>
    <row r="30" spans="2:31" x14ac:dyDescent="0.2">
      <c r="J30">
        <v>9.5000000000000001E-2</v>
      </c>
      <c r="K30">
        <v>8.2000000000000003E-2</v>
      </c>
      <c r="L30">
        <v>8.2000000000000003E-2</v>
      </c>
      <c r="O30">
        <v>6.0999999999999999E-2</v>
      </c>
      <c r="P30">
        <v>6.0999999999999999E-2</v>
      </c>
      <c r="Q30">
        <v>5.5E-2</v>
      </c>
    </row>
    <row r="31" spans="2:31" x14ac:dyDescent="0.2">
      <c r="J31">
        <v>0.10199999999999999</v>
      </c>
      <c r="K31">
        <v>9.6000000000000002E-2</v>
      </c>
      <c r="L31">
        <v>8.2000000000000003E-2</v>
      </c>
      <c r="O31">
        <v>5.8000000000000003E-2</v>
      </c>
      <c r="P31">
        <v>5.5E-2</v>
      </c>
      <c r="Q31">
        <v>5.6000000000000001E-2</v>
      </c>
    </row>
    <row r="32" spans="2:31" x14ac:dyDescent="0.2">
      <c r="I32" t="s">
        <v>21</v>
      </c>
      <c r="J32">
        <f>(AVERAGE(J29:J31))</f>
        <v>9.5333333333333325E-2</v>
      </c>
      <c r="K32">
        <f t="shared" ref="K32:L32" si="20">(AVERAGE(K29:K31))</f>
        <v>9.1333333333333336E-2</v>
      </c>
      <c r="L32">
        <f t="shared" si="20"/>
        <v>8.3666666666666667E-2</v>
      </c>
      <c r="N32" t="s">
        <v>21</v>
      </c>
      <c r="O32">
        <f>(AVERAGE(O29:O31))</f>
        <v>6.4666666666666664E-2</v>
      </c>
      <c r="P32">
        <f t="shared" ref="P32:Q32" si="21">(AVERAGE(P29:P31))</f>
        <v>5.6999999999999995E-2</v>
      </c>
      <c r="Q32">
        <f t="shared" si="21"/>
        <v>5.566666666666667E-2</v>
      </c>
    </row>
    <row r="33" spans="9:17" x14ac:dyDescent="0.2">
      <c r="I33" t="s">
        <v>22</v>
      </c>
      <c r="J33">
        <f>(STDEV(J29:J31))</f>
        <v>6.5064070986477094E-3</v>
      </c>
      <c r="K33">
        <f t="shared" ref="K33:L33" si="22">(STDEV(K29:K31))</f>
        <v>8.0829037686547603E-3</v>
      </c>
      <c r="L33">
        <f t="shared" si="22"/>
        <v>2.8867513459481233E-3</v>
      </c>
      <c r="N33" t="s">
        <v>22</v>
      </c>
      <c r="O33">
        <f>(STDEV(O29:O31))</f>
        <v>9.0737717258774792E-3</v>
      </c>
      <c r="P33">
        <f t="shared" ref="P33:Q33" si="23">(STDEV(P29:P31))</f>
        <v>3.4641016151377535E-3</v>
      </c>
      <c r="Q33">
        <f t="shared" si="23"/>
        <v>5.7735026918962634E-4</v>
      </c>
    </row>
    <row r="34" spans="9:17" x14ac:dyDescent="0.2">
      <c r="I34" t="s">
        <v>23</v>
      </c>
      <c r="J34" s="19">
        <f>(J33/J32)*100</f>
        <v>6.8249025510290657</v>
      </c>
      <c r="K34" s="19">
        <f t="shared" ref="K34:L34" si="24">(K33/K32)*100</f>
        <v>8.8498946372132394</v>
      </c>
      <c r="L34" s="19">
        <f t="shared" si="24"/>
        <v>3.4503004134838129</v>
      </c>
      <c r="N34" t="s">
        <v>23</v>
      </c>
      <c r="O34" s="19">
        <f>(O33/O32)*100</f>
        <v>14.031605761666205</v>
      </c>
      <c r="P34" s="19">
        <f t="shared" ref="P34:Q34" si="25">(P33/P32)*100</f>
        <v>6.0773712546276375</v>
      </c>
      <c r="Q34" s="19">
        <f t="shared" si="25"/>
        <v>1.0371561721969336</v>
      </c>
    </row>
    <row r="35" spans="9:17" x14ac:dyDescent="0.2">
      <c r="I35" t="s">
        <v>24</v>
      </c>
      <c r="J35">
        <f>J32-$C19</f>
        <v>7.1333333333333318E-2</v>
      </c>
      <c r="K35">
        <f t="shared" ref="K35:Q35" si="26">K32-$C19</f>
        <v>6.7333333333333328E-2</v>
      </c>
      <c r="L35">
        <f t="shared" si="26"/>
        <v>5.966666666666666E-2</v>
      </c>
      <c r="N35" t="s">
        <v>24</v>
      </c>
      <c r="O35">
        <f t="shared" si="26"/>
        <v>4.0666666666666657E-2</v>
      </c>
      <c r="P35">
        <f t="shared" si="26"/>
        <v>3.2999999999999988E-2</v>
      </c>
      <c r="Q35">
        <f t="shared" si="26"/>
        <v>3.1666666666666662E-2</v>
      </c>
    </row>
    <row r="36" spans="9:17" x14ac:dyDescent="0.2">
      <c r="I36" t="s">
        <v>14</v>
      </c>
      <c r="J36">
        <f>(J35-0.0154)/5.6853</f>
        <v>9.8382377945461664E-3</v>
      </c>
      <c r="K36">
        <f t="shared" ref="K36:Q36" si="27">(K35-0.0154)/5.6853</f>
        <v>9.1346689415392913E-3</v>
      </c>
      <c r="L36">
        <f t="shared" si="27"/>
        <v>7.7861619732761097E-3</v>
      </c>
      <c r="N36" t="s">
        <v>14</v>
      </c>
      <c r="O36">
        <f t="shared" si="27"/>
        <v>4.4442099214934408E-3</v>
      </c>
      <c r="P36">
        <f t="shared" si="27"/>
        <v>3.0957029532302583E-3</v>
      </c>
      <c r="Q36">
        <f t="shared" si="27"/>
        <v>2.8611800022279674E-3</v>
      </c>
    </row>
    <row r="37" spans="9:17" x14ac:dyDescent="0.2">
      <c r="I37" t="s">
        <v>48</v>
      </c>
      <c r="J37">
        <f>(J36*10)</f>
        <v>9.838237794546166E-2</v>
      </c>
      <c r="K37">
        <f t="shared" ref="K37:Q37" si="28">(K36*10)</f>
        <v>9.1346689415392909E-2</v>
      </c>
      <c r="L37">
        <f t="shared" si="28"/>
        <v>7.7861619732761095E-2</v>
      </c>
      <c r="N37" t="s">
        <v>48</v>
      </c>
      <c r="O37">
        <f t="shared" si="28"/>
        <v>4.4442099214934409E-2</v>
      </c>
      <c r="P37">
        <f t="shared" si="28"/>
        <v>3.0957029532302581E-2</v>
      </c>
      <c r="Q37">
        <f t="shared" si="28"/>
        <v>2.8611800022279674E-2</v>
      </c>
    </row>
    <row r="38" spans="9:17" x14ac:dyDescent="0.2">
      <c r="I38" t="s">
        <v>49</v>
      </c>
      <c r="J38">
        <f>(J24+L24)</f>
        <v>8.47800467873287E-2</v>
      </c>
      <c r="K38">
        <f>(J24+K24)</f>
        <v>7.6571743502248463E-2</v>
      </c>
      <c r="L38">
        <f>(K24+L24)</f>
        <v>6.8949747594673969E-2</v>
      </c>
      <c r="N38" t="s">
        <v>49</v>
      </c>
      <c r="O38">
        <f>(O24+Q24)</f>
        <v>1.559577624165244E-2</v>
      </c>
      <c r="P38">
        <f>(O24+P24)</f>
        <v>1.207793197661805E-2</v>
      </c>
      <c r="Q38">
        <f>(P24+Q24)</f>
        <v>1.3836854109135245E-2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D20DC-DCD5-41D8-83C0-F73CBB0F5E65}">
  <dimension ref="B2:AC38"/>
  <sheetViews>
    <sheetView topLeftCell="A9" zoomScale="64" workbookViewId="0">
      <selection activeCell="W21" sqref="W21:AD21"/>
    </sheetView>
  </sheetViews>
  <sheetFormatPr baseColWidth="10" defaultColWidth="8.83203125" defaultRowHeight="15" x14ac:dyDescent="0.2"/>
  <cols>
    <col min="10" max="10" width="8.6640625" customWidth="1"/>
  </cols>
  <sheetData>
    <row r="2" spans="2:21" x14ac:dyDescent="0.2">
      <c r="C2" t="s">
        <v>0</v>
      </c>
    </row>
    <row r="3" spans="2:21" x14ac:dyDescent="0.2"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</row>
    <row r="4" spans="2:21" x14ac:dyDescent="0.2">
      <c r="B4" s="1" t="s">
        <v>1</v>
      </c>
      <c r="C4" s="7">
        <v>2.8000000000000001E-2</v>
      </c>
      <c r="D4" s="8">
        <v>0.16900000000000001</v>
      </c>
      <c r="E4" s="8">
        <v>0.314</v>
      </c>
      <c r="F4" s="8">
        <v>0.50600000000000001</v>
      </c>
      <c r="G4" s="8">
        <v>0.67</v>
      </c>
      <c r="H4" s="11">
        <v>4.2000000000000003E-2</v>
      </c>
      <c r="I4" s="11">
        <v>4.4999999999999998E-2</v>
      </c>
      <c r="J4" s="11">
        <v>4.9000000000000002E-2</v>
      </c>
      <c r="K4" s="11">
        <v>7.0000000000000007E-2</v>
      </c>
      <c r="L4" s="11">
        <v>0.06</v>
      </c>
      <c r="M4" s="11">
        <v>6.5000000000000002E-2</v>
      </c>
      <c r="N4" s="12">
        <v>7.8E-2</v>
      </c>
    </row>
    <row r="5" spans="2:21" x14ac:dyDescent="0.2">
      <c r="B5" s="1" t="s">
        <v>2</v>
      </c>
      <c r="C5" s="9">
        <v>2.5999999999999999E-2</v>
      </c>
      <c r="D5" s="10">
        <v>0.16900000000000001</v>
      </c>
      <c r="E5" s="10">
        <v>0.316</v>
      </c>
      <c r="F5" s="10">
        <v>0.48499999999999999</v>
      </c>
      <c r="G5" s="10">
        <v>0.64800000000000002</v>
      </c>
      <c r="H5" s="13">
        <v>4.2999999999999997E-2</v>
      </c>
      <c r="I5" s="13">
        <v>4.7E-2</v>
      </c>
      <c r="J5" s="13">
        <v>4.8000000000000001E-2</v>
      </c>
      <c r="K5" s="13">
        <v>7.0999999999999994E-2</v>
      </c>
      <c r="L5" s="13">
        <v>5.8000000000000003E-2</v>
      </c>
      <c r="M5" s="13">
        <v>6.3E-2</v>
      </c>
      <c r="N5" s="14">
        <v>9.1999999999999998E-2</v>
      </c>
    </row>
    <row r="6" spans="2:21" x14ac:dyDescent="0.2">
      <c r="B6" s="1" t="s">
        <v>3</v>
      </c>
      <c r="C6" s="26">
        <v>8.5000000000000006E-2</v>
      </c>
      <c r="D6" s="10">
        <v>0.16900000000000001</v>
      </c>
      <c r="E6" s="10">
        <v>0.317</v>
      </c>
      <c r="F6" s="10">
        <v>0.51200000000000001</v>
      </c>
      <c r="G6" s="10">
        <v>0.71099999999999997</v>
      </c>
      <c r="H6" s="13">
        <v>4.2000000000000003E-2</v>
      </c>
      <c r="I6" s="13">
        <v>5.1999999999999998E-2</v>
      </c>
      <c r="J6" s="13">
        <v>4.8000000000000001E-2</v>
      </c>
      <c r="K6" s="13">
        <v>6.9000000000000006E-2</v>
      </c>
      <c r="L6" s="13">
        <v>6.2E-2</v>
      </c>
      <c r="M6" s="13">
        <v>6.2E-2</v>
      </c>
      <c r="N6" s="14">
        <v>8.3000000000000004E-2</v>
      </c>
    </row>
    <row r="7" spans="2:21" x14ac:dyDescent="0.2">
      <c r="B7" s="1" t="s">
        <v>4</v>
      </c>
      <c r="C7" s="9">
        <v>2.8000000000000001E-2</v>
      </c>
      <c r="D7" s="2">
        <v>0.03</v>
      </c>
      <c r="E7" s="2">
        <v>2.9000000000000001E-2</v>
      </c>
      <c r="F7" s="2">
        <v>2.9000000000000001E-2</v>
      </c>
      <c r="G7" s="2">
        <v>2.9000000000000001E-2</v>
      </c>
      <c r="H7" s="2">
        <v>2.8000000000000001E-2</v>
      </c>
      <c r="I7" s="2">
        <v>0.03</v>
      </c>
      <c r="J7" s="2">
        <v>2.8000000000000001E-2</v>
      </c>
      <c r="K7" s="2">
        <v>2.8000000000000001E-2</v>
      </c>
      <c r="L7" s="2">
        <v>2.9000000000000001E-2</v>
      </c>
      <c r="M7" s="2">
        <v>0.03</v>
      </c>
      <c r="N7" s="3">
        <v>3.3000000000000002E-2</v>
      </c>
    </row>
    <row r="8" spans="2:21" x14ac:dyDescent="0.2">
      <c r="B8" s="1" t="s">
        <v>5</v>
      </c>
      <c r="C8" s="15">
        <v>6.9000000000000006E-2</v>
      </c>
      <c r="D8" s="16">
        <v>6.3E-2</v>
      </c>
      <c r="E8" s="16">
        <v>8.8999999999999996E-2</v>
      </c>
      <c r="F8" s="16">
        <v>0.11799999999999999</v>
      </c>
      <c r="G8" s="16">
        <v>9.5000000000000001E-2</v>
      </c>
      <c r="H8" s="16">
        <v>8.5999999999999993E-2</v>
      </c>
      <c r="I8" s="16">
        <v>0.125</v>
      </c>
      <c r="J8" s="2">
        <v>2.9000000000000001E-2</v>
      </c>
      <c r="K8" s="2">
        <v>2.9000000000000001E-2</v>
      </c>
      <c r="L8" s="2">
        <v>3.4000000000000002E-2</v>
      </c>
      <c r="M8" s="2">
        <v>2.9000000000000001E-2</v>
      </c>
      <c r="N8" s="3">
        <v>2.8000000000000001E-2</v>
      </c>
    </row>
    <row r="9" spans="2:21" x14ac:dyDescent="0.2">
      <c r="B9" s="1" t="s">
        <v>6</v>
      </c>
      <c r="C9" s="15">
        <v>6.8000000000000005E-2</v>
      </c>
      <c r="D9" s="16">
        <v>7.4999999999999997E-2</v>
      </c>
      <c r="E9" s="16">
        <v>8.2000000000000003E-2</v>
      </c>
      <c r="F9" s="16">
        <v>0.114</v>
      </c>
      <c r="G9" s="16">
        <v>9.9000000000000005E-2</v>
      </c>
      <c r="H9" s="16">
        <v>8.7999999999999995E-2</v>
      </c>
      <c r="I9" s="16">
        <v>0.126</v>
      </c>
      <c r="J9" s="2">
        <v>2.7E-2</v>
      </c>
      <c r="K9" s="2">
        <v>2.8000000000000001E-2</v>
      </c>
      <c r="L9" s="2">
        <v>2.7E-2</v>
      </c>
      <c r="M9" s="2">
        <v>2.8000000000000001E-2</v>
      </c>
      <c r="N9" s="3">
        <v>2.8000000000000001E-2</v>
      </c>
    </row>
    <row r="10" spans="2:21" x14ac:dyDescent="0.2">
      <c r="B10" s="1" t="s">
        <v>7</v>
      </c>
      <c r="C10" s="15">
        <v>7.0000000000000007E-2</v>
      </c>
      <c r="D10" s="16">
        <v>6.6000000000000003E-2</v>
      </c>
      <c r="E10" s="16">
        <v>0.126</v>
      </c>
      <c r="F10" s="16">
        <v>0.114</v>
      </c>
      <c r="G10" s="16">
        <v>9.2999999999999999E-2</v>
      </c>
      <c r="H10" s="16">
        <v>9.1999999999999998E-2</v>
      </c>
      <c r="I10" s="16">
        <v>0.129</v>
      </c>
      <c r="J10" s="2">
        <v>2.9000000000000001E-2</v>
      </c>
      <c r="K10" s="2">
        <v>3.3000000000000002E-2</v>
      </c>
      <c r="L10" s="2">
        <v>2.8000000000000001E-2</v>
      </c>
      <c r="M10" s="2">
        <v>2.8000000000000001E-2</v>
      </c>
      <c r="N10" s="3">
        <v>0.03</v>
      </c>
    </row>
    <row r="11" spans="2:21" x14ac:dyDescent="0.2">
      <c r="B11" s="1" t="s">
        <v>8</v>
      </c>
      <c r="C11" s="4">
        <v>5.1999999999999998E-2</v>
      </c>
      <c r="D11" s="25">
        <v>6.6000000000000003E-2</v>
      </c>
      <c r="E11" s="25">
        <v>7.0000000000000007E-2</v>
      </c>
      <c r="F11" s="5">
        <v>2.9000000000000001E-2</v>
      </c>
      <c r="G11" s="5">
        <v>2.8000000000000001E-2</v>
      </c>
      <c r="H11" s="5">
        <v>2.7E-2</v>
      </c>
      <c r="I11" s="5">
        <v>2.7E-2</v>
      </c>
      <c r="J11" s="5">
        <v>3.1E-2</v>
      </c>
      <c r="K11" s="5">
        <v>2.7E-2</v>
      </c>
      <c r="L11" s="5">
        <v>2.5999999999999999E-2</v>
      </c>
      <c r="M11" s="5">
        <v>2.7E-2</v>
      </c>
      <c r="N11" s="6">
        <v>2.8000000000000001E-2</v>
      </c>
    </row>
    <row r="13" spans="2:21" x14ac:dyDescent="0.2">
      <c r="I13" t="s">
        <v>15</v>
      </c>
      <c r="J13" t="s">
        <v>16</v>
      </c>
      <c r="K13" t="s">
        <v>17</v>
      </c>
      <c r="L13" t="s">
        <v>13</v>
      </c>
      <c r="N13" t="s">
        <v>18</v>
      </c>
      <c r="O13" t="s">
        <v>16</v>
      </c>
      <c r="P13" t="s">
        <v>17</v>
      </c>
      <c r="Q13" t="s">
        <v>13</v>
      </c>
      <c r="S13" t="s">
        <v>31</v>
      </c>
      <c r="T13" t="s">
        <v>15</v>
      </c>
      <c r="U13" t="s">
        <v>18</v>
      </c>
    </row>
    <row r="14" spans="2:21" x14ac:dyDescent="0.2">
      <c r="C14">
        <f>(C15/10)</f>
        <v>0</v>
      </c>
      <c r="D14">
        <f t="shared" ref="D14:G14" si="0">(D15/10)</f>
        <v>2.5000000000000001E-2</v>
      </c>
      <c r="E14">
        <f t="shared" si="0"/>
        <v>0.05</v>
      </c>
      <c r="F14">
        <f t="shared" si="0"/>
        <v>7.4999999999999997E-2</v>
      </c>
      <c r="G14">
        <f t="shared" si="0"/>
        <v>0.1</v>
      </c>
      <c r="I14" t="s">
        <v>19</v>
      </c>
      <c r="J14" s="2">
        <v>109.9</v>
      </c>
      <c r="K14" s="2">
        <v>212.8</v>
      </c>
      <c r="L14" s="2">
        <v>145.30000000000001</v>
      </c>
      <c r="N14" t="s">
        <v>19</v>
      </c>
      <c r="O14" s="2">
        <v>50.5</v>
      </c>
      <c r="P14" s="2">
        <v>106.4</v>
      </c>
      <c r="Q14" s="2">
        <v>72.650000000000006</v>
      </c>
      <c r="T14" s="2"/>
      <c r="U14" s="2"/>
    </row>
    <row r="15" spans="2:21" x14ac:dyDescent="0.2">
      <c r="C15" s="18">
        <v>0</v>
      </c>
      <c r="D15" s="18">
        <v>0.25</v>
      </c>
      <c r="E15" s="18">
        <v>0.5</v>
      </c>
      <c r="F15" s="18">
        <v>0.75</v>
      </c>
      <c r="G15" s="18">
        <v>1</v>
      </c>
      <c r="I15" s="18" t="s">
        <v>20</v>
      </c>
      <c r="J15" s="18">
        <f>(J14*20/200)</f>
        <v>10.99</v>
      </c>
      <c r="K15" s="18">
        <f t="shared" ref="K15:L15" si="1">(K14*20/200)</f>
        <v>21.28</v>
      </c>
      <c r="L15" s="18">
        <f t="shared" si="1"/>
        <v>14.53</v>
      </c>
      <c r="N15" s="18" t="s">
        <v>20</v>
      </c>
      <c r="O15" s="18">
        <f>(O14*20/200)</f>
        <v>5.05</v>
      </c>
      <c r="P15" s="18">
        <f t="shared" ref="P15:Q15" si="2">(P14*20/200)</f>
        <v>10.64</v>
      </c>
      <c r="Q15" s="18">
        <f t="shared" si="2"/>
        <v>7.2649999999999997</v>
      </c>
      <c r="S15" s="18" t="s">
        <v>30</v>
      </c>
      <c r="T15" s="18"/>
      <c r="U15" s="18"/>
    </row>
    <row r="16" spans="2:21" x14ac:dyDescent="0.2">
      <c r="C16">
        <v>2.8000000000000001E-2</v>
      </c>
      <c r="D16">
        <v>0.16900000000000001</v>
      </c>
      <c r="E16">
        <v>0.314</v>
      </c>
      <c r="F16">
        <v>0.50600000000000001</v>
      </c>
      <c r="G16">
        <v>0.67</v>
      </c>
      <c r="J16">
        <v>6.9000000000000006E-2</v>
      </c>
      <c r="K16">
        <v>6.3E-2</v>
      </c>
      <c r="L16">
        <v>8.8999999999999996E-2</v>
      </c>
      <c r="O16">
        <v>4.2000000000000003E-2</v>
      </c>
      <c r="P16">
        <v>4.4999999999999998E-2</v>
      </c>
      <c r="Q16">
        <v>4.9000000000000002E-2</v>
      </c>
      <c r="T16">
        <v>0.125</v>
      </c>
      <c r="U16">
        <v>7.8E-2</v>
      </c>
    </row>
    <row r="17" spans="2:29" x14ac:dyDescent="0.2">
      <c r="C17">
        <v>2.5999999999999999E-2</v>
      </c>
      <c r="D17">
        <v>0.16900000000000001</v>
      </c>
      <c r="E17">
        <v>0.316</v>
      </c>
      <c r="F17">
        <v>0.48499999999999999</v>
      </c>
      <c r="G17">
        <v>0.64800000000000002</v>
      </c>
      <c r="J17">
        <v>6.8000000000000005E-2</v>
      </c>
      <c r="K17">
        <v>6.6000000000000003E-2</v>
      </c>
      <c r="L17">
        <v>8.2000000000000003E-2</v>
      </c>
      <c r="O17">
        <v>4.2999999999999997E-2</v>
      </c>
      <c r="P17">
        <v>4.7E-2</v>
      </c>
      <c r="Q17">
        <v>4.8000000000000001E-2</v>
      </c>
      <c r="T17">
        <v>0.126</v>
      </c>
      <c r="U17">
        <v>9.1999999999999998E-2</v>
      </c>
    </row>
    <row r="18" spans="2:29" x14ac:dyDescent="0.2">
      <c r="C18">
        <v>2.8000000000000001E-2</v>
      </c>
      <c r="D18">
        <v>0.16900000000000001</v>
      </c>
      <c r="E18">
        <v>0.317</v>
      </c>
      <c r="F18">
        <v>0.51200000000000001</v>
      </c>
      <c r="G18">
        <v>0.71099999999999997</v>
      </c>
      <c r="J18">
        <v>7.0000000000000007E-2</v>
      </c>
      <c r="K18">
        <v>6.6000000000000003E-2</v>
      </c>
      <c r="L18">
        <v>7.0000000000000007E-2</v>
      </c>
      <c r="O18">
        <v>4.2000000000000003E-2</v>
      </c>
      <c r="P18">
        <v>5.1999999999999998E-2</v>
      </c>
      <c r="Q18">
        <v>4.8000000000000001E-2</v>
      </c>
      <c r="T18">
        <v>0.129</v>
      </c>
      <c r="U18">
        <v>8.3000000000000004E-2</v>
      </c>
    </row>
    <row r="19" spans="2:29" x14ac:dyDescent="0.2">
      <c r="B19" t="s">
        <v>9</v>
      </c>
      <c r="C19">
        <f>(AVERAGE(C16:C18))</f>
        <v>2.7333333333333334E-2</v>
      </c>
      <c r="D19">
        <f t="shared" ref="D19:G19" si="3">(AVERAGE(D16:D18))</f>
        <v>0.16900000000000001</v>
      </c>
      <c r="E19">
        <f t="shared" si="3"/>
        <v>0.31566666666666671</v>
      </c>
      <c r="F19">
        <f t="shared" si="3"/>
        <v>0.501</v>
      </c>
      <c r="G19">
        <f t="shared" si="3"/>
        <v>0.67633333333333334</v>
      </c>
      <c r="I19" t="s">
        <v>21</v>
      </c>
      <c r="J19">
        <f>(AVERAGE(J16:J18))</f>
        <v>6.9000000000000006E-2</v>
      </c>
      <c r="K19">
        <f>(AVERAGE(K16:K18))</f>
        <v>6.5000000000000002E-2</v>
      </c>
      <c r="L19">
        <f>(AVERAGE(L16:L18))</f>
        <v>8.0333333333333326E-2</v>
      </c>
      <c r="N19" t="s">
        <v>21</v>
      </c>
      <c r="O19">
        <f>(AVERAGE(O16:O18))</f>
        <v>4.2333333333333334E-2</v>
      </c>
      <c r="P19">
        <f t="shared" ref="P19:Q19" si="4">(AVERAGE(P16:P18))</f>
        <v>4.7999999999999994E-2</v>
      </c>
      <c r="Q19">
        <f t="shared" si="4"/>
        <v>4.8333333333333339E-2</v>
      </c>
      <c r="S19" t="s">
        <v>21</v>
      </c>
      <c r="T19">
        <f>(AVERAGE(T16:T18))</f>
        <v>0.12666666666666668</v>
      </c>
      <c r="U19">
        <f t="shared" ref="U19" si="5">(AVERAGE(U16:U18))</f>
        <v>8.433333333333333E-2</v>
      </c>
    </row>
    <row r="20" spans="2:29" x14ac:dyDescent="0.2">
      <c r="B20" t="s">
        <v>10</v>
      </c>
      <c r="C20">
        <f>STDEV(C16:C18)</f>
        <v>1.1547005383792525E-3</v>
      </c>
      <c r="D20">
        <f t="shared" ref="D20:G20" si="6">STDEV(D16:D18)</f>
        <v>0</v>
      </c>
      <c r="E20">
        <f t="shared" si="6"/>
        <v>1.5275252316519479E-3</v>
      </c>
      <c r="F20">
        <f t="shared" si="6"/>
        <v>1.4177446878757839E-2</v>
      </c>
      <c r="G20">
        <f t="shared" si="6"/>
        <v>3.1973947728319865E-2</v>
      </c>
      <c r="I20" t="s">
        <v>22</v>
      </c>
      <c r="J20">
        <f>STDEV(J16:J18)</f>
        <v>1.0000000000000009E-3</v>
      </c>
      <c r="K20">
        <f>STDEV(K16:K18)</f>
        <v>1.7320508075688791E-3</v>
      </c>
      <c r="L20">
        <f>STDEV(L16:L18)</f>
        <v>9.6090235369330444E-3</v>
      </c>
      <c r="N20" t="s">
        <v>22</v>
      </c>
      <c r="O20">
        <f>(STDEV(O16:O18))</f>
        <v>5.7735026918962233E-4</v>
      </c>
      <c r="P20">
        <f t="shared" ref="P20:Q20" si="7">(STDEV(P16:P18))</f>
        <v>3.6055512754639887E-3</v>
      </c>
      <c r="Q20">
        <f t="shared" si="7"/>
        <v>5.7735026918962634E-4</v>
      </c>
      <c r="S20" t="s">
        <v>22</v>
      </c>
      <c r="T20">
        <f>(STDEV(T16:T18))</f>
        <v>2.0816659994661343E-3</v>
      </c>
      <c r="U20">
        <f t="shared" ref="U20" si="8">(STDEV(U16:U18))</f>
        <v>7.0945988845975859E-3</v>
      </c>
    </row>
    <row r="21" spans="2:29" x14ac:dyDescent="0.2">
      <c r="B21" t="s">
        <v>11</v>
      </c>
      <c r="C21" s="19">
        <f>(C20/C19)*100</f>
        <v>4.2245141648021427</v>
      </c>
      <c r="D21" s="19">
        <f t="shared" ref="D21:G21" si="9">(D20/D19)*100</f>
        <v>0</v>
      </c>
      <c r="E21" s="19">
        <f t="shared" si="9"/>
        <v>0.48390450844306682</v>
      </c>
      <c r="F21" s="19">
        <f t="shared" si="9"/>
        <v>2.8298297163189301</v>
      </c>
      <c r="G21" s="19">
        <f t="shared" si="9"/>
        <v>4.7275427888102319</v>
      </c>
      <c r="I21" s="19" t="s">
        <v>23</v>
      </c>
      <c r="J21" s="19">
        <f>(J20/J19)*100</f>
        <v>1.4492753623188419</v>
      </c>
      <c r="K21" s="19">
        <f>(K20/K19)*100</f>
        <v>2.6646935501059676</v>
      </c>
      <c r="L21" s="19">
        <f>(L20/L19)*100</f>
        <v>11.961440087468521</v>
      </c>
      <c r="N21" s="19" t="s">
        <v>23</v>
      </c>
      <c r="O21" s="19">
        <f>(O20/O19)*100</f>
        <v>1.3638195335187928</v>
      </c>
      <c r="P21" s="19">
        <f t="shared" ref="P21:Q21" si="10">(P20/P19)*100</f>
        <v>7.5115651572166442</v>
      </c>
      <c r="Q21" s="19">
        <f t="shared" si="10"/>
        <v>1.1945177983233646</v>
      </c>
      <c r="S21" s="19" t="s">
        <v>23</v>
      </c>
      <c r="T21" s="19">
        <f>(T20/T19)*100</f>
        <v>1.6434205258943166</v>
      </c>
      <c r="U21" s="19">
        <f t="shared" ref="U21" si="11">(U20/U19)*100</f>
        <v>8.4125678473489156</v>
      </c>
      <c r="W21">
        <v>0.12857873210633949</v>
      </c>
      <c r="X21">
        <v>0.13164621676891614</v>
      </c>
      <c r="AB21">
        <v>6.3650306748466251E-2</v>
      </c>
      <c r="AC21">
        <v>1.5593047034764822E-2</v>
      </c>
    </row>
    <row r="22" spans="2:29" x14ac:dyDescent="0.2">
      <c r="B22" t="s">
        <v>12</v>
      </c>
      <c r="C22">
        <f>(C19-$C19)</f>
        <v>0</v>
      </c>
      <c r="D22">
        <f t="shared" ref="D22:G22" si="12">(D19-$C19)</f>
        <v>0.14166666666666666</v>
      </c>
      <c r="E22">
        <f t="shared" si="12"/>
        <v>0.28833333333333339</v>
      </c>
      <c r="F22">
        <f t="shared" si="12"/>
        <v>0.47366666666666668</v>
      </c>
      <c r="G22">
        <f t="shared" si="12"/>
        <v>0.64900000000000002</v>
      </c>
      <c r="I22" t="s">
        <v>24</v>
      </c>
      <c r="J22">
        <f>(J19-$C19)</f>
        <v>4.1666666666666671E-2</v>
      </c>
      <c r="K22">
        <f t="shared" ref="K22:U22" si="13">(K19-$C19)</f>
        <v>3.7666666666666668E-2</v>
      </c>
      <c r="L22">
        <f t="shared" si="13"/>
        <v>5.2999999999999992E-2</v>
      </c>
      <c r="N22" t="s">
        <v>24</v>
      </c>
      <c r="O22">
        <f t="shared" si="13"/>
        <v>1.4999999999999999E-2</v>
      </c>
      <c r="P22">
        <f t="shared" si="13"/>
        <v>2.066666666666666E-2</v>
      </c>
      <c r="Q22">
        <f t="shared" si="13"/>
        <v>2.1000000000000005E-2</v>
      </c>
      <c r="S22" t="s">
        <v>24</v>
      </c>
      <c r="T22">
        <f t="shared" si="13"/>
        <v>9.9333333333333343E-2</v>
      </c>
      <c r="U22">
        <f t="shared" si="13"/>
        <v>5.6999999999999995E-2</v>
      </c>
    </row>
    <row r="23" spans="2:29" x14ac:dyDescent="0.2">
      <c r="I23" t="s">
        <v>14</v>
      </c>
      <c r="J23">
        <f>(J22-0.0155)/6.52</f>
        <v>4.0132924335378331E-3</v>
      </c>
      <c r="K23">
        <f t="shared" ref="K23:U23" si="14">(K22-0.0155)/6.52</f>
        <v>3.3997955010224954E-3</v>
      </c>
      <c r="L23">
        <f t="shared" si="14"/>
        <v>5.7515337423312872E-3</v>
      </c>
      <c r="N23" t="s">
        <v>14</v>
      </c>
      <c r="O23">
        <f t="shared" si="14"/>
        <v>-7.668711656441725E-5</v>
      </c>
      <c r="P23">
        <f t="shared" si="14"/>
        <v>7.9243353783230977E-4</v>
      </c>
      <c r="Q23">
        <f t="shared" si="14"/>
        <v>8.4355828220858972E-4</v>
      </c>
      <c r="S23" t="s">
        <v>14</v>
      </c>
      <c r="T23">
        <f t="shared" si="14"/>
        <v>1.2857873210633948E-2</v>
      </c>
      <c r="U23">
        <f t="shared" si="14"/>
        <v>6.3650306748466254E-3</v>
      </c>
    </row>
    <row r="24" spans="2:29" x14ac:dyDescent="0.2">
      <c r="J24">
        <f>(J23*10)</f>
        <v>4.013292433537833E-2</v>
      </c>
      <c r="K24">
        <f>(K23*10)</f>
        <v>3.3997955010224956E-2</v>
      </c>
      <c r="L24">
        <f>(L23*10)</f>
        <v>5.7515337423312871E-2</v>
      </c>
      <c r="O24">
        <f t="shared" ref="O24:U24" si="15">(O23*10)</f>
        <v>-7.6687116564417256E-4</v>
      </c>
      <c r="P24">
        <f t="shared" si="15"/>
        <v>7.9243353783230979E-3</v>
      </c>
      <c r="Q24">
        <f t="shared" si="15"/>
        <v>8.4355828220858964E-3</v>
      </c>
      <c r="S24" t="s">
        <v>48</v>
      </c>
      <c r="T24">
        <f t="shared" si="15"/>
        <v>0.12857873210633949</v>
      </c>
      <c r="U24">
        <f t="shared" si="15"/>
        <v>6.3650306748466251E-2</v>
      </c>
    </row>
    <row r="25" spans="2:29" x14ac:dyDescent="0.2">
      <c r="S25" t="s">
        <v>49</v>
      </c>
      <c r="T25">
        <f>(J24+K24+L24)</f>
        <v>0.13164621676891614</v>
      </c>
      <c r="U25">
        <f>(O24+P24+Q24)</f>
        <v>1.5593047034764822E-2</v>
      </c>
    </row>
    <row r="26" spans="2:29" x14ac:dyDescent="0.2">
      <c r="I26" t="s">
        <v>25</v>
      </c>
      <c r="J26" t="s">
        <v>27</v>
      </c>
      <c r="K26" t="s">
        <v>26</v>
      </c>
      <c r="L26" t="s">
        <v>28</v>
      </c>
      <c r="N26" t="s">
        <v>29</v>
      </c>
      <c r="O26" t="s">
        <v>27</v>
      </c>
      <c r="P26" t="s">
        <v>26</v>
      </c>
      <c r="Q26" t="s">
        <v>28</v>
      </c>
    </row>
    <row r="27" spans="2:29" x14ac:dyDescent="0.2">
      <c r="J27" s="2"/>
      <c r="K27" s="2"/>
      <c r="L27" s="2"/>
      <c r="O27" s="2"/>
      <c r="P27" s="2"/>
      <c r="Q27" s="2"/>
    </row>
    <row r="28" spans="2:29" x14ac:dyDescent="0.2">
      <c r="I28" s="18" t="s">
        <v>30</v>
      </c>
      <c r="J28" s="18"/>
      <c r="K28" s="18"/>
      <c r="L28" s="18"/>
      <c r="N28" s="18" t="s">
        <v>30</v>
      </c>
      <c r="O28" s="18"/>
      <c r="P28" s="18"/>
      <c r="Q28" s="18"/>
    </row>
    <row r="29" spans="2:29" x14ac:dyDescent="0.2">
      <c r="J29">
        <v>0.11799999999999999</v>
      </c>
      <c r="K29">
        <v>9.5000000000000001E-2</v>
      </c>
      <c r="L29">
        <v>8.5999999999999993E-2</v>
      </c>
      <c r="O29">
        <v>7.0000000000000007E-2</v>
      </c>
      <c r="P29">
        <v>0.06</v>
      </c>
      <c r="Q29">
        <v>6.5000000000000002E-2</v>
      </c>
    </row>
    <row r="30" spans="2:29" x14ac:dyDescent="0.2">
      <c r="J30">
        <v>0.114</v>
      </c>
      <c r="K30">
        <v>9.9000000000000005E-2</v>
      </c>
      <c r="L30">
        <v>8.7999999999999995E-2</v>
      </c>
      <c r="O30">
        <v>7.0999999999999994E-2</v>
      </c>
      <c r="P30">
        <v>5.8000000000000003E-2</v>
      </c>
      <c r="Q30">
        <v>6.3E-2</v>
      </c>
    </row>
    <row r="31" spans="2:29" x14ac:dyDescent="0.2">
      <c r="J31">
        <v>0.114</v>
      </c>
      <c r="K31">
        <v>9.2999999999999999E-2</v>
      </c>
      <c r="L31">
        <v>9.1999999999999998E-2</v>
      </c>
      <c r="O31">
        <v>6.9000000000000006E-2</v>
      </c>
      <c r="P31">
        <v>6.2E-2</v>
      </c>
      <c r="Q31">
        <v>6.2E-2</v>
      </c>
    </row>
    <row r="32" spans="2:29" x14ac:dyDescent="0.2">
      <c r="I32" t="s">
        <v>21</v>
      </c>
      <c r="J32">
        <f>(AVERAGE(J29:J31))</f>
        <v>0.11533333333333333</v>
      </c>
      <c r="K32">
        <f t="shared" ref="K32:L32" si="16">(AVERAGE(K29:K31))</f>
        <v>9.5666666666666678E-2</v>
      </c>
      <c r="L32">
        <f t="shared" si="16"/>
        <v>8.8666666666666671E-2</v>
      </c>
      <c r="N32" t="s">
        <v>21</v>
      </c>
      <c r="O32">
        <f>(AVERAGE(O29:O31))</f>
        <v>7.0000000000000007E-2</v>
      </c>
      <c r="P32">
        <f t="shared" ref="P32:Q32" si="17">(AVERAGE(P29:P31))</f>
        <v>0.06</v>
      </c>
      <c r="Q32">
        <f t="shared" si="17"/>
        <v>6.3333333333333339E-2</v>
      </c>
    </row>
    <row r="33" spans="9:17" x14ac:dyDescent="0.2">
      <c r="I33" t="s">
        <v>22</v>
      </c>
      <c r="J33">
        <f>(STDEV(J29:J31))</f>
        <v>2.3094010767584971E-3</v>
      </c>
      <c r="K33">
        <f t="shared" ref="K33:L33" si="18">(STDEV(K29:K31))</f>
        <v>3.0550504633038958E-3</v>
      </c>
      <c r="L33">
        <f t="shared" si="18"/>
        <v>3.0550504633038958E-3</v>
      </c>
      <c r="N33" t="s">
        <v>22</v>
      </c>
      <c r="O33">
        <f>(STDEV(O29:O31))</f>
        <v>9.9999999999999395E-4</v>
      </c>
      <c r="P33">
        <f t="shared" ref="P33:Q33" si="19">(STDEV(P29:P31))</f>
        <v>1.9999999999999983E-3</v>
      </c>
      <c r="Q33">
        <f t="shared" si="19"/>
        <v>1.5275252316519479E-3</v>
      </c>
    </row>
    <row r="34" spans="9:17" x14ac:dyDescent="0.2">
      <c r="I34" t="s">
        <v>23</v>
      </c>
      <c r="J34" s="19">
        <f>(J33/J32)*100</f>
        <v>2.0023708758021654</v>
      </c>
      <c r="K34" s="19">
        <f t="shared" ref="K34:L34" si="20">(K33/K32)*100</f>
        <v>3.1934325400389154</v>
      </c>
      <c r="L34" s="19">
        <f t="shared" si="20"/>
        <v>3.445545635305145</v>
      </c>
      <c r="N34" t="s">
        <v>23</v>
      </c>
      <c r="O34" s="19">
        <f>(O33/O32)*100</f>
        <v>1.4285714285714199</v>
      </c>
      <c r="P34" s="19">
        <f t="shared" ref="P34:Q34" si="21">(P33/P32)*100</f>
        <v>3.3333333333333304</v>
      </c>
      <c r="Q34" s="19">
        <f t="shared" si="21"/>
        <v>2.4118819447136017</v>
      </c>
    </row>
    <row r="35" spans="9:17" x14ac:dyDescent="0.2">
      <c r="I35" t="s">
        <v>24</v>
      </c>
      <c r="J35">
        <f>J32-$C19</f>
        <v>8.7999999999999995E-2</v>
      </c>
      <c r="K35">
        <f t="shared" ref="K35:Q35" si="22">K32-$C19</f>
        <v>6.8333333333333343E-2</v>
      </c>
      <c r="L35">
        <f t="shared" si="22"/>
        <v>6.1333333333333337E-2</v>
      </c>
      <c r="N35" t="s">
        <v>24</v>
      </c>
      <c r="O35">
        <f t="shared" si="22"/>
        <v>4.2666666666666672E-2</v>
      </c>
      <c r="P35">
        <f t="shared" si="22"/>
        <v>3.2666666666666663E-2</v>
      </c>
      <c r="Q35">
        <f t="shared" si="22"/>
        <v>3.6000000000000004E-2</v>
      </c>
    </row>
    <row r="36" spans="9:17" x14ac:dyDescent="0.2">
      <c r="I36" t="s">
        <v>14</v>
      </c>
      <c r="J36">
        <f>(J35-0.0155)/6.52</f>
        <v>1.1119631901840491E-2</v>
      </c>
      <c r="K36">
        <f t="shared" ref="K36:Q36" si="23">(K35-0.0155)/6.52</f>
        <v>8.103271983640083E-3</v>
      </c>
      <c r="L36">
        <f t="shared" si="23"/>
        <v>7.0296523517382426E-3</v>
      </c>
      <c r="N36" t="s">
        <v>14</v>
      </c>
      <c r="O36">
        <f t="shared" si="23"/>
        <v>4.1666666666666675E-3</v>
      </c>
      <c r="P36">
        <f t="shared" si="23"/>
        <v>2.6329243353783228E-3</v>
      </c>
      <c r="Q36">
        <f t="shared" si="23"/>
        <v>3.1441717791411052E-3</v>
      </c>
    </row>
    <row r="37" spans="9:17" x14ac:dyDescent="0.2">
      <c r="I37" t="s">
        <v>48</v>
      </c>
      <c r="J37">
        <f>(J36*10)</f>
        <v>0.1111963190184049</v>
      </c>
      <c r="K37">
        <f t="shared" ref="K37:Q37" si="24">(K36*10)</f>
        <v>8.1032719836400827E-2</v>
      </c>
      <c r="L37">
        <f t="shared" si="24"/>
        <v>7.0296523517382428E-2</v>
      </c>
      <c r="N37" t="s">
        <v>48</v>
      </c>
      <c r="O37">
        <f t="shared" si="24"/>
        <v>4.1666666666666671E-2</v>
      </c>
      <c r="P37">
        <f t="shared" si="24"/>
        <v>2.6329243353783227E-2</v>
      </c>
      <c r="Q37">
        <f t="shared" si="24"/>
        <v>3.1441717791411056E-2</v>
      </c>
    </row>
    <row r="38" spans="9:17" x14ac:dyDescent="0.2">
      <c r="I38" t="s">
        <v>49</v>
      </c>
      <c r="J38">
        <f>(J24+L24)</f>
        <v>9.7648261758691207E-2</v>
      </c>
      <c r="K38">
        <f>(J24+K24)</f>
        <v>7.4130879345603279E-2</v>
      </c>
      <c r="L38">
        <f>(K24+L24)</f>
        <v>9.1513292433537827E-2</v>
      </c>
      <c r="N38" t="s">
        <v>49</v>
      </c>
      <c r="O38">
        <f>(O24+Q24)</f>
        <v>7.6687116564417238E-3</v>
      </c>
      <c r="P38">
        <f>(O24+P24)</f>
        <v>7.1574642126789254E-3</v>
      </c>
      <c r="Q38">
        <f>(P24+Q24)</f>
        <v>1.6359918200408996E-2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7FA13-FA8B-475C-81E8-FF612D3901E9}">
  <dimension ref="B2:AT283"/>
  <sheetViews>
    <sheetView topLeftCell="A3" zoomScale="36" zoomScaleNormal="85" workbookViewId="0">
      <selection activeCell="AV23" sqref="AV23"/>
    </sheetView>
  </sheetViews>
  <sheetFormatPr baseColWidth="10" defaultColWidth="8.83203125" defaultRowHeight="15" x14ac:dyDescent="0.2"/>
  <cols>
    <col min="18" max="18" width="12" customWidth="1"/>
    <col min="30" max="30" width="22.5" customWidth="1"/>
  </cols>
  <sheetData>
    <row r="2" spans="2:46" x14ac:dyDescent="0.2">
      <c r="C2" s="18" t="s">
        <v>15</v>
      </c>
      <c r="D2" s="18"/>
      <c r="E2" s="18"/>
      <c r="F2" s="18"/>
      <c r="G2" s="18"/>
      <c r="H2" s="18"/>
      <c r="J2" s="27" t="s">
        <v>18</v>
      </c>
      <c r="K2" s="27"/>
      <c r="L2" s="27"/>
      <c r="M2" s="27"/>
      <c r="N2" s="27"/>
      <c r="O2" s="27"/>
      <c r="S2" t="s">
        <v>18</v>
      </c>
      <c r="X2" t="s">
        <v>15</v>
      </c>
      <c r="AD2" s="32"/>
      <c r="AE2" s="32" t="s">
        <v>54</v>
      </c>
      <c r="AF2" s="32" t="s">
        <v>55</v>
      </c>
      <c r="AG2" s="32" t="s">
        <v>56</v>
      </c>
      <c r="AH2" s="32" t="s">
        <v>57</v>
      </c>
      <c r="AI2" s="32" t="s">
        <v>58</v>
      </c>
      <c r="AJ2" s="32" t="s">
        <v>59</v>
      </c>
      <c r="AK2" s="32" t="s">
        <v>60</v>
      </c>
      <c r="AL2" s="32" t="s">
        <v>61</v>
      </c>
      <c r="AM2" s="32" t="s">
        <v>62</v>
      </c>
      <c r="AN2" s="32" t="s">
        <v>63</v>
      </c>
      <c r="AO2" s="32" t="s">
        <v>64</v>
      </c>
      <c r="AP2" s="32" t="s">
        <v>65</v>
      </c>
      <c r="AQ2" s="32" t="s">
        <v>66</v>
      </c>
      <c r="AR2" s="32" t="s">
        <v>67</v>
      </c>
      <c r="AS2" s="32" t="s">
        <v>68</v>
      </c>
      <c r="AT2" s="32" t="s">
        <v>69</v>
      </c>
    </row>
    <row r="3" spans="2:46" x14ac:dyDescent="0.2">
      <c r="C3" t="s">
        <v>16</v>
      </c>
      <c r="D3" t="s">
        <v>17</v>
      </c>
      <c r="E3" t="s">
        <v>13</v>
      </c>
      <c r="K3" t="s">
        <v>16</v>
      </c>
      <c r="L3" t="s">
        <v>17</v>
      </c>
      <c r="M3" t="s">
        <v>13</v>
      </c>
      <c r="S3" t="s">
        <v>26</v>
      </c>
      <c r="T3" t="s">
        <v>27</v>
      </c>
      <c r="U3" t="s">
        <v>28</v>
      </c>
      <c r="V3" t="s">
        <v>42</v>
      </c>
      <c r="X3" t="s">
        <v>26</v>
      </c>
      <c r="Y3" t="s">
        <v>27</v>
      </c>
      <c r="Z3" t="s">
        <v>28</v>
      </c>
      <c r="AA3" t="s">
        <v>42</v>
      </c>
      <c r="AD3" s="33" t="s">
        <v>70</v>
      </c>
      <c r="AE3" s="31">
        <v>4</v>
      </c>
      <c r="AF3" s="31">
        <v>4</v>
      </c>
      <c r="AG3" s="31">
        <v>4</v>
      </c>
      <c r="AH3" s="31">
        <v>4</v>
      </c>
      <c r="AI3" s="31">
        <v>4</v>
      </c>
      <c r="AJ3" s="31">
        <v>4</v>
      </c>
      <c r="AK3" s="31">
        <v>4</v>
      </c>
      <c r="AL3" s="31">
        <v>4</v>
      </c>
      <c r="AM3" s="31">
        <v>4</v>
      </c>
      <c r="AN3" s="31">
        <v>4</v>
      </c>
      <c r="AO3" s="31">
        <v>4</v>
      </c>
      <c r="AP3" s="31">
        <v>4</v>
      </c>
      <c r="AQ3" s="31">
        <v>4</v>
      </c>
      <c r="AR3" s="31">
        <v>4</v>
      </c>
      <c r="AS3" s="31">
        <v>4</v>
      </c>
      <c r="AT3" s="31">
        <v>4</v>
      </c>
    </row>
    <row r="4" spans="2:46" x14ac:dyDescent="0.2">
      <c r="B4" t="s">
        <v>32</v>
      </c>
      <c r="C4">
        <v>5.1339530149895979E-2</v>
      </c>
      <c r="D4">
        <v>4.2965453713902896E-2</v>
      </c>
      <c r="E4">
        <v>4.0388814810520431E-2</v>
      </c>
      <c r="J4" t="s">
        <v>14</v>
      </c>
      <c r="K4">
        <v>1.7392312597831788E-3</v>
      </c>
      <c r="L4">
        <v>1.2045786873313102E-2</v>
      </c>
      <c r="M4">
        <v>1.3334106325004348E-2</v>
      </c>
      <c r="R4" t="s">
        <v>50</v>
      </c>
      <c r="S4">
        <v>4.5679590829073455E-2</v>
      </c>
      <c r="T4">
        <v>3.1059318557903018E-2</v>
      </c>
      <c r="U4">
        <v>4.1495401587759315E-2</v>
      </c>
      <c r="V4">
        <v>6.0446510321599471E-2</v>
      </c>
      <c r="X4">
        <v>0.11707993289607135</v>
      </c>
      <c r="Y4">
        <v>9.7812036361393559E-2</v>
      </c>
      <c r="Z4">
        <v>8.4282019850526343E-2</v>
      </c>
      <c r="AA4">
        <v>0.14053537985470285</v>
      </c>
      <c r="AD4" s="33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</row>
    <row r="5" spans="2:46" x14ac:dyDescent="0.2">
      <c r="B5" t="s">
        <v>33</v>
      </c>
      <c r="C5">
        <v>5.0466994935777255E-2</v>
      </c>
      <c r="D5">
        <v>4.5210016296633793E-2</v>
      </c>
      <c r="E5">
        <v>5.1051103673459872E-2</v>
      </c>
      <c r="J5" t="s">
        <v>14</v>
      </c>
      <c r="K5">
        <v>7.2429483472643292E-3</v>
      </c>
      <c r="L5">
        <v>1.0747600773359973E-2</v>
      </c>
      <c r="M5">
        <v>1.0747600773359973E-2</v>
      </c>
      <c r="R5" t="s">
        <v>51</v>
      </c>
      <c r="S5">
        <v>1.4082093650876497E-2</v>
      </c>
      <c r="T5">
        <v>1.275274086075439E-2</v>
      </c>
      <c r="U5">
        <v>1.9267966763645408E-2</v>
      </c>
      <c r="V5">
        <v>2.305140063763815E-2</v>
      </c>
      <c r="X5">
        <v>9.3918688028918368E-2</v>
      </c>
      <c r="Y5">
        <v>8.5171154486015421E-2</v>
      </c>
      <c r="Z5">
        <v>8.5019607130682198E-2</v>
      </c>
      <c r="AA5">
        <v>0.13205472482280797</v>
      </c>
      <c r="AD5" s="33" t="s">
        <v>71</v>
      </c>
      <c r="AE5" s="31">
        <v>9.8379999999999995E-2</v>
      </c>
      <c r="AF5" s="31">
        <v>8.1030000000000005E-2</v>
      </c>
      <c r="AG5" s="31">
        <v>7.0300000000000001E-2</v>
      </c>
      <c r="AH5" s="31">
        <v>0.1283</v>
      </c>
      <c r="AI5" s="31">
        <v>8.4779999999999994E-2</v>
      </c>
      <c r="AJ5" s="31">
        <v>7.4130000000000001E-2</v>
      </c>
      <c r="AK5" s="31">
        <v>6.8949999999999997E-2</v>
      </c>
      <c r="AL5" s="31">
        <v>0.1152</v>
      </c>
      <c r="AM5" s="31">
        <v>4.1669999999999999E-2</v>
      </c>
      <c r="AN5" s="31">
        <v>2.6329999999999999E-2</v>
      </c>
      <c r="AO5" s="31">
        <v>2.861E-2</v>
      </c>
      <c r="AP5" s="31">
        <v>5.2060000000000002E-2</v>
      </c>
      <c r="AQ5" s="31">
        <v>7.6689999999999996E-3</v>
      </c>
      <c r="AR5" s="31">
        <v>7.1570000000000002E-3</v>
      </c>
      <c r="AS5" s="31">
        <v>1.384E-2</v>
      </c>
      <c r="AT5" s="31">
        <v>1.559E-2</v>
      </c>
    </row>
    <row r="6" spans="2:46" x14ac:dyDescent="0.2">
      <c r="B6" t="s">
        <v>34</v>
      </c>
      <c r="C6">
        <v>4.6201021347451597E-2</v>
      </c>
      <c r="D6">
        <v>3.0370722154796866E-2</v>
      </c>
      <c r="E6">
        <v>3.8579025439877103E-2</v>
      </c>
      <c r="J6" t="s">
        <v>14</v>
      </c>
      <c r="K6">
        <v>6.9184270545676226E-3</v>
      </c>
      <c r="L6">
        <v>5.159504922050427E-3</v>
      </c>
      <c r="M6">
        <v>8.6773491870848173E-3</v>
      </c>
      <c r="AD6" s="33" t="s">
        <v>72</v>
      </c>
      <c r="AE6" s="31">
        <v>0.1016</v>
      </c>
      <c r="AF6" s="31">
        <v>8.3610000000000004E-2</v>
      </c>
      <c r="AG6" s="31">
        <v>7.2190000000000004E-2</v>
      </c>
      <c r="AH6" s="31">
        <v>0.12839999999999999</v>
      </c>
      <c r="AI6" s="31">
        <v>8.652E-2</v>
      </c>
      <c r="AJ6" s="31">
        <v>7.4740000000000001E-2</v>
      </c>
      <c r="AK6" s="31">
        <v>7.2550000000000003E-2</v>
      </c>
      <c r="AL6" s="31">
        <v>0.1193</v>
      </c>
      <c r="AM6" s="31">
        <v>4.2360000000000002E-2</v>
      </c>
      <c r="AN6" s="31">
        <v>2.7490000000000001E-2</v>
      </c>
      <c r="AO6" s="31">
        <v>2.9319999999999999E-2</v>
      </c>
      <c r="AP6" s="31">
        <v>5.4300000000000001E-2</v>
      </c>
      <c r="AQ6" s="31">
        <v>9.5200000000000007E-3</v>
      </c>
      <c r="AR6" s="31">
        <v>8.3870000000000004E-3</v>
      </c>
      <c r="AS6" s="31">
        <v>1.447E-2</v>
      </c>
      <c r="AT6" s="31">
        <v>1.6879999999999999E-2</v>
      </c>
    </row>
    <row r="7" spans="2:46" x14ac:dyDescent="0.2">
      <c r="B7" s="19" t="s">
        <v>35</v>
      </c>
      <c r="C7" s="19">
        <v>4.013292433537833E-2</v>
      </c>
      <c r="D7" s="19">
        <v>3.3997955010224956E-2</v>
      </c>
      <c r="E7" s="19">
        <v>5.7515337423312871E-2</v>
      </c>
      <c r="J7" t="s">
        <v>14</v>
      </c>
      <c r="K7">
        <v>-7.6687116564417256E-4</v>
      </c>
      <c r="L7">
        <v>7.9243353783230979E-3</v>
      </c>
      <c r="M7" s="19">
        <v>8.4355828220858964E-3</v>
      </c>
      <c r="R7" t="s">
        <v>52</v>
      </c>
      <c r="S7">
        <v>2.2076922160978859E-3</v>
      </c>
      <c r="T7">
        <v>1.7452389449956502E-3</v>
      </c>
      <c r="U7">
        <v>8.0810428662531613E-3</v>
      </c>
      <c r="V7">
        <v>2.9184997463246021E-3</v>
      </c>
      <c r="X7">
        <v>8.1809767598524426E-3</v>
      </c>
      <c r="Y7">
        <v>8.9115694934498498E-3</v>
      </c>
      <c r="Z7">
        <v>6.986361115534385E-3</v>
      </c>
      <c r="AA7">
        <v>7.0034823931866457E-3</v>
      </c>
      <c r="AD7" s="33" t="s">
        <v>73</v>
      </c>
      <c r="AE7" s="31">
        <v>0.11650000000000001</v>
      </c>
      <c r="AF7" s="31">
        <v>9.3689999999999996E-2</v>
      </c>
      <c r="AG7" s="31">
        <v>8.1979999999999997E-2</v>
      </c>
      <c r="AH7" s="31">
        <v>0.14000000000000001</v>
      </c>
      <c r="AI7" s="31">
        <v>9.4689999999999996E-2</v>
      </c>
      <c r="AJ7" s="31">
        <v>8.5440000000000002E-2</v>
      </c>
      <c r="AK7" s="31">
        <v>8.7429999999999994E-2</v>
      </c>
      <c r="AL7" s="31">
        <v>0.13320000000000001</v>
      </c>
      <c r="AM7" s="31">
        <v>4.453E-2</v>
      </c>
      <c r="AN7" s="31">
        <v>3.1660000000000001E-2</v>
      </c>
      <c r="AO7" s="31">
        <v>3.6569999999999998E-2</v>
      </c>
      <c r="AP7" s="31">
        <v>6.2330000000000003E-2</v>
      </c>
      <c r="AQ7" s="31">
        <v>1.533E-2</v>
      </c>
      <c r="AR7" s="31">
        <v>1.2930000000000001E-2</v>
      </c>
      <c r="AS7" s="31">
        <v>1.8929999999999999E-2</v>
      </c>
      <c r="AT7" s="31">
        <v>2.3939999999999999E-2</v>
      </c>
    </row>
    <row r="8" spans="2:46" x14ac:dyDescent="0.2">
      <c r="B8" s="28" t="s">
        <v>36</v>
      </c>
      <c r="C8" s="29">
        <f>(AVERAGE(C4:C7))</f>
        <v>4.7035117692125789E-2</v>
      </c>
      <c r="D8" s="29">
        <f t="shared" ref="D8:E8" si="0">(AVERAGE(D4:D7))</f>
        <v>3.8136036793889626E-2</v>
      </c>
      <c r="E8" s="30">
        <f t="shared" si="0"/>
        <v>4.6883570336792565E-2</v>
      </c>
      <c r="J8" s="28" t="s">
        <v>36</v>
      </c>
      <c r="K8" s="29">
        <f>(AVERAGE(K4:K7))</f>
        <v>3.783433873992739E-3</v>
      </c>
      <c r="L8" s="29">
        <f>(AVERAGE(L4:L7))</f>
        <v>8.9693069867616496E-3</v>
      </c>
      <c r="M8" s="30">
        <f>(AVERAGE(M4:M7))</f>
        <v>1.0298659776883759E-2</v>
      </c>
      <c r="R8" t="s">
        <v>53</v>
      </c>
      <c r="S8">
        <v>2.2301213025243609E-3</v>
      </c>
      <c r="T8">
        <v>2.2409581197329219E-3</v>
      </c>
      <c r="U8">
        <v>2.5863415383172378E-3</v>
      </c>
      <c r="V8">
        <v>3.0246858967528812E-3</v>
      </c>
      <c r="X8">
        <v>3.6511770690455729E-3</v>
      </c>
      <c r="Y8">
        <v>5.6982264018579868E-3</v>
      </c>
      <c r="Z8">
        <v>5.9829848871034881E-3</v>
      </c>
      <c r="AA8">
        <v>6.5075833364468746E-3</v>
      </c>
      <c r="AD8" s="33" t="s">
        <v>74</v>
      </c>
      <c r="AE8" s="31">
        <v>0.13320000000000001</v>
      </c>
      <c r="AF8" s="31">
        <v>0.11609999999999999</v>
      </c>
      <c r="AG8" s="31">
        <v>9.8680000000000004E-2</v>
      </c>
      <c r="AH8" s="31">
        <v>0.1532</v>
      </c>
      <c r="AI8" s="31">
        <v>0.10059999999999999</v>
      </c>
      <c r="AJ8" s="31">
        <v>9.5329999999999998E-2</v>
      </c>
      <c r="AK8" s="31">
        <v>9.5070000000000002E-2</v>
      </c>
      <c r="AL8" s="31">
        <v>0.14369999999999999</v>
      </c>
      <c r="AM8" s="31">
        <v>5.0139999999999997E-2</v>
      </c>
      <c r="AN8" s="31">
        <v>3.4029999999999998E-2</v>
      </c>
      <c r="AO8" s="31">
        <v>5.8590000000000003E-2</v>
      </c>
      <c r="AP8" s="31">
        <v>6.472E-2</v>
      </c>
      <c r="AQ8" s="31">
        <v>1.7389999999999999E-2</v>
      </c>
      <c r="AR8" s="31">
        <v>1.694E-2</v>
      </c>
      <c r="AS8" s="31">
        <v>2.4410000000000001E-2</v>
      </c>
      <c r="AT8" s="31">
        <v>2.8330000000000001E-2</v>
      </c>
    </row>
    <row r="9" spans="2:46" x14ac:dyDescent="0.2">
      <c r="AD9" s="33" t="s">
        <v>75</v>
      </c>
      <c r="AE9" s="31">
        <v>0.13700000000000001</v>
      </c>
      <c r="AF9" s="31">
        <v>0.12280000000000001</v>
      </c>
      <c r="AG9" s="31">
        <v>0.10290000000000001</v>
      </c>
      <c r="AH9" s="31">
        <v>0.15379999999999999</v>
      </c>
      <c r="AI9" s="31">
        <v>0.10150000000000001</v>
      </c>
      <c r="AJ9" s="31">
        <v>9.5680000000000001E-2</v>
      </c>
      <c r="AK9" s="31">
        <v>9.6259999999999998E-2</v>
      </c>
      <c r="AL9" s="31">
        <v>0.1467</v>
      </c>
      <c r="AM9" s="31">
        <v>5.1979999999999998E-2</v>
      </c>
      <c r="AN9" s="31">
        <v>3.4590000000000003E-2</v>
      </c>
      <c r="AO9" s="31">
        <v>6.4219999999999999E-2</v>
      </c>
      <c r="AP9" s="31">
        <v>6.5070000000000003E-2</v>
      </c>
      <c r="AQ9" s="31">
        <v>1.7989999999999999E-2</v>
      </c>
      <c r="AR9" s="31">
        <v>1.7989999999999999E-2</v>
      </c>
      <c r="AS9" s="31">
        <v>2.538E-2</v>
      </c>
      <c r="AT9" s="31">
        <v>2.8740000000000002E-2</v>
      </c>
    </row>
    <row r="10" spans="2:46" x14ac:dyDescent="0.2">
      <c r="C10" t="s">
        <v>26</v>
      </c>
      <c r="D10" t="s">
        <v>27</v>
      </c>
      <c r="E10" t="s">
        <v>28</v>
      </c>
      <c r="F10" t="s">
        <v>37</v>
      </c>
      <c r="G10" t="s">
        <v>38</v>
      </c>
      <c r="H10" t="s">
        <v>39</v>
      </c>
      <c r="J10" t="s">
        <v>26</v>
      </c>
      <c r="K10" t="s">
        <v>27</v>
      </c>
      <c r="L10" t="s">
        <v>28</v>
      </c>
      <c r="M10" t="s">
        <v>37</v>
      </c>
      <c r="N10" t="s">
        <v>38</v>
      </c>
      <c r="O10" t="s">
        <v>39</v>
      </c>
      <c r="AD10" s="33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</row>
    <row r="11" spans="2:46" x14ac:dyDescent="0.2">
      <c r="B11" t="s">
        <v>40</v>
      </c>
      <c r="C11">
        <v>0.13701277368736353</v>
      </c>
      <c r="D11">
        <v>0.12284125971875987</v>
      </c>
      <c r="E11">
        <v>0.10287230821754562</v>
      </c>
      <c r="F11">
        <v>9.1728344960416403E-2</v>
      </c>
      <c r="G11">
        <v>9.4304983863798875E-2</v>
      </c>
      <c r="H11">
        <v>8.3354268524423319E-2</v>
      </c>
      <c r="J11">
        <v>5.198368987574159E-2</v>
      </c>
      <c r="K11">
        <v>3.4591377277909827E-2</v>
      </c>
      <c r="L11">
        <v>6.4222724666808395E-2</v>
      </c>
      <c r="M11">
        <v>1.5073337584787527E-2</v>
      </c>
      <c r="N11">
        <v>1.378501813309628E-2</v>
      </c>
      <c r="O11">
        <v>2.537989319831745E-2</v>
      </c>
      <c r="AD11" s="33" t="s">
        <v>76</v>
      </c>
      <c r="AE11" s="31">
        <v>0.1171</v>
      </c>
      <c r="AF11" s="31">
        <v>9.7809999999999994E-2</v>
      </c>
      <c r="AG11" s="31">
        <v>8.4279999999999994E-2</v>
      </c>
      <c r="AH11" s="31">
        <v>0.14050000000000001</v>
      </c>
      <c r="AI11" s="31">
        <v>9.3920000000000003E-2</v>
      </c>
      <c r="AJ11" s="31">
        <v>8.5169999999999996E-2</v>
      </c>
      <c r="AK11" s="31">
        <v>8.5019999999999998E-2</v>
      </c>
      <c r="AL11" s="31">
        <v>0.1321</v>
      </c>
      <c r="AM11" s="31">
        <v>4.5679999999999998E-2</v>
      </c>
      <c r="AN11" s="31">
        <v>3.1060000000000001E-2</v>
      </c>
      <c r="AO11" s="31">
        <v>4.1500000000000002E-2</v>
      </c>
      <c r="AP11" s="31">
        <v>6.0449999999999997E-2</v>
      </c>
      <c r="AQ11" s="31">
        <v>1.4080000000000001E-2</v>
      </c>
      <c r="AR11" s="31">
        <v>1.2749999999999999E-2</v>
      </c>
      <c r="AS11" s="31">
        <v>1.9269999999999999E-2</v>
      </c>
      <c r="AT11" s="31">
        <v>2.3050000000000001E-2</v>
      </c>
    </row>
    <row r="12" spans="2:46" x14ac:dyDescent="0.2">
      <c r="B12" t="s">
        <v>33</v>
      </c>
      <c r="C12">
        <v>0.12172826093305533</v>
      </c>
      <c r="D12">
        <v>9.6027476475020621E-2</v>
      </c>
      <c r="E12">
        <v>8.6097627934416276E-2</v>
      </c>
      <c r="F12">
        <v>0.10151809860923713</v>
      </c>
      <c r="G12">
        <v>9.5677011232411041E-2</v>
      </c>
      <c r="H12">
        <v>9.6261119970093664E-2</v>
      </c>
      <c r="J12">
        <v>4.4625907558951169E-2</v>
      </c>
      <c r="K12">
        <v>3.235962406761643E-2</v>
      </c>
      <c r="L12">
        <v>4.1705363870538144E-2</v>
      </c>
      <c r="M12">
        <v>1.7990549120624304E-2</v>
      </c>
      <c r="N12">
        <v>1.7990549120624304E-2</v>
      </c>
      <c r="O12">
        <v>2.1495201546719946E-2</v>
      </c>
      <c r="AD12" s="33" t="s">
        <v>77</v>
      </c>
      <c r="AE12" s="31">
        <v>1.636E-2</v>
      </c>
      <c r="AF12" s="31">
        <v>1.7819999999999999E-2</v>
      </c>
      <c r="AG12" s="31">
        <v>1.397E-2</v>
      </c>
      <c r="AH12" s="31">
        <v>1.401E-2</v>
      </c>
      <c r="AI12" s="31">
        <v>7.3020000000000003E-3</v>
      </c>
      <c r="AJ12" s="31">
        <v>1.14E-2</v>
      </c>
      <c r="AK12" s="31">
        <v>1.197E-2</v>
      </c>
      <c r="AL12" s="31">
        <v>1.302E-2</v>
      </c>
      <c r="AM12" s="31">
        <v>4.4149999999999997E-3</v>
      </c>
      <c r="AN12" s="31">
        <v>3.4910000000000002E-3</v>
      </c>
      <c r="AO12" s="31">
        <v>1.6160000000000001E-2</v>
      </c>
      <c r="AP12" s="31">
        <v>5.8370000000000002E-3</v>
      </c>
      <c r="AQ12" s="31">
        <v>4.4600000000000004E-3</v>
      </c>
      <c r="AR12" s="31">
        <v>4.4819999999999999E-3</v>
      </c>
      <c r="AS12" s="31">
        <v>5.1729999999999996E-3</v>
      </c>
      <c r="AT12" s="31">
        <v>6.0489999999999997E-3</v>
      </c>
    </row>
    <row r="13" spans="2:46" x14ac:dyDescent="0.2">
      <c r="B13" t="s">
        <v>34</v>
      </c>
      <c r="C13">
        <v>9.838237794546166E-2</v>
      </c>
      <c r="D13">
        <v>9.1346689415392909E-2</v>
      </c>
      <c r="E13">
        <v>7.7861619732761095E-2</v>
      </c>
      <c r="F13">
        <v>8.47800467873287E-2</v>
      </c>
      <c r="G13">
        <v>7.6571743502248463E-2</v>
      </c>
      <c r="H13">
        <v>6.8949747594673969E-2</v>
      </c>
      <c r="J13">
        <v>4.4442099214934409E-2</v>
      </c>
      <c r="K13">
        <v>3.0957029532302581E-2</v>
      </c>
      <c r="L13">
        <v>2.8611800022279674E-2</v>
      </c>
      <c r="M13">
        <v>1.559577624165244E-2</v>
      </c>
      <c r="N13">
        <v>1.207793197661805E-2</v>
      </c>
      <c r="O13">
        <v>1.3836854109135245E-2</v>
      </c>
      <c r="AD13" s="33" t="s">
        <v>78</v>
      </c>
      <c r="AE13" s="31">
        <v>8.1810000000000008E-3</v>
      </c>
      <c r="AF13" s="31">
        <v>8.9110000000000005E-3</v>
      </c>
      <c r="AG13" s="31">
        <v>6.986E-3</v>
      </c>
      <c r="AH13" s="31">
        <v>7.0029999999999997E-3</v>
      </c>
      <c r="AI13" s="31">
        <v>3.6510000000000002E-3</v>
      </c>
      <c r="AJ13" s="31">
        <v>5.6979999999999999E-3</v>
      </c>
      <c r="AK13" s="31">
        <v>5.9829999999999996E-3</v>
      </c>
      <c r="AL13" s="31">
        <v>6.5079999999999999E-3</v>
      </c>
      <c r="AM13" s="31">
        <v>2.2079999999999999E-3</v>
      </c>
      <c r="AN13" s="31">
        <v>1.745E-3</v>
      </c>
      <c r="AO13" s="31">
        <v>8.0809999999999996E-3</v>
      </c>
      <c r="AP13" s="31">
        <v>2.9190000000000002E-3</v>
      </c>
      <c r="AQ13" s="31">
        <v>2.2300000000000002E-3</v>
      </c>
      <c r="AR13" s="31">
        <v>2.2409999999999999E-3</v>
      </c>
      <c r="AS13" s="31">
        <v>2.5860000000000002E-3</v>
      </c>
      <c r="AT13" s="31">
        <v>3.0249999999999999E-3</v>
      </c>
    </row>
    <row r="14" spans="2:46" x14ac:dyDescent="0.2">
      <c r="B14" s="19" t="s">
        <v>35</v>
      </c>
      <c r="C14" s="19">
        <v>0.1111963190184049</v>
      </c>
      <c r="D14" s="19">
        <v>8.1032719836400827E-2</v>
      </c>
      <c r="E14" s="19">
        <v>7.0296523517382428E-2</v>
      </c>
      <c r="F14" s="19">
        <v>9.7648261758691207E-2</v>
      </c>
      <c r="G14" s="19">
        <v>7.4130879345603279E-2</v>
      </c>
      <c r="H14" s="19">
        <v>9.1513292433537827E-2</v>
      </c>
      <c r="J14" s="19">
        <v>4.1666666666666671E-2</v>
      </c>
      <c r="K14" s="19">
        <v>2.6329243353783227E-2</v>
      </c>
      <c r="L14" s="19">
        <v>3.1441717791411056E-2</v>
      </c>
      <c r="M14" s="19">
        <v>7.6687116564417238E-3</v>
      </c>
      <c r="N14" s="19">
        <v>7.1574642126789254E-3</v>
      </c>
      <c r="O14" s="19">
        <v>1.6359918200408996E-2</v>
      </c>
      <c r="AD14" s="33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</row>
    <row r="15" spans="2:46" x14ac:dyDescent="0.2">
      <c r="B15" s="28" t="s">
        <v>36</v>
      </c>
      <c r="C15" s="29">
        <f>(AVERAGE(C11:C14))</f>
        <v>0.11707993289607135</v>
      </c>
      <c r="D15" s="29">
        <f t="shared" ref="D15:O15" si="1">(AVERAGE(D11:D14))</f>
        <v>9.7812036361393559E-2</v>
      </c>
      <c r="E15" s="29">
        <f t="shared" si="1"/>
        <v>8.4282019850526343E-2</v>
      </c>
      <c r="F15" s="29">
        <f t="shared" si="1"/>
        <v>9.3918688028918368E-2</v>
      </c>
      <c r="G15" s="29">
        <f t="shared" si="1"/>
        <v>8.5171154486015421E-2</v>
      </c>
      <c r="H15" s="30">
        <f t="shared" si="1"/>
        <v>8.5019607130682198E-2</v>
      </c>
      <c r="J15" s="28">
        <f t="shared" si="1"/>
        <v>4.5679590829073455E-2</v>
      </c>
      <c r="K15" s="29">
        <f t="shared" si="1"/>
        <v>3.1059318557903018E-2</v>
      </c>
      <c r="L15" s="29">
        <f t="shared" si="1"/>
        <v>4.1495401587759315E-2</v>
      </c>
      <c r="M15" s="29">
        <f t="shared" si="1"/>
        <v>1.4082093650876497E-2</v>
      </c>
      <c r="N15" s="29">
        <f t="shared" si="1"/>
        <v>1.275274086075439E-2</v>
      </c>
      <c r="O15" s="30">
        <f t="shared" si="1"/>
        <v>1.9267966763645408E-2</v>
      </c>
      <c r="AD15" s="33" t="s">
        <v>79</v>
      </c>
      <c r="AE15" s="31">
        <v>9.1039999999999996E-2</v>
      </c>
      <c r="AF15" s="31">
        <v>6.9449999999999998E-2</v>
      </c>
      <c r="AG15" s="31">
        <v>6.2050000000000001E-2</v>
      </c>
      <c r="AH15" s="31">
        <v>0.1182</v>
      </c>
      <c r="AI15" s="31">
        <v>8.2299999999999998E-2</v>
      </c>
      <c r="AJ15" s="31">
        <v>6.7040000000000002E-2</v>
      </c>
      <c r="AK15" s="31">
        <v>6.5979999999999997E-2</v>
      </c>
      <c r="AL15" s="31">
        <v>0.1113</v>
      </c>
      <c r="AM15" s="31">
        <v>3.8649999999999997E-2</v>
      </c>
      <c r="AN15" s="31">
        <v>2.5510000000000001E-2</v>
      </c>
      <c r="AO15" s="31">
        <v>1.5779999999999999E-2</v>
      </c>
      <c r="AP15" s="31">
        <v>5.1159999999999997E-2</v>
      </c>
      <c r="AQ15" s="31">
        <v>6.9849999999999999E-3</v>
      </c>
      <c r="AR15" s="31">
        <v>5.62E-3</v>
      </c>
      <c r="AS15" s="31">
        <v>1.1039999999999999E-2</v>
      </c>
      <c r="AT15" s="31">
        <v>1.3429999999999999E-2</v>
      </c>
    </row>
    <row r="16" spans="2:46" x14ac:dyDescent="0.2">
      <c r="B16" t="s">
        <v>10</v>
      </c>
      <c r="C16">
        <f>STDEV(C11:C14)</f>
        <v>1.6361953519704885E-2</v>
      </c>
      <c r="D16">
        <f t="shared" ref="D16:O16" si="2">STDEV(D11:D14)</f>
        <v>1.78231389868997E-2</v>
      </c>
      <c r="E16">
        <f t="shared" si="2"/>
        <v>1.397272223106877E-2</v>
      </c>
      <c r="F16">
        <f t="shared" si="2"/>
        <v>7.3023541380911458E-3</v>
      </c>
      <c r="G16">
        <f t="shared" si="2"/>
        <v>1.1396452803715974E-2</v>
      </c>
      <c r="H16">
        <f t="shared" si="2"/>
        <v>1.1965969774206976E-2</v>
      </c>
      <c r="J16">
        <f t="shared" si="2"/>
        <v>4.4153844321957719E-3</v>
      </c>
      <c r="K16">
        <f t="shared" si="2"/>
        <v>3.4904778899913004E-3</v>
      </c>
      <c r="L16">
        <f t="shared" si="2"/>
        <v>1.6162085732506323E-2</v>
      </c>
      <c r="M16">
        <f t="shared" si="2"/>
        <v>4.4602426050487217E-3</v>
      </c>
      <c r="N16">
        <f t="shared" si="2"/>
        <v>4.4819162394658437E-3</v>
      </c>
      <c r="O16">
        <f t="shared" si="2"/>
        <v>5.1726830766344756E-3</v>
      </c>
      <c r="AD16" s="33" t="s">
        <v>80</v>
      </c>
      <c r="AE16" s="31">
        <v>0.1431</v>
      </c>
      <c r="AF16" s="31">
        <v>0.12620000000000001</v>
      </c>
      <c r="AG16" s="31">
        <v>0.1065</v>
      </c>
      <c r="AH16" s="31">
        <v>0.1628</v>
      </c>
      <c r="AI16" s="31">
        <v>0.1055</v>
      </c>
      <c r="AJ16" s="31">
        <v>0.1033</v>
      </c>
      <c r="AK16" s="31">
        <v>0.1041</v>
      </c>
      <c r="AL16" s="31">
        <v>0.15279999999999999</v>
      </c>
      <c r="AM16" s="31">
        <v>5.271E-2</v>
      </c>
      <c r="AN16" s="31">
        <v>3.6609999999999997E-2</v>
      </c>
      <c r="AO16" s="31">
        <v>6.7210000000000006E-2</v>
      </c>
      <c r="AP16" s="31">
        <v>6.973E-2</v>
      </c>
      <c r="AQ16" s="31">
        <v>2.1180000000000001E-2</v>
      </c>
      <c r="AR16" s="31">
        <v>1.9890000000000001E-2</v>
      </c>
      <c r="AS16" s="31">
        <v>2.75E-2</v>
      </c>
      <c r="AT16" s="31">
        <v>3.2680000000000001E-2</v>
      </c>
    </row>
    <row r="17" spans="2:46" x14ac:dyDescent="0.2">
      <c r="B17" t="s">
        <v>41</v>
      </c>
      <c r="C17">
        <f>(C16/2)</f>
        <v>8.1809767598524426E-3</v>
      </c>
      <c r="D17">
        <f t="shared" ref="D17:O17" si="3">(D16/2)</f>
        <v>8.9115694934498498E-3</v>
      </c>
      <c r="E17">
        <f t="shared" si="3"/>
        <v>6.986361115534385E-3</v>
      </c>
      <c r="F17">
        <f t="shared" si="3"/>
        <v>3.6511770690455729E-3</v>
      </c>
      <c r="G17">
        <f t="shared" si="3"/>
        <v>5.6982264018579868E-3</v>
      </c>
      <c r="H17">
        <f t="shared" si="3"/>
        <v>5.9829848871034881E-3</v>
      </c>
      <c r="J17">
        <f t="shared" si="3"/>
        <v>2.2076922160978859E-3</v>
      </c>
      <c r="K17">
        <f t="shared" si="3"/>
        <v>1.7452389449956502E-3</v>
      </c>
      <c r="L17">
        <f t="shared" si="3"/>
        <v>8.0810428662531613E-3</v>
      </c>
      <c r="M17">
        <f t="shared" si="3"/>
        <v>2.2301213025243609E-3</v>
      </c>
      <c r="N17">
        <f t="shared" si="3"/>
        <v>2.2409581197329219E-3</v>
      </c>
      <c r="O17">
        <f t="shared" si="3"/>
        <v>2.5863415383172378E-3</v>
      </c>
      <c r="AD17" s="33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</row>
    <row r="18" spans="2:46" x14ac:dyDescent="0.2">
      <c r="AD18" s="33" t="s">
        <v>81</v>
      </c>
      <c r="AE18" s="31">
        <v>0.46829999999999999</v>
      </c>
      <c r="AF18" s="31">
        <v>0.39119999999999999</v>
      </c>
      <c r="AG18" s="31">
        <v>0.33710000000000001</v>
      </c>
      <c r="AH18" s="31">
        <v>0.56210000000000004</v>
      </c>
      <c r="AI18" s="31">
        <v>0.37569999999999998</v>
      </c>
      <c r="AJ18" s="31">
        <v>0.3407</v>
      </c>
      <c r="AK18" s="31">
        <v>0.34010000000000001</v>
      </c>
      <c r="AL18" s="31">
        <v>0.5282</v>
      </c>
      <c r="AM18" s="31">
        <v>0.1827</v>
      </c>
      <c r="AN18" s="31">
        <v>0.1242</v>
      </c>
      <c r="AO18" s="31">
        <v>0.16600000000000001</v>
      </c>
      <c r="AP18" s="31">
        <v>0.24179999999999999</v>
      </c>
      <c r="AQ18" s="31">
        <v>5.6329999999999998E-2</v>
      </c>
      <c r="AR18" s="31">
        <v>5.101E-2</v>
      </c>
      <c r="AS18" s="31">
        <v>7.707E-2</v>
      </c>
      <c r="AT18" s="31">
        <v>9.221E-2</v>
      </c>
    </row>
    <row r="19" spans="2:46" x14ac:dyDescent="0.2">
      <c r="C19" t="s">
        <v>42</v>
      </c>
      <c r="D19" t="s">
        <v>43</v>
      </c>
      <c r="J19" t="s">
        <v>42</v>
      </c>
      <c r="K19" t="s">
        <v>43</v>
      </c>
      <c r="AD19" s="33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</row>
    <row r="20" spans="2:46" x14ac:dyDescent="0.2">
      <c r="B20" t="s">
        <v>44</v>
      </c>
      <c r="C20">
        <v>0.15376092655934964</v>
      </c>
      <c r="D20">
        <v>0.1346937986743193</v>
      </c>
      <c r="J20">
        <v>6.100192603758027E-2</v>
      </c>
      <c r="K20">
        <v>2.7119124458100628E-2</v>
      </c>
      <c r="AD20" s="33" t="s">
        <v>82</v>
      </c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</row>
    <row r="21" spans="2:46" x14ac:dyDescent="0.2">
      <c r="B21" t="s">
        <v>45</v>
      </c>
      <c r="C21">
        <v>0.15151780655486827</v>
      </c>
      <c r="D21">
        <v>0.1467281149058709</v>
      </c>
      <c r="J21">
        <v>6.5069713377842425E-2</v>
      </c>
      <c r="K21">
        <v>2.8738149893984277E-2</v>
      </c>
      <c r="AD21" s="33" t="s">
        <v>83</v>
      </c>
      <c r="AE21" s="31" t="s">
        <v>84</v>
      </c>
      <c r="AF21" s="31" t="s">
        <v>84</v>
      </c>
      <c r="AG21" s="31" t="s">
        <v>84</v>
      </c>
      <c r="AH21" s="31" t="s">
        <v>84</v>
      </c>
      <c r="AI21" s="31" t="s">
        <v>84</v>
      </c>
      <c r="AJ21" s="31" t="s">
        <v>84</v>
      </c>
      <c r="AK21" s="31" t="s">
        <v>84</v>
      </c>
      <c r="AL21" s="31" t="s">
        <v>84</v>
      </c>
      <c r="AM21" s="31" t="s">
        <v>84</v>
      </c>
      <c r="AN21" s="31" t="s">
        <v>84</v>
      </c>
      <c r="AO21" s="31" t="s">
        <v>84</v>
      </c>
      <c r="AP21" s="31" t="s">
        <v>84</v>
      </c>
      <c r="AQ21" s="31" t="s">
        <v>84</v>
      </c>
      <c r="AR21" s="31" t="s">
        <v>84</v>
      </c>
      <c r="AS21" s="31" t="s">
        <v>84</v>
      </c>
      <c r="AT21" s="31" t="s">
        <v>84</v>
      </c>
    </row>
    <row r="22" spans="2:46" x14ac:dyDescent="0.2">
      <c r="B22" t="s">
        <v>46</v>
      </c>
      <c r="C22">
        <v>0.12828405419825401</v>
      </c>
      <c r="D22">
        <v>0.11515076894212556</v>
      </c>
      <c r="J22">
        <v>5.2064095122508924E-2</v>
      </c>
      <c r="K22">
        <v>2.0755281163702868E-2</v>
      </c>
      <c r="AD22" s="33" t="s">
        <v>85</v>
      </c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</row>
    <row r="23" spans="2:46" x14ac:dyDescent="0.2">
      <c r="B23" s="19" t="s">
        <v>47</v>
      </c>
      <c r="C23" s="19">
        <v>0.12857873210633949</v>
      </c>
      <c r="D23" s="19">
        <v>0.13164621676891614</v>
      </c>
      <c r="J23">
        <v>6.3650306748466251E-2</v>
      </c>
      <c r="K23">
        <v>1.5593047034764822E-2</v>
      </c>
      <c r="AD23" s="33" t="s">
        <v>86</v>
      </c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</row>
    <row r="24" spans="2:46" x14ac:dyDescent="0.2">
      <c r="B24" s="28" t="s">
        <v>36</v>
      </c>
      <c r="C24" s="29">
        <f>(AVERAGE(C20:C23))</f>
        <v>0.14053537985470285</v>
      </c>
      <c r="D24" s="30">
        <f>(AVERAGE(D20:D23))</f>
        <v>0.13205472482280797</v>
      </c>
      <c r="I24" s="28" t="s">
        <v>36</v>
      </c>
      <c r="J24" s="28">
        <f>(AVERAGE(J20:J23))</f>
        <v>6.0446510321599471E-2</v>
      </c>
      <c r="K24" s="30">
        <f>(AVERAGE(K20:K23))</f>
        <v>2.305140063763815E-2</v>
      </c>
      <c r="AD24" s="33" t="s">
        <v>87</v>
      </c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</row>
    <row r="25" spans="2:46" x14ac:dyDescent="0.2">
      <c r="B25" t="s">
        <v>10</v>
      </c>
      <c r="C25">
        <f>STDEV(C20:C23)</f>
        <v>1.4006964786373291E-2</v>
      </c>
      <c r="D25">
        <f>STDEV(D20:D23)</f>
        <v>1.3015166672893749E-2</v>
      </c>
      <c r="I25" t="s">
        <v>10</v>
      </c>
      <c r="J25">
        <f>STDEV(J20:J23)</f>
        <v>5.8369994926492043E-3</v>
      </c>
      <c r="K25">
        <f>STDEV(K20:K23)</f>
        <v>6.0493717935057624E-3</v>
      </c>
      <c r="AD25" s="33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</row>
    <row r="26" spans="2:46" x14ac:dyDescent="0.2">
      <c r="B26" t="s">
        <v>41</v>
      </c>
      <c r="C26">
        <f>(C25/2)</f>
        <v>7.0034823931866457E-3</v>
      </c>
      <c r="D26">
        <f t="shared" ref="D26" si="4">(D25/2)</f>
        <v>6.5075833364468746E-3</v>
      </c>
      <c r="I26" t="s">
        <v>41</v>
      </c>
      <c r="J26">
        <f>(J25/2)</f>
        <v>2.9184997463246021E-3</v>
      </c>
      <c r="K26">
        <f t="shared" ref="K26" si="5">(K25/2)</f>
        <v>3.0246858967528812E-3</v>
      </c>
      <c r="AD26" s="33" t="s">
        <v>88</v>
      </c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</row>
    <row r="27" spans="2:46" x14ac:dyDescent="0.2">
      <c r="AD27" s="33" t="s">
        <v>89</v>
      </c>
      <c r="AE27" s="31">
        <v>0.99729999999999996</v>
      </c>
      <c r="AF27" s="31">
        <v>0.91390000000000005</v>
      </c>
      <c r="AG27" s="31">
        <v>0.9637</v>
      </c>
      <c r="AH27" s="31">
        <v>0.77259999999999995</v>
      </c>
      <c r="AI27" s="31">
        <v>0.97489999999999999</v>
      </c>
      <c r="AJ27" s="31">
        <v>0.80930000000000002</v>
      </c>
      <c r="AK27" s="31">
        <v>0.94310000000000005</v>
      </c>
      <c r="AL27" s="31">
        <v>0.97060000000000002</v>
      </c>
      <c r="AM27" s="31">
        <v>0.86699999999999999</v>
      </c>
      <c r="AN27" s="31">
        <v>0.95609999999999995</v>
      </c>
      <c r="AO27" s="31">
        <v>0.87470000000000003</v>
      </c>
      <c r="AP27" s="31">
        <v>0.86060000000000003</v>
      </c>
      <c r="AQ27" s="31">
        <v>0.86399999999999999</v>
      </c>
      <c r="AR27" s="31">
        <v>0.99129999999999996</v>
      </c>
      <c r="AS27" s="31">
        <v>0.96199999999999997</v>
      </c>
      <c r="AT27" s="31">
        <v>0.92779999999999996</v>
      </c>
    </row>
    <row r="28" spans="2:46" x14ac:dyDescent="0.2">
      <c r="AD28" s="33" t="s">
        <v>85</v>
      </c>
      <c r="AE28" s="31">
        <v>0.9909</v>
      </c>
      <c r="AF28" s="31">
        <v>0.50339999999999996</v>
      </c>
      <c r="AG28" s="31">
        <v>0.80220000000000002</v>
      </c>
      <c r="AH28" s="31">
        <v>6.1499999999999999E-2</v>
      </c>
      <c r="AI28" s="31">
        <v>0.87139999999999995</v>
      </c>
      <c r="AJ28" s="31">
        <v>0.12</v>
      </c>
      <c r="AK28" s="31">
        <v>0.67330000000000001</v>
      </c>
      <c r="AL28" s="31">
        <v>0.84509999999999996</v>
      </c>
      <c r="AM28" s="31">
        <v>0.28610000000000002</v>
      </c>
      <c r="AN28" s="31">
        <v>0.75439999999999996</v>
      </c>
      <c r="AO28" s="31">
        <v>0.3165</v>
      </c>
      <c r="AP28" s="31">
        <v>0.26240000000000002</v>
      </c>
      <c r="AQ28" s="31">
        <v>0.27489999999999998</v>
      </c>
      <c r="AR28" s="31">
        <v>0.96409999999999996</v>
      </c>
      <c r="AS28" s="31">
        <v>0.7913</v>
      </c>
      <c r="AT28" s="31">
        <v>0.58169999999999999</v>
      </c>
    </row>
    <row r="29" spans="2:46" x14ac:dyDescent="0.2">
      <c r="AD29" s="33" t="s">
        <v>86</v>
      </c>
      <c r="AE29" s="31" t="s">
        <v>90</v>
      </c>
      <c r="AF29" s="31" t="s">
        <v>90</v>
      </c>
      <c r="AG29" s="31" t="s">
        <v>90</v>
      </c>
      <c r="AH29" s="31" t="s">
        <v>90</v>
      </c>
      <c r="AI29" s="31" t="s">
        <v>90</v>
      </c>
      <c r="AJ29" s="31" t="s">
        <v>90</v>
      </c>
      <c r="AK29" s="31" t="s">
        <v>90</v>
      </c>
      <c r="AL29" s="31" t="s">
        <v>90</v>
      </c>
      <c r="AM29" s="31" t="s">
        <v>90</v>
      </c>
      <c r="AN29" s="31" t="s">
        <v>90</v>
      </c>
      <c r="AO29" s="31" t="s">
        <v>90</v>
      </c>
      <c r="AP29" s="31" t="s">
        <v>90</v>
      </c>
      <c r="AQ29" s="31" t="s">
        <v>90</v>
      </c>
      <c r="AR29" s="31" t="s">
        <v>90</v>
      </c>
      <c r="AS29" s="31" t="s">
        <v>90</v>
      </c>
      <c r="AT29" s="31" t="s">
        <v>90</v>
      </c>
    </row>
    <row r="30" spans="2:46" x14ac:dyDescent="0.2">
      <c r="AD30" s="33" t="s">
        <v>87</v>
      </c>
      <c r="AE30" s="31" t="s">
        <v>91</v>
      </c>
      <c r="AF30" s="31" t="s">
        <v>91</v>
      </c>
      <c r="AG30" s="31" t="s">
        <v>91</v>
      </c>
      <c r="AH30" s="31" t="s">
        <v>91</v>
      </c>
      <c r="AI30" s="31" t="s">
        <v>91</v>
      </c>
      <c r="AJ30" s="31" t="s">
        <v>91</v>
      </c>
      <c r="AK30" s="31" t="s">
        <v>91</v>
      </c>
      <c r="AL30" s="31" t="s">
        <v>91</v>
      </c>
      <c r="AM30" s="31" t="s">
        <v>91</v>
      </c>
      <c r="AN30" s="31" t="s">
        <v>91</v>
      </c>
      <c r="AO30" s="31" t="s">
        <v>91</v>
      </c>
      <c r="AP30" s="31" t="s">
        <v>91</v>
      </c>
      <c r="AQ30" s="31" t="s">
        <v>91</v>
      </c>
      <c r="AR30" s="31" t="s">
        <v>91</v>
      </c>
      <c r="AS30" s="31" t="s">
        <v>91</v>
      </c>
      <c r="AT30" s="31" t="s">
        <v>91</v>
      </c>
    </row>
    <row r="31" spans="2:46" x14ac:dyDescent="0.2">
      <c r="B31" s="32"/>
      <c r="C31" s="32"/>
      <c r="D31" s="32"/>
      <c r="E31" s="32"/>
      <c r="F31" s="32"/>
      <c r="G31" s="32"/>
      <c r="H31" s="32"/>
      <c r="I31" s="32"/>
      <c r="J31" s="32"/>
    </row>
    <row r="32" spans="2:46" x14ac:dyDescent="0.2">
      <c r="B32" s="33"/>
      <c r="C32" s="31"/>
      <c r="D32" s="31"/>
      <c r="E32" s="31"/>
      <c r="F32" s="31"/>
      <c r="G32" s="31"/>
      <c r="H32" s="31"/>
      <c r="I32" s="31"/>
      <c r="J32" s="31"/>
    </row>
    <row r="33" spans="2:38" x14ac:dyDescent="0.2">
      <c r="B33" s="33"/>
      <c r="C33" s="31"/>
      <c r="D33" s="31"/>
      <c r="E33" s="31"/>
      <c r="F33" s="31"/>
      <c r="G33" s="31"/>
      <c r="H33" s="31"/>
      <c r="I33" s="31"/>
      <c r="J33" s="31"/>
      <c r="AD33" s="32"/>
      <c r="AE33" s="32"/>
      <c r="AF33" s="32"/>
      <c r="AG33" s="32"/>
      <c r="AH33" s="32"/>
      <c r="AI33" s="32"/>
      <c r="AJ33" s="32"/>
      <c r="AK33" s="32"/>
      <c r="AL33" s="32"/>
    </row>
    <row r="34" spans="2:38" x14ac:dyDescent="0.2">
      <c r="B34" s="33"/>
      <c r="C34" s="31"/>
      <c r="D34" s="31"/>
      <c r="E34" s="31"/>
      <c r="F34" s="31"/>
      <c r="G34" s="31"/>
      <c r="H34" s="31"/>
      <c r="I34" s="31"/>
      <c r="J34" s="31"/>
      <c r="AD34" s="33" t="s">
        <v>92</v>
      </c>
      <c r="AE34" s="31">
        <v>1</v>
      </c>
      <c r="AF34" s="31"/>
      <c r="AG34" s="31"/>
      <c r="AH34" s="31"/>
      <c r="AI34" s="31"/>
      <c r="AJ34" s="31"/>
      <c r="AK34" s="31"/>
      <c r="AL34" s="31"/>
    </row>
    <row r="35" spans="2:38" x14ac:dyDescent="0.2">
      <c r="B35" s="33"/>
      <c r="C35" s="31"/>
      <c r="D35" s="31"/>
      <c r="E35" s="31"/>
      <c r="F35" s="31"/>
      <c r="G35" s="31"/>
      <c r="H35" s="31"/>
      <c r="I35" s="31"/>
      <c r="J35" s="31"/>
      <c r="AD35" s="33" t="s">
        <v>93</v>
      </c>
      <c r="AE35" s="31">
        <v>120</v>
      </c>
      <c r="AF35" s="31"/>
      <c r="AG35" s="31"/>
      <c r="AH35" s="31"/>
      <c r="AI35" s="31"/>
      <c r="AJ35" s="31"/>
      <c r="AK35" s="31"/>
      <c r="AL35" s="31"/>
    </row>
    <row r="36" spans="2:38" x14ac:dyDescent="0.2">
      <c r="B36" s="33"/>
      <c r="C36" s="31"/>
      <c r="D36" s="31"/>
      <c r="E36" s="31"/>
      <c r="F36" s="31"/>
      <c r="G36" s="31"/>
      <c r="H36" s="31"/>
      <c r="I36" s="31"/>
      <c r="J36" s="31"/>
      <c r="AD36" s="33" t="s">
        <v>94</v>
      </c>
      <c r="AE36" s="31">
        <v>0.05</v>
      </c>
      <c r="AF36" s="31"/>
      <c r="AG36" s="31"/>
      <c r="AH36" s="31"/>
      <c r="AI36" s="31"/>
      <c r="AJ36" s="31"/>
      <c r="AK36" s="31"/>
      <c r="AL36" s="31"/>
    </row>
    <row r="37" spans="2:38" x14ac:dyDescent="0.2">
      <c r="B37" s="33"/>
      <c r="C37" s="31"/>
      <c r="D37" s="31"/>
      <c r="E37" s="31"/>
      <c r="F37" s="31"/>
      <c r="G37" s="31"/>
      <c r="H37" s="31"/>
      <c r="I37" s="31"/>
      <c r="J37" s="31"/>
      <c r="AD37" s="33"/>
      <c r="AE37" s="31"/>
      <c r="AF37" s="31"/>
      <c r="AG37" s="31"/>
      <c r="AH37" s="31"/>
      <c r="AI37" s="31"/>
      <c r="AJ37" s="31"/>
      <c r="AK37" s="31"/>
      <c r="AL37" s="31"/>
    </row>
    <row r="38" spans="2:38" x14ac:dyDescent="0.2">
      <c r="B38" s="33"/>
      <c r="C38" s="31"/>
      <c r="D38" s="31"/>
      <c r="E38" s="31"/>
      <c r="F38" s="31"/>
      <c r="G38" s="31"/>
      <c r="H38" s="31"/>
      <c r="I38" s="31"/>
      <c r="J38" s="31"/>
      <c r="AD38" s="33" t="s">
        <v>95</v>
      </c>
      <c r="AE38" s="31" t="s">
        <v>96</v>
      </c>
      <c r="AF38" s="31" t="s">
        <v>97</v>
      </c>
      <c r="AG38" s="31" t="s">
        <v>98</v>
      </c>
      <c r="AH38" s="31" t="s">
        <v>99</v>
      </c>
      <c r="AI38" s="31" t="s">
        <v>100</v>
      </c>
      <c r="AJ38" s="31"/>
      <c r="AK38" s="31"/>
      <c r="AL38" s="31"/>
    </row>
    <row r="39" spans="2:38" x14ac:dyDescent="0.2">
      <c r="B39" s="33"/>
      <c r="C39" s="31"/>
      <c r="D39" s="31"/>
      <c r="E39" s="31"/>
      <c r="F39" s="31"/>
      <c r="G39" s="31"/>
      <c r="H39" s="31"/>
      <c r="I39" s="31"/>
      <c r="J39" s="31"/>
      <c r="AD39" s="33"/>
      <c r="AE39" s="31"/>
      <c r="AF39" s="31"/>
      <c r="AG39" s="31"/>
      <c r="AH39" s="31"/>
      <c r="AI39" s="31"/>
      <c r="AJ39" s="31"/>
      <c r="AK39" s="31"/>
      <c r="AL39" s="31"/>
    </row>
    <row r="40" spans="2:38" x14ac:dyDescent="0.2">
      <c r="B40" s="33"/>
      <c r="C40" s="31"/>
      <c r="D40" s="31"/>
      <c r="E40" s="31"/>
      <c r="F40" s="31"/>
      <c r="G40" s="31"/>
      <c r="H40" s="31"/>
      <c r="I40" s="31"/>
      <c r="J40" s="31"/>
      <c r="AD40" s="33" t="s">
        <v>101</v>
      </c>
      <c r="AE40" s="31">
        <v>1.9269999999999999E-2</v>
      </c>
      <c r="AF40" s="31" t="s">
        <v>102</v>
      </c>
      <c r="AG40" s="31" t="s">
        <v>103</v>
      </c>
      <c r="AH40" s="31" t="s">
        <v>91</v>
      </c>
      <c r="AI40" s="31">
        <v>0.48920000000000002</v>
      </c>
      <c r="AJ40" s="31" t="s">
        <v>104</v>
      </c>
      <c r="AK40" s="31"/>
      <c r="AL40" s="31"/>
    </row>
    <row r="41" spans="2:38" x14ac:dyDescent="0.2">
      <c r="B41" s="33"/>
      <c r="C41" s="31"/>
      <c r="D41" s="31"/>
      <c r="E41" s="31"/>
      <c r="F41" s="31"/>
      <c r="G41" s="31"/>
      <c r="H41" s="31"/>
      <c r="I41" s="31"/>
      <c r="J41" s="31"/>
      <c r="P41" t="s">
        <v>16</v>
      </c>
      <c r="Q41" t="s">
        <v>17</v>
      </c>
      <c r="R41" t="s">
        <v>13</v>
      </c>
      <c r="AD41" s="35" t="s">
        <v>105</v>
      </c>
      <c r="AE41" s="36">
        <v>3.2800000000000003E-2</v>
      </c>
      <c r="AF41" s="36" t="s">
        <v>106</v>
      </c>
      <c r="AG41" s="36" t="s">
        <v>90</v>
      </c>
      <c r="AH41" s="36" t="s">
        <v>107</v>
      </c>
      <c r="AI41" s="36">
        <v>8.3000000000000001E-3</v>
      </c>
      <c r="AJ41" s="36" t="s">
        <v>108</v>
      </c>
      <c r="AK41" s="31"/>
      <c r="AL41" s="31"/>
    </row>
    <row r="42" spans="2:38" x14ac:dyDescent="0.2">
      <c r="B42" s="33"/>
      <c r="C42" s="31"/>
      <c r="D42" s="31"/>
      <c r="E42" s="31"/>
      <c r="F42" s="31"/>
      <c r="G42" s="31"/>
      <c r="H42" s="31"/>
      <c r="I42" s="31"/>
      <c r="J42" s="31"/>
      <c r="O42" s="18" t="s">
        <v>15</v>
      </c>
      <c r="P42">
        <v>4.7035117692125789E-2</v>
      </c>
      <c r="Q42">
        <v>3.8136036793889626E-2</v>
      </c>
      <c r="R42">
        <v>4.6883570336792565E-2</v>
      </c>
      <c r="AD42" s="33" t="s">
        <v>109</v>
      </c>
      <c r="AE42" s="31">
        <v>-2.3460000000000002E-2</v>
      </c>
      <c r="AF42" s="31" t="s">
        <v>110</v>
      </c>
      <c r="AG42" s="31" t="s">
        <v>103</v>
      </c>
      <c r="AH42" s="31" t="s">
        <v>91</v>
      </c>
      <c r="AI42" s="31">
        <v>0.1905</v>
      </c>
      <c r="AJ42" s="31" t="s">
        <v>111</v>
      </c>
      <c r="AK42" s="31"/>
      <c r="AL42" s="31"/>
    </row>
    <row r="43" spans="2:38" x14ac:dyDescent="0.2">
      <c r="B43" s="33"/>
      <c r="C43" s="31"/>
      <c r="D43" s="31"/>
      <c r="E43" s="31"/>
      <c r="F43" s="31"/>
      <c r="G43" s="31"/>
      <c r="H43" s="31"/>
      <c r="I43" s="31"/>
      <c r="J43" s="31"/>
      <c r="O43" s="34" t="s">
        <v>18</v>
      </c>
      <c r="P43">
        <v>3.783433873992739E-3</v>
      </c>
      <c r="Q43">
        <v>8.9693069867616496E-3</v>
      </c>
      <c r="R43">
        <v>1.0298659776883759E-2</v>
      </c>
      <c r="AD43" s="33" t="s">
        <v>112</v>
      </c>
      <c r="AE43" s="31">
        <v>2.316E-2</v>
      </c>
      <c r="AF43" s="31" t="s">
        <v>113</v>
      </c>
      <c r="AG43" s="31" t="s">
        <v>103</v>
      </c>
      <c r="AH43" s="31" t="s">
        <v>91</v>
      </c>
      <c r="AI43" s="31">
        <v>0.20599999999999999</v>
      </c>
      <c r="AJ43" s="31" t="s">
        <v>114</v>
      </c>
      <c r="AK43" s="31"/>
      <c r="AL43" s="31"/>
    </row>
    <row r="44" spans="2:38" x14ac:dyDescent="0.2">
      <c r="B44" s="33"/>
      <c r="C44" s="31"/>
      <c r="D44" s="31"/>
      <c r="E44" s="31"/>
      <c r="F44" s="31"/>
      <c r="G44" s="31"/>
      <c r="H44" s="31"/>
      <c r="I44" s="31"/>
      <c r="J44" s="31"/>
      <c r="AD44" s="35" t="s">
        <v>115</v>
      </c>
      <c r="AE44" s="36">
        <v>3.1910000000000001E-2</v>
      </c>
      <c r="AF44" s="36" t="s">
        <v>116</v>
      </c>
      <c r="AG44" s="36" t="s">
        <v>90</v>
      </c>
      <c r="AH44" s="36" t="s">
        <v>117</v>
      </c>
      <c r="AI44" s="36">
        <v>1.17E-2</v>
      </c>
      <c r="AJ44" s="36" t="s">
        <v>118</v>
      </c>
      <c r="AK44" s="31"/>
      <c r="AL44" s="31"/>
    </row>
    <row r="45" spans="2:38" x14ac:dyDescent="0.2">
      <c r="B45" s="33"/>
      <c r="C45" s="31"/>
      <c r="D45" s="31"/>
      <c r="E45" s="31"/>
      <c r="F45" s="31"/>
      <c r="G45" s="31"/>
      <c r="H45" s="31"/>
      <c r="I45" s="31"/>
      <c r="J45" s="31"/>
      <c r="AD45" s="35" t="s">
        <v>119</v>
      </c>
      <c r="AE45" s="36">
        <v>3.2059999999999998E-2</v>
      </c>
      <c r="AF45" s="36" t="s">
        <v>120</v>
      </c>
      <c r="AG45" s="36" t="s">
        <v>90</v>
      </c>
      <c r="AH45" s="36" t="s">
        <v>117</v>
      </c>
      <c r="AI45" s="36">
        <v>1.0999999999999999E-2</v>
      </c>
      <c r="AJ45" s="36" t="s">
        <v>121</v>
      </c>
      <c r="AK45" s="31"/>
      <c r="AL45" s="31"/>
    </row>
    <row r="46" spans="2:38" x14ac:dyDescent="0.2">
      <c r="B46" s="33"/>
      <c r="C46" s="31"/>
      <c r="D46" s="31"/>
      <c r="E46" s="31"/>
      <c r="F46" s="31"/>
      <c r="G46" s="31"/>
      <c r="H46" s="31"/>
      <c r="I46" s="31"/>
      <c r="J46" s="31"/>
      <c r="AD46" s="33" t="s">
        <v>122</v>
      </c>
      <c r="AE46" s="31">
        <v>-1.498E-2</v>
      </c>
      <c r="AF46" s="31" t="s">
        <v>123</v>
      </c>
      <c r="AG46" s="31" t="s">
        <v>103</v>
      </c>
      <c r="AH46" s="31" t="s">
        <v>91</v>
      </c>
      <c r="AI46" s="31">
        <v>0.84319999999999995</v>
      </c>
      <c r="AJ46" s="31" t="s">
        <v>124</v>
      </c>
      <c r="AK46" s="31"/>
      <c r="AL46" s="31"/>
    </row>
    <row r="47" spans="2:38" x14ac:dyDescent="0.2">
      <c r="B47" s="33"/>
      <c r="C47" s="31"/>
      <c r="D47" s="31"/>
      <c r="E47" s="31"/>
      <c r="F47" s="31"/>
      <c r="G47" s="31"/>
      <c r="H47" s="31"/>
      <c r="I47" s="31"/>
      <c r="J47" s="31"/>
      <c r="AD47" s="35" t="s">
        <v>125</v>
      </c>
      <c r="AE47" s="36">
        <v>7.1400000000000005E-2</v>
      </c>
      <c r="AF47" s="36" t="s">
        <v>126</v>
      </c>
      <c r="AG47" s="36" t="s">
        <v>90</v>
      </c>
      <c r="AH47" s="36" t="s">
        <v>127</v>
      </c>
      <c r="AI47" s="36" t="s">
        <v>128</v>
      </c>
      <c r="AJ47" s="31" t="s">
        <v>129</v>
      </c>
      <c r="AK47" s="31"/>
      <c r="AL47" s="31"/>
    </row>
    <row r="48" spans="2:38" x14ac:dyDescent="0.2">
      <c r="B48" s="33"/>
      <c r="C48" s="31"/>
      <c r="D48" s="31"/>
      <c r="E48" s="31"/>
      <c r="F48" s="31"/>
      <c r="G48" s="31"/>
      <c r="H48" s="31"/>
      <c r="I48" s="31"/>
      <c r="J48" s="31"/>
      <c r="AD48" s="35" t="s">
        <v>130</v>
      </c>
      <c r="AE48" s="36">
        <v>8.6019999999999999E-2</v>
      </c>
      <c r="AF48" s="36" t="s">
        <v>131</v>
      </c>
      <c r="AG48" s="36" t="s">
        <v>90</v>
      </c>
      <c r="AH48" s="36" t="s">
        <v>127</v>
      </c>
      <c r="AI48" s="36" t="s">
        <v>128</v>
      </c>
      <c r="AJ48" s="31" t="s">
        <v>132</v>
      </c>
      <c r="AK48" s="31"/>
      <c r="AL48" s="31"/>
    </row>
    <row r="49" spans="2:38" x14ac:dyDescent="0.2">
      <c r="B49" s="33"/>
      <c r="C49" s="31"/>
      <c r="D49" s="31"/>
      <c r="E49" s="31"/>
      <c r="F49" s="31"/>
      <c r="G49" s="31"/>
      <c r="H49" s="31"/>
      <c r="I49" s="31"/>
      <c r="J49" s="31"/>
      <c r="AD49" s="35" t="s">
        <v>133</v>
      </c>
      <c r="AE49" s="36">
        <v>7.5579999999999994E-2</v>
      </c>
      <c r="AF49" s="36" t="s">
        <v>134</v>
      </c>
      <c r="AG49" s="36" t="s">
        <v>90</v>
      </c>
      <c r="AH49" s="36" t="s">
        <v>127</v>
      </c>
      <c r="AI49" s="36" t="s">
        <v>128</v>
      </c>
      <c r="AJ49" s="31" t="s">
        <v>135</v>
      </c>
      <c r="AK49" s="31"/>
      <c r="AL49" s="31"/>
    </row>
    <row r="50" spans="2:38" x14ac:dyDescent="0.2">
      <c r="B50" s="33"/>
      <c r="C50" s="31"/>
      <c r="D50" s="31"/>
      <c r="E50" s="31"/>
      <c r="F50" s="31"/>
      <c r="G50" s="31"/>
      <c r="H50" s="31"/>
      <c r="I50" s="31"/>
      <c r="J50" s="31"/>
      <c r="AD50" s="35" t="s">
        <v>136</v>
      </c>
      <c r="AE50" s="36">
        <v>5.663E-2</v>
      </c>
      <c r="AF50" s="36" t="s">
        <v>137</v>
      </c>
      <c r="AG50" s="36" t="s">
        <v>90</v>
      </c>
      <c r="AH50" s="36" t="s">
        <v>127</v>
      </c>
      <c r="AI50" s="36" t="s">
        <v>128</v>
      </c>
      <c r="AJ50" s="31" t="s">
        <v>138</v>
      </c>
      <c r="AK50" s="31"/>
      <c r="AL50" s="31"/>
    </row>
    <row r="51" spans="2:38" x14ac:dyDescent="0.2">
      <c r="B51" s="33"/>
      <c r="C51" s="31"/>
      <c r="D51" s="31"/>
      <c r="E51" s="31"/>
      <c r="F51" s="31"/>
      <c r="G51" s="31"/>
      <c r="H51" s="31"/>
      <c r="I51" s="31"/>
      <c r="J51" s="31"/>
      <c r="AD51" s="35" t="s">
        <v>139</v>
      </c>
      <c r="AE51" s="36">
        <v>0.10299999999999999</v>
      </c>
      <c r="AF51" s="36" t="s">
        <v>140</v>
      </c>
      <c r="AG51" s="36" t="s">
        <v>90</v>
      </c>
      <c r="AH51" s="36" t="s">
        <v>127</v>
      </c>
      <c r="AI51" s="36" t="s">
        <v>128</v>
      </c>
      <c r="AJ51" s="31" t="s">
        <v>141</v>
      </c>
      <c r="AK51" s="31"/>
      <c r="AL51" s="31"/>
    </row>
    <row r="52" spans="2:38" x14ac:dyDescent="0.2">
      <c r="B52" s="33"/>
      <c r="C52" s="31"/>
      <c r="D52" s="31"/>
      <c r="E52" s="31"/>
      <c r="F52" s="31"/>
      <c r="G52" s="31"/>
      <c r="H52" s="31"/>
      <c r="I52" s="31"/>
      <c r="J52" s="31"/>
      <c r="AD52" s="35" t="s">
        <v>142</v>
      </c>
      <c r="AE52" s="36">
        <v>0.1043</v>
      </c>
      <c r="AF52" s="36" t="s">
        <v>143</v>
      </c>
      <c r="AG52" s="36" t="s">
        <v>90</v>
      </c>
      <c r="AH52" s="36" t="s">
        <v>127</v>
      </c>
      <c r="AI52" s="36" t="s">
        <v>128</v>
      </c>
      <c r="AJ52" s="31" t="s">
        <v>144</v>
      </c>
      <c r="AK52" s="31"/>
      <c r="AL52" s="31"/>
    </row>
    <row r="53" spans="2:38" x14ac:dyDescent="0.2">
      <c r="B53" s="33"/>
      <c r="C53" s="31"/>
      <c r="D53" s="31"/>
      <c r="E53" s="31"/>
      <c r="F53" s="31"/>
      <c r="G53" s="31"/>
      <c r="H53" s="31"/>
      <c r="I53" s="31"/>
      <c r="J53" s="31"/>
      <c r="AD53" s="35" t="s">
        <v>145</v>
      </c>
      <c r="AE53" s="36">
        <v>9.7809999999999994E-2</v>
      </c>
      <c r="AF53" s="36" t="s">
        <v>146</v>
      </c>
      <c r="AG53" s="36" t="s">
        <v>90</v>
      </c>
      <c r="AH53" s="36" t="s">
        <v>127</v>
      </c>
      <c r="AI53" s="36" t="s">
        <v>128</v>
      </c>
      <c r="AJ53" s="31" t="s">
        <v>147</v>
      </c>
      <c r="AK53" s="31"/>
      <c r="AL53" s="31"/>
    </row>
    <row r="54" spans="2:38" x14ac:dyDescent="0.2">
      <c r="B54" s="33"/>
      <c r="C54" s="31"/>
      <c r="D54" s="31"/>
      <c r="E54" s="31"/>
      <c r="F54" s="31"/>
      <c r="G54" s="31"/>
      <c r="H54" s="31"/>
      <c r="I54" s="31"/>
      <c r="J54" s="31"/>
      <c r="AD54" s="35" t="s">
        <v>148</v>
      </c>
      <c r="AE54" s="36">
        <v>9.4030000000000002E-2</v>
      </c>
      <c r="AF54" s="36" t="s">
        <v>149</v>
      </c>
      <c r="AG54" s="36" t="s">
        <v>90</v>
      </c>
      <c r="AH54" s="36" t="s">
        <v>127</v>
      </c>
      <c r="AI54" s="36" t="s">
        <v>128</v>
      </c>
      <c r="AJ54" s="31" t="s">
        <v>150</v>
      </c>
      <c r="AK54" s="31"/>
      <c r="AL54" s="31"/>
    </row>
    <row r="55" spans="2:38" x14ac:dyDescent="0.2">
      <c r="B55" s="33"/>
      <c r="C55" s="31"/>
      <c r="D55" s="31"/>
      <c r="E55" s="31"/>
      <c r="F55" s="31"/>
      <c r="G55" s="31"/>
      <c r="H55" s="31"/>
      <c r="I55" s="31"/>
      <c r="J55" s="31"/>
      <c r="AD55" s="33" t="s">
        <v>151</v>
      </c>
      <c r="AE55" s="31">
        <v>1.353E-2</v>
      </c>
      <c r="AF55" s="31" t="s">
        <v>152</v>
      </c>
      <c r="AG55" s="31" t="s">
        <v>103</v>
      </c>
      <c r="AH55" s="31" t="s">
        <v>91</v>
      </c>
      <c r="AI55" s="31">
        <v>0.92010000000000003</v>
      </c>
      <c r="AJ55" s="31" t="s">
        <v>153</v>
      </c>
      <c r="AK55" s="31"/>
      <c r="AL55" s="31"/>
    </row>
    <row r="56" spans="2:38" x14ac:dyDescent="0.2">
      <c r="B56" s="33"/>
      <c r="C56" s="31"/>
      <c r="D56" s="31"/>
      <c r="E56" s="31"/>
      <c r="F56" s="31"/>
      <c r="G56" s="31"/>
      <c r="H56" s="31"/>
      <c r="I56" s="31"/>
      <c r="J56" s="31"/>
      <c r="AD56" s="35" t="s">
        <v>154</v>
      </c>
      <c r="AE56" s="36">
        <v>-4.2720000000000001E-2</v>
      </c>
      <c r="AF56" s="36" t="s">
        <v>155</v>
      </c>
      <c r="AG56" s="36" t="s">
        <v>90</v>
      </c>
      <c r="AH56" s="36" t="s">
        <v>156</v>
      </c>
      <c r="AI56" s="36">
        <v>1E-4</v>
      </c>
      <c r="AJ56" s="31" t="s">
        <v>157</v>
      </c>
      <c r="AK56" s="31"/>
      <c r="AL56" s="31"/>
    </row>
    <row r="57" spans="2:38" x14ac:dyDescent="0.2">
      <c r="B57" s="33"/>
      <c r="C57" s="31"/>
      <c r="D57" s="31"/>
      <c r="E57" s="31"/>
      <c r="F57" s="31"/>
      <c r="G57" s="31"/>
      <c r="H57" s="31"/>
      <c r="I57" s="31"/>
      <c r="J57" s="31"/>
      <c r="AD57" s="33" t="s">
        <v>158</v>
      </c>
      <c r="AE57" s="31">
        <v>3.8930000000000002E-3</v>
      </c>
      <c r="AF57" s="31" t="s">
        <v>159</v>
      </c>
      <c r="AG57" s="31" t="s">
        <v>103</v>
      </c>
      <c r="AH57" s="31" t="s">
        <v>91</v>
      </c>
      <c r="AI57" s="31" t="s">
        <v>160</v>
      </c>
      <c r="AJ57" s="31" t="s">
        <v>161</v>
      </c>
      <c r="AK57" s="31"/>
      <c r="AL57" s="31"/>
    </row>
    <row r="58" spans="2:38" x14ac:dyDescent="0.2">
      <c r="B58" s="33"/>
      <c r="C58" s="31"/>
      <c r="D58" s="31"/>
      <c r="E58" s="31"/>
      <c r="F58" s="31"/>
      <c r="G58" s="31"/>
      <c r="H58" s="31"/>
      <c r="I58" s="31"/>
      <c r="J58" s="31"/>
      <c r="AD58" s="33" t="s">
        <v>162</v>
      </c>
      <c r="AE58" s="31">
        <v>1.264E-2</v>
      </c>
      <c r="AF58" s="31" t="s">
        <v>163</v>
      </c>
      <c r="AG58" s="31" t="s">
        <v>103</v>
      </c>
      <c r="AH58" s="31" t="s">
        <v>91</v>
      </c>
      <c r="AI58" s="31">
        <v>0.95220000000000005</v>
      </c>
      <c r="AJ58" s="31" t="s">
        <v>164</v>
      </c>
      <c r="AK58" s="31"/>
      <c r="AL58" s="31"/>
    </row>
    <row r="59" spans="2:38" x14ac:dyDescent="0.2">
      <c r="B59" s="33"/>
      <c r="C59" s="31"/>
      <c r="D59" s="31"/>
      <c r="E59" s="31"/>
      <c r="F59" s="31"/>
      <c r="G59" s="31"/>
      <c r="H59" s="31"/>
      <c r="I59" s="31"/>
      <c r="J59" s="31"/>
      <c r="AD59" s="33" t="s">
        <v>165</v>
      </c>
      <c r="AE59" s="31">
        <v>1.2789999999999999E-2</v>
      </c>
      <c r="AF59" s="31" t="s">
        <v>166</v>
      </c>
      <c r="AG59" s="31" t="s">
        <v>103</v>
      </c>
      <c r="AH59" s="31" t="s">
        <v>91</v>
      </c>
      <c r="AI59" s="31">
        <v>0.94750000000000001</v>
      </c>
      <c r="AJ59" s="31" t="s">
        <v>167</v>
      </c>
      <c r="AK59" s="31"/>
      <c r="AL59" s="31"/>
    </row>
    <row r="60" spans="2:38" x14ac:dyDescent="0.2">
      <c r="B60" s="33"/>
      <c r="C60" s="31"/>
      <c r="D60" s="31"/>
      <c r="E60" s="31"/>
      <c r="F60" s="31"/>
      <c r="G60" s="31"/>
      <c r="H60" s="31"/>
      <c r="I60" s="31"/>
      <c r="J60" s="31"/>
      <c r="AD60" s="33" t="s">
        <v>168</v>
      </c>
      <c r="AE60" s="31">
        <v>-3.424E-2</v>
      </c>
      <c r="AF60" s="31" t="s">
        <v>169</v>
      </c>
      <c r="AG60" s="31" t="s">
        <v>90</v>
      </c>
      <c r="AH60" s="31" t="s">
        <v>107</v>
      </c>
      <c r="AI60" s="31">
        <v>4.7000000000000002E-3</v>
      </c>
      <c r="AJ60" s="31" t="s">
        <v>170</v>
      </c>
      <c r="AK60" s="31"/>
      <c r="AL60" s="31"/>
    </row>
    <row r="61" spans="2:38" x14ac:dyDescent="0.2">
      <c r="B61" s="33"/>
      <c r="C61" s="31"/>
      <c r="D61" s="31"/>
      <c r="E61" s="31"/>
      <c r="F61" s="31"/>
      <c r="G61" s="31"/>
      <c r="H61" s="31"/>
      <c r="I61" s="31"/>
      <c r="J61" s="31"/>
      <c r="AD61" s="33" t="s">
        <v>171</v>
      </c>
      <c r="AE61" s="31">
        <v>5.2130000000000003E-2</v>
      </c>
      <c r="AF61" s="31" t="s">
        <v>172</v>
      </c>
      <c r="AG61" s="31" t="s">
        <v>90</v>
      </c>
      <c r="AH61" s="31" t="s">
        <v>127</v>
      </c>
      <c r="AI61" s="31" t="s">
        <v>128</v>
      </c>
      <c r="AJ61" s="31" t="s">
        <v>173</v>
      </c>
      <c r="AK61" s="31"/>
      <c r="AL61" s="31"/>
    </row>
    <row r="62" spans="2:38" x14ac:dyDescent="0.2">
      <c r="B62" s="33"/>
      <c r="C62" s="31"/>
      <c r="D62" s="31"/>
      <c r="E62" s="31"/>
      <c r="F62" s="31"/>
      <c r="G62" s="31"/>
      <c r="H62" s="31"/>
      <c r="I62" s="31"/>
      <c r="J62" s="31"/>
      <c r="AD62" s="33" t="s">
        <v>174</v>
      </c>
      <c r="AE62" s="31">
        <v>6.6750000000000004E-2</v>
      </c>
      <c r="AF62" s="31" t="s">
        <v>175</v>
      </c>
      <c r="AG62" s="31" t="s">
        <v>90</v>
      </c>
      <c r="AH62" s="31" t="s">
        <v>127</v>
      </c>
      <c r="AI62" s="31" t="s">
        <v>128</v>
      </c>
      <c r="AJ62" s="31" t="s">
        <v>176</v>
      </c>
      <c r="AK62" s="31"/>
      <c r="AL62" s="31"/>
    </row>
    <row r="63" spans="2:38" x14ac:dyDescent="0.2">
      <c r="B63" s="33"/>
      <c r="C63" s="31"/>
      <c r="D63" s="31"/>
      <c r="E63" s="31"/>
      <c r="F63" s="31"/>
      <c r="G63" s="31"/>
      <c r="H63" s="31"/>
      <c r="I63" s="31"/>
      <c r="J63" s="31"/>
      <c r="AD63" s="33" t="s">
        <v>177</v>
      </c>
      <c r="AE63" s="31">
        <v>5.6320000000000002E-2</v>
      </c>
      <c r="AF63" s="31" t="s">
        <v>178</v>
      </c>
      <c r="AG63" s="31" t="s">
        <v>90</v>
      </c>
      <c r="AH63" s="31" t="s">
        <v>127</v>
      </c>
      <c r="AI63" s="31" t="s">
        <v>128</v>
      </c>
      <c r="AJ63" s="31" t="s">
        <v>179</v>
      </c>
      <c r="AK63" s="31"/>
      <c r="AL63" s="31"/>
    </row>
    <row r="64" spans="2:38" x14ac:dyDescent="0.2">
      <c r="B64" s="33"/>
      <c r="C64" s="31"/>
      <c r="D64" s="31"/>
      <c r="E64" s="31"/>
      <c r="F64" s="31"/>
      <c r="G64" s="31"/>
      <c r="H64" s="31"/>
      <c r="I64" s="31"/>
      <c r="J64" s="31"/>
      <c r="AD64" s="33" t="s">
        <v>180</v>
      </c>
      <c r="AE64" s="31">
        <v>3.737E-2</v>
      </c>
      <c r="AF64" s="31" t="s">
        <v>181</v>
      </c>
      <c r="AG64" s="31" t="s">
        <v>90</v>
      </c>
      <c r="AH64" s="31" t="s">
        <v>107</v>
      </c>
      <c r="AI64" s="31">
        <v>1.2999999999999999E-3</v>
      </c>
      <c r="AJ64" s="31" t="s">
        <v>182</v>
      </c>
      <c r="AK64" s="31"/>
      <c r="AL64" s="31"/>
    </row>
    <row r="65" spans="2:38" x14ac:dyDescent="0.2">
      <c r="B65" s="33"/>
      <c r="C65" s="31"/>
      <c r="D65" s="31"/>
      <c r="E65" s="31"/>
      <c r="F65" s="31"/>
      <c r="G65" s="31"/>
      <c r="H65" s="31"/>
      <c r="I65" s="31"/>
      <c r="J65" s="31"/>
      <c r="AD65" s="33" t="s">
        <v>183</v>
      </c>
      <c r="AE65" s="31">
        <v>8.3729999999999999E-2</v>
      </c>
      <c r="AF65" s="31" t="s">
        <v>184</v>
      </c>
      <c r="AG65" s="31" t="s">
        <v>90</v>
      </c>
      <c r="AH65" s="31" t="s">
        <v>127</v>
      </c>
      <c r="AI65" s="31" t="s">
        <v>128</v>
      </c>
      <c r="AJ65" s="31" t="s">
        <v>185</v>
      </c>
      <c r="AK65" s="31"/>
      <c r="AL65" s="31"/>
    </row>
    <row r="66" spans="2:38" x14ac:dyDescent="0.2">
      <c r="B66" s="33"/>
      <c r="C66" s="31"/>
      <c r="D66" s="31"/>
      <c r="E66" s="31"/>
      <c r="F66" s="31"/>
      <c r="G66" s="31"/>
      <c r="H66" s="31"/>
      <c r="I66" s="31"/>
      <c r="J66" s="31"/>
      <c r="AD66" s="33" t="s">
        <v>186</v>
      </c>
      <c r="AE66" s="31">
        <v>8.5059999999999997E-2</v>
      </c>
      <c r="AF66" s="31" t="s">
        <v>187</v>
      </c>
      <c r="AG66" s="31" t="s">
        <v>90</v>
      </c>
      <c r="AH66" s="31" t="s">
        <v>127</v>
      </c>
      <c r="AI66" s="31" t="s">
        <v>128</v>
      </c>
      <c r="AJ66" s="31" t="s">
        <v>188</v>
      </c>
      <c r="AK66" s="31"/>
      <c r="AL66" s="31"/>
    </row>
    <row r="67" spans="2:38" x14ac:dyDescent="0.2">
      <c r="B67" s="33"/>
      <c r="C67" s="31"/>
      <c r="D67" s="31"/>
      <c r="E67" s="31"/>
      <c r="F67" s="31"/>
      <c r="G67" s="31"/>
      <c r="H67" s="31"/>
      <c r="I67" s="31"/>
      <c r="J67" s="31"/>
      <c r="AD67" s="33" t="s">
        <v>189</v>
      </c>
      <c r="AE67" s="31">
        <v>7.8539999999999999E-2</v>
      </c>
      <c r="AF67" s="31" t="s">
        <v>190</v>
      </c>
      <c r="AG67" s="31" t="s">
        <v>90</v>
      </c>
      <c r="AH67" s="31" t="s">
        <v>127</v>
      </c>
      <c r="AI67" s="31" t="s">
        <v>128</v>
      </c>
      <c r="AJ67" s="31" t="s">
        <v>191</v>
      </c>
      <c r="AK67" s="31"/>
      <c r="AL67" s="31"/>
    </row>
    <row r="68" spans="2:38" x14ac:dyDescent="0.2">
      <c r="B68" s="33"/>
      <c r="C68" s="31"/>
      <c r="D68" s="31"/>
      <c r="E68" s="31"/>
      <c r="F68" s="31"/>
      <c r="G68" s="31"/>
      <c r="H68" s="31"/>
      <c r="I68" s="31"/>
      <c r="J68" s="31"/>
      <c r="AD68" s="33" t="s">
        <v>192</v>
      </c>
      <c r="AE68" s="31">
        <v>7.4759999999999993E-2</v>
      </c>
      <c r="AF68" s="31" t="s">
        <v>193</v>
      </c>
      <c r="AG68" s="31" t="s">
        <v>90</v>
      </c>
      <c r="AH68" s="31" t="s">
        <v>127</v>
      </c>
      <c r="AI68" s="31" t="s">
        <v>128</v>
      </c>
      <c r="AJ68" s="31" t="s">
        <v>194</v>
      </c>
      <c r="AK68" s="31"/>
      <c r="AL68" s="31"/>
    </row>
    <row r="69" spans="2:38" x14ac:dyDescent="0.2">
      <c r="B69" s="33"/>
      <c r="C69" s="31"/>
      <c r="D69" s="31"/>
      <c r="E69" s="31"/>
      <c r="F69" s="31"/>
      <c r="G69" s="31"/>
      <c r="H69" s="31"/>
      <c r="I69" s="31"/>
      <c r="J69" s="31"/>
      <c r="AD69" s="33" t="s">
        <v>195</v>
      </c>
      <c r="AE69" s="31">
        <v>-5.6250000000000001E-2</v>
      </c>
      <c r="AF69" s="31" t="s">
        <v>196</v>
      </c>
      <c r="AG69" s="31" t="s">
        <v>90</v>
      </c>
      <c r="AH69" s="31" t="s">
        <v>127</v>
      </c>
      <c r="AI69" s="31" t="s">
        <v>128</v>
      </c>
      <c r="AJ69" s="31" t="s">
        <v>197</v>
      </c>
      <c r="AK69" s="31"/>
      <c r="AL69" s="31"/>
    </row>
    <row r="70" spans="2:38" x14ac:dyDescent="0.2">
      <c r="B70" s="33"/>
      <c r="C70" s="31"/>
      <c r="D70" s="31"/>
      <c r="E70" s="31"/>
      <c r="F70" s="31"/>
      <c r="G70" s="31"/>
      <c r="H70" s="31"/>
      <c r="I70" s="31"/>
      <c r="J70" s="31"/>
      <c r="AD70" s="33" t="s">
        <v>198</v>
      </c>
      <c r="AE70" s="31">
        <v>-9.6360000000000005E-3</v>
      </c>
      <c r="AF70" s="31" t="s">
        <v>199</v>
      </c>
      <c r="AG70" s="31" t="s">
        <v>103</v>
      </c>
      <c r="AH70" s="31" t="s">
        <v>91</v>
      </c>
      <c r="AI70" s="31">
        <v>0.996</v>
      </c>
      <c r="AJ70" s="31" t="s">
        <v>200</v>
      </c>
      <c r="AK70" s="31"/>
      <c r="AL70" s="31"/>
    </row>
    <row r="71" spans="2:38" x14ac:dyDescent="0.2">
      <c r="B71" s="33"/>
      <c r="C71" s="31"/>
      <c r="D71" s="31"/>
      <c r="E71" s="31"/>
      <c r="F71" s="31"/>
      <c r="G71" s="31"/>
      <c r="H71" s="31"/>
      <c r="I71" s="31"/>
      <c r="J71" s="31"/>
      <c r="AD71" s="33" t="s">
        <v>201</v>
      </c>
      <c r="AE71" s="31">
        <v>-8.8900000000000003E-4</v>
      </c>
      <c r="AF71" s="31" t="s">
        <v>202</v>
      </c>
      <c r="AG71" s="31" t="s">
        <v>103</v>
      </c>
      <c r="AH71" s="31" t="s">
        <v>91</v>
      </c>
      <c r="AI71" s="31" t="s">
        <v>160</v>
      </c>
      <c r="AJ71" s="31" t="s">
        <v>203</v>
      </c>
      <c r="AK71" s="31"/>
      <c r="AL71" s="31"/>
    </row>
    <row r="72" spans="2:38" x14ac:dyDescent="0.2">
      <c r="B72" s="33"/>
      <c r="C72" s="31"/>
      <c r="D72" s="31"/>
      <c r="E72" s="31"/>
      <c r="F72" s="31"/>
      <c r="G72" s="31"/>
      <c r="H72" s="31"/>
      <c r="I72" s="31"/>
      <c r="J72" s="31"/>
      <c r="AD72" s="33" t="s">
        <v>204</v>
      </c>
      <c r="AE72" s="31">
        <v>-7.3720000000000003E-4</v>
      </c>
      <c r="AF72" s="31" t="s">
        <v>205</v>
      </c>
      <c r="AG72" s="31" t="s">
        <v>103</v>
      </c>
      <c r="AH72" s="31" t="s">
        <v>91</v>
      </c>
      <c r="AI72" s="31" t="s">
        <v>160</v>
      </c>
      <c r="AJ72" s="31" t="s">
        <v>206</v>
      </c>
      <c r="AK72" s="31"/>
      <c r="AL72" s="31"/>
    </row>
    <row r="73" spans="2:38" x14ac:dyDescent="0.2">
      <c r="B73" s="33"/>
      <c r="C73" s="31"/>
      <c r="D73" s="31"/>
      <c r="E73" s="31"/>
      <c r="F73" s="31"/>
      <c r="G73" s="31"/>
      <c r="H73" s="31"/>
      <c r="I73" s="31"/>
      <c r="J73" s="31"/>
      <c r="AD73" s="33" t="s">
        <v>207</v>
      </c>
      <c r="AE73" s="31">
        <v>-4.777E-2</v>
      </c>
      <c r="AF73" s="31" t="s">
        <v>208</v>
      </c>
      <c r="AG73" s="31" t="s">
        <v>90</v>
      </c>
      <c r="AH73" s="31" t="s">
        <v>127</v>
      </c>
      <c r="AI73" s="31" t="s">
        <v>128</v>
      </c>
      <c r="AJ73" s="31" t="s">
        <v>209</v>
      </c>
      <c r="AK73" s="31"/>
      <c r="AL73" s="31"/>
    </row>
    <row r="74" spans="2:38" x14ac:dyDescent="0.2">
      <c r="B74" s="33"/>
      <c r="C74" s="31"/>
      <c r="D74" s="31"/>
      <c r="E74" s="31"/>
      <c r="F74" s="31"/>
      <c r="G74" s="31"/>
      <c r="H74" s="31"/>
      <c r="I74" s="31"/>
      <c r="J74" s="31"/>
      <c r="AD74" s="33" t="s">
        <v>210</v>
      </c>
      <c r="AE74" s="31">
        <v>3.8600000000000002E-2</v>
      </c>
      <c r="AF74" s="31" t="s">
        <v>211</v>
      </c>
      <c r="AG74" s="31" t="s">
        <v>90</v>
      </c>
      <c r="AH74" s="31" t="s">
        <v>156</v>
      </c>
      <c r="AI74" s="31">
        <v>8.0000000000000004E-4</v>
      </c>
      <c r="AJ74" s="31" t="s">
        <v>212</v>
      </c>
      <c r="AK74" s="31"/>
      <c r="AL74" s="31"/>
    </row>
    <row r="75" spans="2:38" x14ac:dyDescent="0.2">
      <c r="B75" s="33"/>
      <c r="C75" s="31"/>
      <c r="D75" s="31"/>
      <c r="E75" s="31"/>
      <c r="F75" s="31"/>
      <c r="G75" s="31"/>
      <c r="H75" s="31"/>
      <c r="I75" s="31"/>
      <c r="J75" s="31"/>
      <c r="AD75" s="33" t="s">
        <v>213</v>
      </c>
      <c r="AE75" s="31">
        <v>5.3220000000000003E-2</v>
      </c>
      <c r="AF75" s="31" t="s">
        <v>214</v>
      </c>
      <c r="AG75" s="31" t="s">
        <v>90</v>
      </c>
      <c r="AH75" s="31" t="s">
        <v>127</v>
      </c>
      <c r="AI75" s="31" t="s">
        <v>128</v>
      </c>
      <c r="AJ75" s="31" t="s">
        <v>215</v>
      </c>
      <c r="AK75" s="31"/>
      <c r="AL75" s="31"/>
    </row>
    <row r="76" spans="2:38" x14ac:dyDescent="0.2">
      <c r="B76" s="33"/>
      <c r="C76" s="31"/>
      <c r="D76" s="31"/>
      <c r="E76" s="31"/>
      <c r="F76" s="31"/>
      <c r="G76" s="31"/>
      <c r="H76" s="31"/>
      <c r="I76" s="31"/>
      <c r="J76" s="31"/>
      <c r="AD76" s="33" t="s">
        <v>216</v>
      </c>
      <c r="AE76" s="31">
        <v>4.2790000000000002E-2</v>
      </c>
      <c r="AF76" s="31" t="s">
        <v>217</v>
      </c>
      <c r="AG76" s="31" t="s">
        <v>90</v>
      </c>
      <c r="AH76" s="31" t="s">
        <v>156</v>
      </c>
      <c r="AI76" s="31">
        <v>1E-4</v>
      </c>
      <c r="AJ76" s="31" t="s">
        <v>218</v>
      </c>
      <c r="AK76" s="31"/>
      <c r="AL76" s="31"/>
    </row>
    <row r="77" spans="2:38" x14ac:dyDescent="0.2">
      <c r="B77" s="33"/>
      <c r="C77" s="31"/>
      <c r="D77" s="31"/>
      <c r="E77" s="31"/>
      <c r="F77" s="31"/>
      <c r="G77" s="31"/>
      <c r="H77" s="31"/>
      <c r="I77" s="31"/>
      <c r="J77" s="31"/>
      <c r="AD77" s="33" t="s">
        <v>219</v>
      </c>
      <c r="AE77" s="31">
        <v>2.384E-2</v>
      </c>
      <c r="AF77" s="31" t="s">
        <v>220</v>
      </c>
      <c r="AG77" s="31" t="s">
        <v>103</v>
      </c>
      <c r="AH77" s="31" t="s">
        <v>91</v>
      </c>
      <c r="AI77" s="31">
        <v>0.1719</v>
      </c>
      <c r="AJ77" s="31" t="s">
        <v>221</v>
      </c>
      <c r="AK77" s="31"/>
      <c r="AL77" s="31"/>
    </row>
    <row r="78" spans="2:38" x14ac:dyDescent="0.2">
      <c r="B78" s="33"/>
      <c r="C78" s="31"/>
      <c r="D78" s="31"/>
      <c r="E78" s="31"/>
      <c r="F78" s="31"/>
      <c r="G78" s="31"/>
      <c r="H78" s="31"/>
      <c r="I78" s="31"/>
      <c r="J78" s="31"/>
      <c r="AD78" s="33" t="s">
        <v>222</v>
      </c>
      <c r="AE78" s="31">
        <v>7.0199999999999999E-2</v>
      </c>
      <c r="AF78" s="31" t="s">
        <v>223</v>
      </c>
      <c r="AG78" s="31" t="s">
        <v>90</v>
      </c>
      <c r="AH78" s="31" t="s">
        <v>127</v>
      </c>
      <c r="AI78" s="31" t="s">
        <v>128</v>
      </c>
      <c r="AJ78" s="31" t="s">
        <v>224</v>
      </c>
      <c r="AK78" s="31"/>
      <c r="AL78" s="31"/>
    </row>
    <row r="79" spans="2:38" x14ac:dyDescent="0.2">
      <c r="B79" s="33"/>
      <c r="C79" s="31"/>
      <c r="D79" s="31"/>
      <c r="E79" s="31"/>
      <c r="F79" s="31"/>
      <c r="G79" s="31"/>
      <c r="H79" s="31"/>
      <c r="I79" s="31"/>
      <c r="J79" s="31"/>
      <c r="AD79" s="33" t="s">
        <v>225</v>
      </c>
      <c r="AE79" s="31">
        <v>7.1529999999999996E-2</v>
      </c>
      <c r="AF79" s="31" t="s">
        <v>226</v>
      </c>
      <c r="AG79" s="31" t="s">
        <v>90</v>
      </c>
      <c r="AH79" s="31" t="s">
        <v>127</v>
      </c>
      <c r="AI79" s="31" t="s">
        <v>128</v>
      </c>
      <c r="AJ79" s="31" t="s">
        <v>227</v>
      </c>
      <c r="AK79" s="31"/>
      <c r="AL79" s="31"/>
    </row>
    <row r="80" spans="2:38" x14ac:dyDescent="0.2">
      <c r="B80" s="33"/>
      <c r="C80" s="31"/>
      <c r="D80" s="31"/>
      <c r="E80" s="31"/>
      <c r="F80" s="31"/>
      <c r="G80" s="31"/>
      <c r="H80" s="31"/>
      <c r="I80" s="31"/>
      <c r="J80" s="31"/>
      <c r="AD80" s="33" t="s">
        <v>228</v>
      </c>
      <c r="AE80" s="31">
        <v>6.5009999999999998E-2</v>
      </c>
      <c r="AF80" s="31" t="s">
        <v>229</v>
      </c>
      <c r="AG80" s="31" t="s">
        <v>90</v>
      </c>
      <c r="AH80" s="31" t="s">
        <v>127</v>
      </c>
      <c r="AI80" s="31" t="s">
        <v>128</v>
      </c>
      <c r="AJ80" s="31" t="s">
        <v>230</v>
      </c>
      <c r="AK80" s="31"/>
      <c r="AL80" s="31"/>
    </row>
    <row r="81" spans="2:38" x14ac:dyDescent="0.2">
      <c r="B81" s="33"/>
      <c r="C81" s="31"/>
      <c r="D81" s="31"/>
      <c r="E81" s="31"/>
      <c r="F81" s="31"/>
      <c r="G81" s="31"/>
      <c r="H81" s="31"/>
      <c r="I81" s="31"/>
      <c r="J81" s="31"/>
      <c r="AD81" s="33" t="s">
        <v>231</v>
      </c>
      <c r="AE81" s="31">
        <v>6.123E-2</v>
      </c>
      <c r="AF81" s="31" t="s">
        <v>232</v>
      </c>
      <c r="AG81" s="31" t="s">
        <v>90</v>
      </c>
      <c r="AH81" s="31" t="s">
        <v>127</v>
      </c>
      <c r="AI81" s="31" t="s">
        <v>128</v>
      </c>
      <c r="AJ81" s="31" t="s">
        <v>233</v>
      </c>
      <c r="AK81" s="31"/>
      <c r="AL81" s="31"/>
    </row>
    <row r="82" spans="2:38" x14ac:dyDescent="0.2">
      <c r="B82" s="33"/>
      <c r="C82" s="31"/>
      <c r="D82" s="31"/>
      <c r="E82" s="31"/>
      <c r="F82" s="31"/>
      <c r="G82" s="31"/>
      <c r="H82" s="31"/>
      <c r="I82" s="31"/>
      <c r="J82" s="31"/>
      <c r="AD82" s="33" t="s">
        <v>234</v>
      </c>
      <c r="AE82" s="31">
        <v>4.6620000000000002E-2</v>
      </c>
      <c r="AF82" s="31" t="s">
        <v>235</v>
      </c>
      <c r="AG82" s="31" t="s">
        <v>90</v>
      </c>
      <c r="AH82" s="31" t="s">
        <v>127</v>
      </c>
      <c r="AI82" s="31" t="s">
        <v>128</v>
      </c>
      <c r="AJ82" s="31" t="s">
        <v>236</v>
      </c>
      <c r="AK82" s="31"/>
      <c r="AL82" s="31"/>
    </row>
    <row r="83" spans="2:38" x14ac:dyDescent="0.2">
      <c r="B83" s="33"/>
      <c r="C83" s="31"/>
      <c r="D83" s="31"/>
      <c r="E83" s="31"/>
      <c r="F83" s="31"/>
      <c r="G83" s="31"/>
      <c r="H83" s="31"/>
      <c r="I83" s="31"/>
      <c r="J83" s="31"/>
      <c r="AD83" s="33" t="s">
        <v>237</v>
      </c>
      <c r="AE83" s="31">
        <v>5.5359999999999999E-2</v>
      </c>
      <c r="AF83" s="31" t="s">
        <v>238</v>
      </c>
      <c r="AG83" s="31" t="s">
        <v>90</v>
      </c>
      <c r="AH83" s="31" t="s">
        <v>127</v>
      </c>
      <c r="AI83" s="31" t="s">
        <v>128</v>
      </c>
      <c r="AJ83" s="31" t="s">
        <v>239</v>
      </c>
      <c r="AK83" s="31"/>
      <c r="AL83" s="31"/>
    </row>
    <row r="84" spans="2:38" x14ac:dyDescent="0.2">
      <c r="B84" s="33"/>
      <c r="C84" s="31"/>
      <c r="D84" s="31"/>
      <c r="E84" s="31"/>
      <c r="F84" s="31"/>
      <c r="G84" s="31"/>
      <c r="H84" s="31"/>
      <c r="I84" s="31"/>
      <c r="J84" s="31"/>
      <c r="AD84" s="33" t="s">
        <v>240</v>
      </c>
      <c r="AE84" s="31">
        <v>5.552E-2</v>
      </c>
      <c r="AF84" s="31" t="s">
        <v>241</v>
      </c>
      <c r="AG84" s="31" t="s">
        <v>90</v>
      </c>
      <c r="AH84" s="31" t="s">
        <v>127</v>
      </c>
      <c r="AI84" s="31" t="s">
        <v>128</v>
      </c>
      <c r="AJ84" s="31" t="s">
        <v>242</v>
      </c>
      <c r="AK84" s="31"/>
      <c r="AL84" s="31"/>
    </row>
    <row r="85" spans="2:38" x14ac:dyDescent="0.2">
      <c r="B85" s="33"/>
      <c r="C85" s="31"/>
      <c r="D85" s="31"/>
      <c r="E85" s="31"/>
      <c r="F85" s="31"/>
      <c r="G85" s="31"/>
      <c r="H85" s="31"/>
      <c r="I85" s="31"/>
      <c r="J85" s="31"/>
      <c r="AD85" s="33" t="s">
        <v>243</v>
      </c>
      <c r="AE85" s="31">
        <v>8.4810000000000007E-3</v>
      </c>
      <c r="AF85" s="31" t="s">
        <v>244</v>
      </c>
      <c r="AG85" s="31" t="s">
        <v>103</v>
      </c>
      <c r="AH85" s="31" t="s">
        <v>91</v>
      </c>
      <c r="AI85" s="31">
        <v>0.999</v>
      </c>
      <c r="AJ85" s="31" t="s">
        <v>245</v>
      </c>
      <c r="AK85" s="31"/>
      <c r="AL85" s="31"/>
    </row>
    <row r="86" spans="2:38" x14ac:dyDescent="0.2">
      <c r="B86" s="33"/>
      <c r="C86" s="31"/>
      <c r="D86" s="31"/>
      <c r="E86" s="31"/>
      <c r="F86" s="31"/>
      <c r="G86" s="31"/>
      <c r="H86" s="31"/>
      <c r="I86" s="31"/>
      <c r="J86" s="31"/>
      <c r="AD86" s="33" t="s">
        <v>246</v>
      </c>
      <c r="AE86" s="31">
        <v>9.486E-2</v>
      </c>
      <c r="AF86" s="31" t="s">
        <v>247</v>
      </c>
      <c r="AG86" s="31" t="s">
        <v>90</v>
      </c>
      <c r="AH86" s="31" t="s">
        <v>127</v>
      </c>
      <c r="AI86" s="31" t="s">
        <v>128</v>
      </c>
      <c r="AJ86" s="31" t="s">
        <v>248</v>
      </c>
      <c r="AK86" s="31"/>
      <c r="AL86" s="31"/>
    </row>
    <row r="87" spans="2:38" x14ac:dyDescent="0.2">
      <c r="B87" s="33"/>
      <c r="C87" s="31"/>
      <c r="D87" s="31"/>
      <c r="E87" s="31"/>
      <c r="F87" s="31"/>
      <c r="G87" s="31"/>
      <c r="H87" s="31"/>
      <c r="I87" s="31"/>
      <c r="J87" s="31"/>
      <c r="AD87" s="33" t="s">
        <v>249</v>
      </c>
      <c r="AE87" s="31">
        <v>0.1095</v>
      </c>
      <c r="AF87" s="31" t="s">
        <v>250</v>
      </c>
      <c r="AG87" s="31" t="s">
        <v>90</v>
      </c>
      <c r="AH87" s="31" t="s">
        <v>127</v>
      </c>
      <c r="AI87" s="31" t="s">
        <v>128</v>
      </c>
      <c r="AJ87" s="31" t="s">
        <v>251</v>
      </c>
      <c r="AK87" s="31"/>
      <c r="AL87" s="31"/>
    </row>
    <row r="88" spans="2:38" x14ac:dyDescent="0.2">
      <c r="B88" s="33"/>
      <c r="C88" s="31"/>
      <c r="D88" s="31"/>
      <c r="E88" s="31"/>
      <c r="F88" s="31"/>
      <c r="G88" s="31"/>
      <c r="H88" s="31"/>
      <c r="I88" s="31"/>
      <c r="J88" s="31"/>
      <c r="AD88" s="33" t="s">
        <v>252</v>
      </c>
      <c r="AE88" s="31">
        <v>9.9040000000000003E-2</v>
      </c>
      <c r="AF88" s="31" t="s">
        <v>253</v>
      </c>
      <c r="AG88" s="31" t="s">
        <v>90</v>
      </c>
      <c r="AH88" s="31" t="s">
        <v>127</v>
      </c>
      <c r="AI88" s="31" t="s">
        <v>128</v>
      </c>
      <c r="AJ88" s="31" t="s">
        <v>254</v>
      </c>
      <c r="AK88" s="31"/>
      <c r="AL88" s="31"/>
    </row>
    <row r="89" spans="2:38" x14ac:dyDescent="0.2">
      <c r="B89" s="33"/>
      <c r="C89" s="31"/>
      <c r="D89" s="31"/>
      <c r="E89" s="31"/>
      <c r="F89" s="31"/>
      <c r="G89" s="31"/>
      <c r="H89" s="31"/>
      <c r="I89" s="31"/>
      <c r="J89" s="31"/>
      <c r="AD89" s="33" t="s">
        <v>255</v>
      </c>
      <c r="AE89" s="31">
        <v>8.0089999999999995E-2</v>
      </c>
      <c r="AF89" s="31" t="s">
        <v>256</v>
      </c>
      <c r="AG89" s="31" t="s">
        <v>90</v>
      </c>
      <c r="AH89" s="31" t="s">
        <v>127</v>
      </c>
      <c r="AI89" s="31" t="s">
        <v>128</v>
      </c>
      <c r="AJ89" s="31" t="s">
        <v>257</v>
      </c>
      <c r="AK89" s="31"/>
      <c r="AL89" s="31"/>
    </row>
    <row r="90" spans="2:38" x14ac:dyDescent="0.2">
      <c r="B90" s="33"/>
      <c r="C90" s="31"/>
      <c r="D90" s="31"/>
      <c r="E90" s="31"/>
      <c r="F90" s="31"/>
      <c r="G90" s="31"/>
      <c r="H90" s="31"/>
      <c r="I90" s="31"/>
      <c r="J90" s="31"/>
      <c r="AD90" s="33" t="s">
        <v>258</v>
      </c>
      <c r="AE90" s="31">
        <v>0.1265</v>
      </c>
      <c r="AF90" s="31" t="s">
        <v>259</v>
      </c>
      <c r="AG90" s="31" t="s">
        <v>90</v>
      </c>
      <c r="AH90" s="31" t="s">
        <v>127</v>
      </c>
      <c r="AI90" s="31" t="s">
        <v>128</v>
      </c>
      <c r="AJ90" s="31" t="s">
        <v>260</v>
      </c>
      <c r="AK90" s="31"/>
      <c r="AL90" s="31"/>
    </row>
    <row r="91" spans="2:38" x14ac:dyDescent="0.2">
      <c r="B91" s="33"/>
      <c r="C91" s="31"/>
      <c r="D91" s="31"/>
      <c r="E91" s="31"/>
      <c r="F91" s="31"/>
      <c r="G91" s="31"/>
      <c r="H91" s="31"/>
      <c r="I91" s="31"/>
      <c r="J91" s="31"/>
      <c r="AD91" s="33" t="s">
        <v>261</v>
      </c>
      <c r="AE91" s="31">
        <v>0.1278</v>
      </c>
      <c r="AF91" s="31" t="s">
        <v>262</v>
      </c>
      <c r="AG91" s="31" t="s">
        <v>90</v>
      </c>
      <c r="AH91" s="31" t="s">
        <v>127</v>
      </c>
      <c r="AI91" s="31" t="s">
        <v>128</v>
      </c>
      <c r="AJ91" s="31" t="s">
        <v>263</v>
      </c>
      <c r="AK91" s="31"/>
      <c r="AL91" s="31"/>
    </row>
    <row r="92" spans="2:38" x14ac:dyDescent="0.2">
      <c r="B92" s="33"/>
      <c r="C92" s="31"/>
      <c r="D92" s="31"/>
      <c r="E92" s="31"/>
      <c r="F92" s="31"/>
      <c r="G92" s="31"/>
      <c r="H92" s="31"/>
      <c r="I92" s="31"/>
      <c r="J92" s="31"/>
      <c r="AD92" s="33" t="s">
        <v>264</v>
      </c>
      <c r="AE92" s="31">
        <v>0.12130000000000001</v>
      </c>
      <c r="AF92" s="31" t="s">
        <v>265</v>
      </c>
      <c r="AG92" s="31" t="s">
        <v>90</v>
      </c>
      <c r="AH92" s="31" t="s">
        <v>127</v>
      </c>
      <c r="AI92" s="31" t="s">
        <v>128</v>
      </c>
      <c r="AJ92" s="31" t="s">
        <v>266</v>
      </c>
      <c r="AK92" s="31"/>
      <c r="AL92" s="31"/>
    </row>
    <row r="93" spans="2:38" x14ac:dyDescent="0.2">
      <c r="B93" s="33"/>
      <c r="C93" s="31"/>
      <c r="D93" s="31"/>
      <c r="E93" s="31"/>
      <c r="F93" s="31"/>
      <c r="G93" s="31"/>
      <c r="H93" s="31"/>
      <c r="I93" s="31"/>
      <c r="J93" s="31"/>
      <c r="AD93" s="33" t="s">
        <v>267</v>
      </c>
      <c r="AE93" s="31">
        <v>0.11749999999999999</v>
      </c>
      <c r="AF93" s="31" t="s">
        <v>268</v>
      </c>
      <c r="AG93" s="31" t="s">
        <v>90</v>
      </c>
      <c r="AH93" s="31" t="s">
        <v>127</v>
      </c>
      <c r="AI93" s="31" t="s">
        <v>128</v>
      </c>
      <c r="AJ93" s="31" t="s">
        <v>269</v>
      </c>
      <c r="AK93" s="31"/>
      <c r="AL93" s="31"/>
    </row>
    <row r="94" spans="2:38" x14ac:dyDescent="0.2">
      <c r="B94" s="33"/>
      <c r="C94" s="31"/>
      <c r="D94" s="31"/>
      <c r="E94" s="31"/>
      <c r="F94" s="31"/>
      <c r="G94" s="31"/>
      <c r="H94" s="31"/>
      <c r="I94" s="31"/>
      <c r="J94" s="31"/>
      <c r="AD94" s="33" t="s">
        <v>270</v>
      </c>
      <c r="AE94" s="31">
        <v>8.7469999999999996E-3</v>
      </c>
      <c r="AF94" s="31" t="s">
        <v>271</v>
      </c>
      <c r="AG94" s="31" t="s">
        <v>103</v>
      </c>
      <c r="AH94" s="31" t="s">
        <v>91</v>
      </c>
      <c r="AI94" s="31">
        <v>0.99860000000000004</v>
      </c>
      <c r="AJ94" s="31" t="s">
        <v>272</v>
      </c>
      <c r="AK94" s="31"/>
      <c r="AL94" s="31"/>
    </row>
    <row r="95" spans="2:38" x14ac:dyDescent="0.2">
      <c r="B95" s="33"/>
      <c r="C95" s="31"/>
      <c r="D95" s="31"/>
      <c r="E95" s="31"/>
      <c r="F95" s="31"/>
      <c r="G95" s="31"/>
      <c r="H95" s="31"/>
      <c r="I95" s="31"/>
      <c r="J95" s="31"/>
      <c r="AD95" s="33" t="s">
        <v>273</v>
      </c>
      <c r="AE95" s="31">
        <v>8.8990000000000007E-3</v>
      </c>
      <c r="AF95" s="31" t="s">
        <v>274</v>
      </c>
      <c r="AG95" s="31" t="s">
        <v>103</v>
      </c>
      <c r="AH95" s="31" t="s">
        <v>91</v>
      </c>
      <c r="AI95" s="31">
        <v>0.99829999999999997</v>
      </c>
      <c r="AJ95" s="31" t="s">
        <v>275</v>
      </c>
      <c r="AK95" s="31"/>
      <c r="AL95" s="31"/>
    </row>
    <row r="96" spans="2:38" x14ac:dyDescent="0.2">
      <c r="B96" s="33"/>
      <c r="C96" s="31"/>
      <c r="D96" s="31"/>
      <c r="E96" s="31"/>
      <c r="F96" s="31"/>
      <c r="G96" s="31"/>
      <c r="H96" s="31"/>
      <c r="I96" s="31"/>
      <c r="J96" s="31"/>
      <c r="AD96" s="33" t="s">
        <v>276</v>
      </c>
      <c r="AE96" s="31">
        <v>-3.814E-2</v>
      </c>
      <c r="AF96" s="31" t="s">
        <v>277</v>
      </c>
      <c r="AG96" s="31" t="s">
        <v>90</v>
      </c>
      <c r="AH96" s="31" t="s">
        <v>156</v>
      </c>
      <c r="AI96" s="31">
        <v>8.9999999999999998E-4</v>
      </c>
      <c r="AJ96" s="31" t="s">
        <v>278</v>
      </c>
      <c r="AK96" s="31"/>
      <c r="AL96" s="31"/>
    </row>
    <row r="97" spans="2:38" x14ac:dyDescent="0.2">
      <c r="B97" s="33"/>
      <c r="C97" s="31"/>
      <c r="D97" s="31"/>
      <c r="E97" s="31"/>
      <c r="F97" s="31"/>
      <c r="G97" s="31"/>
      <c r="H97" s="31"/>
      <c r="I97" s="31"/>
      <c r="J97" s="31"/>
      <c r="AD97" s="33" t="s">
        <v>279</v>
      </c>
      <c r="AE97" s="31">
        <v>4.8239999999999998E-2</v>
      </c>
      <c r="AF97" s="31" t="s">
        <v>280</v>
      </c>
      <c r="AG97" s="31" t="s">
        <v>90</v>
      </c>
      <c r="AH97" s="31" t="s">
        <v>127</v>
      </c>
      <c r="AI97" s="31" t="s">
        <v>128</v>
      </c>
      <c r="AJ97" s="31" t="s">
        <v>281</v>
      </c>
      <c r="AK97" s="31"/>
      <c r="AL97" s="31"/>
    </row>
    <row r="98" spans="2:38" x14ac:dyDescent="0.2">
      <c r="B98" s="33"/>
      <c r="C98" s="31"/>
      <c r="D98" s="31"/>
      <c r="E98" s="31"/>
      <c r="F98" s="31"/>
      <c r="G98" s="31"/>
      <c r="H98" s="31"/>
      <c r="I98" s="31"/>
      <c r="J98" s="31"/>
      <c r="AD98" s="33" t="s">
        <v>282</v>
      </c>
      <c r="AE98" s="31">
        <v>6.2859999999999999E-2</v>
      </c>
      <c r="AF98" s="31" t="s">
        <v>283</v>
      </c>
      <c r="AG98" s="31" t="s">
        <v>90</v>
      </c>
      <c r="AH98" s="31" t="s">
        <v>127</v>
      </c>
      <c r="AI98" s="31" t="s">
        <v>128</v>
      </c>
      <c r="AJ98" s="31" t="s">
        <v>284</v>
      </c>
      <c r="AK98" s="31"/>
      <c r="AL98" s="31"/>
    </row>
    <row r="99" spans="2:38" x14ac:dyDescent="0.2">
      <c r="B99" s="33"/>
      <c r="C99" s="31"/>
      <c r="D99" s="31"/>
      <c r="E99" s="31"/>
      <c r="F99" s="31"/>
      <c r="G99" s="31"/>
      <c r="H99" s="31"/>
      <c r="I99" s="31"/>
      <c r="J99" s="31"/>
      <c r="AD99" s="33" t="s">
        <v>285</v>
      </c>
      <c r="AE99" s="31">
        <v>5.2420000000000001E-2</v>
      </c>
      <c r="AF99" s="31" t="s">
        <v>286</v>
      </c>
      <c r="AG99" s="31" t="s">
        <v>90</v>
      </c>
      <c r="AH99" s="31" t="s">
        <v>127</v>
      </c>
      <c r="AI99" s="31" t="s">
        <v>128</v>
      </c>
      <c r="AJ99" s="31" t="s">
        <v>287</v>
      </c>
      <c r="AK99" s="31"/>
      <c r="AL99" s="31"/>
    </row>
    <row r="100" spans="2:38" x14ac:dyDescent="0.2">
      <c r="B100" s="33"/>
      <c r="C100" s="31"/>
      <c r="D100" s="31"/>
      <c r="E100" s="31"/>
      <c r="F100" s="31"/>
      <c r="G100" s="31"/>
      <c r="H100" s="31"/>
      <c r="I100" s="31"/>
      <c r="J100" s="31"/>
      <c r="AD100" s="33" t="s">
        <v>288</v>
      </c>
      <c r="AE100" s="31">
        <v>3.347E-2</v>
      </c>
      <c r="AF100" s="31" t="s">
        <v>289</v>
      </c>
      <c r="AG100" s="31" t="s">
        <v>90</v>
      </c>
      <c r="AH100" s="31" t="s">
        <v>107</v>
      </c>
      <c r="AI100" s="31">
        <v>6.4000000000000003E-3</v>
      </c>
      <c r="AJ100" s="31" t="s">
        <v>290</v>
      </c>
      <c r="AK100" s="31"/>
      <c r="AL100" s="31"/>
    </row>
    <row r="101" spans="2:38" x14ac:dyDescent="0.2">
      <c r="B101" s="33"/>
      <c r="C101" s="31"/>
      <c r="D101" s="31"/>
      <c r="E101" s="31"/>
      <c r="F101" s="31"/>
      <c r="G101" s="31"/>
      <c r="H101" s="31"/>
      <c r="I101" s="31"/>
      <c r="J101" s="31"/>
      <c r="AD101" s="33" t="s">
        <v>291</v>
      </c>
      <c r="AE101" s="31">
        <v>7.9839999999999994E-2</v>
      </c>
      <c r="AF101" s="31" t="s">
        <v>292</v>
      </c>
      <c r="AG101" s="31" t="s">
        <v>90</v>
      </c>
      <c r="AH101" s="31" t="s">
        <v>127</v>
      </c>
      <c r="AI101" s="31" t="s">
        <v>128</v>
      </c>
      <c r="AJ101" s="31" t="s">
        <v>293</v>
      </c>
      <c r="AK101" s="31"/>
      <c r="AL101" s="31"/>
    </row>
    <row r="102" spans="2:38" x14ac:dyDescent="0.2">
      <c r="B102" s="33"/>
      <c r="C102" s="31"/>
      <c r="D102" s="31"/>
      <c r="E102" s="31"/>
      <c r="F102" s="31"/>
      <c r="G102" s="31"/>
      <c r="H102" s="31"/>
      <c r="I102" s="31"/>
      <c r="J102" s="31"/>
      <c r="AD102" s="33" t="s">
        <v>294</v>
      </c>
      <c r="AE102" s="31">
        <v>8.1170000000000006E-2</v>
      </c>
      <c r="AF102" s="31" t="s">
        <v>295</v>
      </c>
      <c r="AG102" s="31" t="s">
        <v>90</v>
      </c>
      <c r="AH102" s="31" t="s">
        <v>127</v>
      </c>
      <c r="AI102" s="31" t="s">
        <v>128</v>
      </c>
      <c r="AJ102" s="31" t="s">
        <v>296</v>
      </c>
      <c r="AK102" s="31"/>
      <c r="AL102" s="31"/>
    </row>
    <row r="103" spans="2:38" x14ac:dyDescent="0.2">
      <c r="B103" s="33"/>
      <c r="C103" s="31"/>
      <c r="D103" s="31"/>
      <c r="E103" s="31"/>
      <c r="F103" s="31"/>
      <c r="G103" s="31"/>
      <c r="H103" s="31"/>
      <c r="I103" s="31"/>
      <c r="J103" s="31"/>
      <c r="AD103" s="33" t="s">
        <v>297</v>
      </c>
      <c r="AE103" s="31">
        <v>7.4649999999999994E-2</v>
      </c>
      <c r="AF103" s="31" t="s">
        <v>298</v>
      </c>
      <c r="AG103" s="31" t="s">
        <v>90</v>
      </c>
      <c r="AH103" s="31" t="s">
        <v>127</v>
      </c>
      <c r="AI103" s="31" t="s">
        <v>128</v>
      </c>
      <c r="AJ103" s="31" t="s">
        <v>299</v>
      </c>
      <c r="AK103" s="31"/>
      <c r="AL103" s="31"/>
    </row>
    <row r="104" spans="2:38" x14ac:dyDescent="0.2">
      <c r="B104" s="33"/>
      <c r="C104" s="31"/>
      <c r="D104" s="31"/>
      <c r="E104" s="31"/>
      <c r="F104" s="31"/>
      <c r="G104" s="31"/>
      <c r="H104" s="31"/>
      <c r="I104" s="31"/>
      <c r="J104" s="31"/>
      <c r="AD104" s="33" t="s">
        <v>300</v>
      </c>
      <c r="AE104" s="31">
        <v>7.0870000000000002E-2</v>
      </c>
      <c r="AF104" s="31" t="s">
        <v>301</v>
      </c>
      <c r="AG104" s="31" t="s">
        <v>90</v>
      </c>
      <c r="AH104" s="31" t="s">
        <v>127</v>
      </c>
      <c r="AI104" s="31" t="s">
        <v>128</v>
      </c>
      <c r="AJ104" s="31" t="s">
        <v>302</v>
      </c>
      <c r="AK104" s="31"/>
      <c r="AL104" s="31"/>
    </row>
    <row r="105" spans="2:38" x14ac:dyDescent="0.2">
      <c r="B105" s="33"/>
      <c r="C105" s="31"/>
      <c r="D105" s="31"/>
      <c r="E105" s="31"/>
      <c r="F105" s="31"/>
      <c r="G105" s="31"/>
      <c r="H105" s="31"/>
      <c r="I105" s="31"/>
      <c r="J105" s="31"/>
      <c r="AD105" s="33" t="s">
        <v>303</v>
      </c>
      <c r="AE105" s="31">
        <v>1.518E-4</v>
      </c>
      <c r="AF105" s="31" t="s">
        <v>304</v>
      </c>
      <c r="AG105" s="31" t="s">
        <v>103</v>
      </c>
      <c r="AH105" s="31" t="s">
        <v>91</v>
      </c>
      <c r="AI105" s="31" t="s">
        <v>160</v>
      </c>
      <c r="AJ105" s="31" t="s">
        <v>305</v>
      </c>
      <c r="AK105" s="31"/>
      <c r="AL105" s="31"/>
    </row>
    <row r="106" spans="2:38" x14ac:dyDescent="0.2">
      <c r="B106" s="33"/>
      <c r="C106" s="31"/>
      <c r="D106" s="31"/>
      <c r="E106" s="31"/>
      <c r="F106" s="31"/>
      <c r="G106" s="31"/>
      <c r="H106" s="31"/>
      <c r="I106" s="31"/>
      <c r="J106" s="31"/>
      <c r="AD106" s="33" t="s">
        <v>306</v>
      </c>
      <c r="AE106" s="31">
        <v>-4.6879999999999998E-2</v>
      </c>
      <c r="AF106" s="31" t="s">
        <v>307</v>
      </c>
      <c r="AG106" s="31" t="s">
        <v>90</v>
      </c>
      <c r="AH106" s="31" t="s">
        <v>127</v>
      </c>
      <c r="AI106" s="31" t="s">
        <v>128</v>
      </c>
      <c r="AJ106" s="31" t="s">
        <v>308</v>
      </c>
      <c r="AK106" s="31"/>
      <c r="AL106" s="31"/>
    </row>
    <row r="107" spans="2:38" x14ac:dyDescent="0.2">
      <c r="B107" s="33"/>
      <c r="C107" s="31"/>
      <c r="D107" s="31"/>
      <c r="E107" s="31"/>
      <c r="F107" s="31"/>
      <c r="G107" s="31"/>
      <c r="H107" s="31"/>
      <c r="I107" s="31"/>
      <c r="J107" s="31"/>
      <c r="AD107" s="33" t="s">
        <v>309</v>
      </c>
      <c r="AE107" s="31">
        <v>3.9489999999999997E-2</v>
      </c>
      <c r="AF107" s="31" t="s">
        <v>310</v>
      </c>
      <c r="AG107" s="31" t="s">
        <v>90</v>
      </c>
      <c r="AH107" s="31" t="s">
        <v>156</v>
      </c>
      <c r="AI107" s="31">
        <v>5.0000000000000001E-4</v>
      </c>
      <c r="AJ107" s="31" t="s">
        <v>311</v>
      </c>
      <c r="AK107" s="31"/>
      <c r="AL107" s="31"/>
    </row>
    <row r="108" spans="2:38" x14ac:dyDescent="0.2">
      <c r="B108" s="33"/>
      <c r="C108" s="31"/>
      <c r="D108" s="31"/>
      <c r="E108" s="31"/>
      <c r="F108" s="31"/>
      <c r="G108" s="31"/>
      <c r="H108" s="31"/>
      <c r="I108" s="31"/>
      <c r="J108" s="31"/>
      <c r="AD108" s="33" t="s">
        <v>312</v>
      </c>
      <c r="AE108" s="31">
        <v>5.4109999999999998E-2</v>
      </c>
      <c r="AF108" s="31" t="s">
        <v>313</v>
      </c>
      <c r="AG108" s="31" t="s">
        <v>90</v>
      </c>
      <c r="AH108" s="31" t="s">
        <v>127</v>
      </c>
      <c r="AI108" s="31" t="s">
        <v>128</v>
      </c>
      <c r="AJ108" s="31" t="s">
        <v>314</v>
      </c>
      <c r="AK108" s="31"/>
      <c r="AL108" s="31"/>
    </row>
    <row r="109" spans="2:38" x14ac:dyDescent="0.2">
      <c r="B109" s="33"/>
      <c r="C109" s="31"/>
      <c r="D109" s="31"/>
      <c r="E109" s="31"/>
      <c r="F109" s="31"/>
      <c r="G109" s="31"/>
      <c r="H109" s="31"/>
      <c r="I109" s="31"/>
      <c r="J109" s="31"/>
      <c r="AD109" s="33" t="s">
        <v>315</v>
      </c>
      <c r="AE109" s="31">
        <v>4.3679999999999997E-2</v>
      </c>
      <c r="AF109" s="31" t="s">
        <v>316</v>
      </c>
      <c r="AG109" s="31" t="s">
        <v>90</v>
      </c>
      <c r="AH109" s="31" t="s">
        <v>127</v>
      </c>
      <c r="AI109" s="31" t="s">
        <v>128</v>
      </c>
      <c r="AJ109" s="31" t="s">
        <v>317</v>
      </c>
      <c r="AK109" s="31"/>
      <c r="AL109" s="31"/>
    </row>
    <row r="110" spans="2:38" x14ac:dyDescent="0.2">
      <c r="B110" s="33"/>
      <c r="C110" s="31"/>
      <c r="D110" s="31"/>
      <c r="E110" s="31"/>
      <c r="F110" s="31"/>
      <c r="G110" s="31"/>
      <c r="H110" s="31"/>
      <c r="I110" s="31"/>
      <c r="J110" s="31"/>
      <c r="AD110" s="33" t="s">
        <v>318</v>
      </c>
      <c r="AE110" s="31">
        <v>2.4719999999999999E-2</v>
      </c>
      <c r="AF110" s="31" t="s">
        <v>319</v>
      </c>
      <c r="AG110" s="31" t="s">
        <v>103</v>
      </c>
      <c r="AH110" s="31" t="s">
        <v>91</v>
      </c>
      <c r="AI110" s="31">
        <v>0.13370000000000001</v>
      </c>
      <c r="AJ110" s="31" t="s">
        <v>320</v>
      </c>
      <c r="AK110" s="31"/>
      <c r="AL110" s="31"/>
    </row>
    <row r="111" spans="2:38" x14ac:dyDescent="0.2">
      <c r="B111" s="33"/>
      <c r="C111" s="31"/>
      <c r="D111" s="31"/>
      <c r="E111" s="31"/>
      <c r="F111" s="31"/>
      <c r="G111" s="31"/>
      <c r="H111" s="31"/>
      <c r="I111" s="31"/>
      <c r="J111" s="31"/>
      <c r="AD111" s="33" t="s">
        <v>321</v>
      </c>
      <c r="AE111" s="31">
        <v>7.109E-2</v>
      </c>
      <c r="AF111" s="31" t="s">
        <v>322</v>
      </c>
      <c r="AG111" s="31" t="s">
        <v>90</v>
      </c>
      <c r="AH111" s="31" t="s">
        <v>127</v>
      </c>
      <c r="AI111" s="31" t="s">
        <v>128</v>
      </c>
      <c r="AJ111" s="31" t="s">
        <v>323</v>
      </c>
      <c r="AK111" s="31"/>
      <c r="AL111" s="31"/>
    </row>
    <row r="112" spans="2:38" x14ac:dyDescent="0.2">
      <c r="B112" s="33"/>
      <c r="C112" s="31"/>
      <c r="D112" s="31"/>
      <c r="E112" s="31"/>
      <c r="F112" s="31"/>
      <c r="G112" s="31"/>
      <c r="H112" s="31"/>
      <c r="I112" s="31"/>
      <c r="J112" s="31"/>
      <c r="AD112" s="33" t="s">
        <v>324</v>
      </c>
      <c r="AE112" s="31">
        <v>7.2419999999999998E-2</v>
      </c>
      <c r="AF112" s="31" t="s">
        <v>325</v>
      </c>
      <c r="AG112" s="31" t="s">
        <v>90</v>
      </c>
      <c r="AH112" s="31" t="s">
        <v>127</v>
      </c>
      <c r="AI112" s="31" t="s">
        <v>128</v>
      </c>
      <c r="AJ112" s="31" t="s">
        <v>326</v>
      </c>
      <c r="AK112" s="31"/>
      <c r="AL112" s="31"/>
    </row>
    <row r="113" spans="2:38" x14ac:dyDescent="0.2">
      <c r="B113" s="33"/>
      <c r="C113" s="31"/>
      <c r="D113" s="31"/>
      <c r="E113" s="31"/>
      <c r="F113" s="31"/>
      <c r="G113" s="31"/>
      <c r="H113" s="31"/>
      <c r="I113" s="31"/>
      <c r="J113" s="31"/>
      <c r="AD113" s="33" t="s">
        <v>327</v>
      </c>
      <c r="AE113" s="31">
        <v>6.59E-2</v>
      </c>
      <c r="AF113" s="31" t="s">
        <v>328</v>
      </c>
      <c r="AG113" s="31" t="s">
        <v>90</v>
      </c>
      <c r="AH113" s="31" t="s">
        <v>127</v>
      </c>
      <c r="AI113" s="31" t="s">
        <v>128</v>
      </c>
      <c r="AJ113" s="31" t="s">
        <v>329</v>
      </c>
      <c r="AK113" s="31"/>
      <c r="AL113" s="31"/>
    </row>
    <row r="114" spans="2:38" x14ac:dyDescent="0.2">
      <c r="B114" s="33"/>
      <c r="C114" s="31"/>
      <c r="D114" s="31"/>
      <c r="E114" s="31"/>
      <c r="F114" s="31"/>
      <c r="G114" s="31"/>
      <c r="H114" s="31"/>
      <c r="I114" s="31"/>
      <c r="J114" s="31"/>
      <c r="AD114" s="33" t="s">
        <v>330</v>
      </c>
      <c r="AE114" s="31">
        <v>6.2120000000000002E-2</v>
      </c>
      <c r="AF114" s="31" t="s">
        <v>331</v>
      </c>
      <c r="AG114" s="31" t="s">
        <v>90</v>
      </c>
      <c r="AH114" s="31" t="s">
        <v>127</v>
      </c>
      <c r="AI114" s="31" t="s">
        <v>128</v>
      </c>
      <c r="AJ114" s="31" t="s">
        <v>332</v>
      </c>
      <c r="AK114" s="31"/>
      <c r="AL114" s="31"/>
    </row>
    <row r="115" spans="2:38" x14ac:dyDescent="0.2">
      <c r="B115" s="33"/>
      <c r="C115" s="31"/>
      <c r="D115" s="31"/>
      <c r="E115" s="31"/>
      <c r="F115" s="31"/>
      <c r="G115" s="31"/>
      <c r="H115" s="31"/>
      <c r="I115" s="31"/>
      <c r="J115" s="31"/>
      <c r="AD115" s="33" t="s">
        <v>333</v>
      </c>
      <c r="AE115" s="31">
        <v>-4.7039999999999998E-2</v>
      </c>
      <c r="AF115" s="31" t="s">
        <v>334</v>
      </c>
      <c r="AG115" s="31" t="s">
        <v>90</v>
      </c>
      <c r="AH115" s="31" t="s">
        <v>127</v>
      </c>
      <c r="AI115" s="31" t="s">
        <v>128</v>
      </c>
      <c r="AJ115" s="31" t="s">
        <v>335</v>
      </c>
      <c r="AK115" s="31"/>
      <c r="AL115" s="31"/>
    </row>
    <row r="116" spans="2:38" x14ac:dyDescent="0.2">
      <c r="B116" s="33"/>
      <c r="C116" s="31"/>
      <c r="D116" s="31"/>
      <c r="E116" s="31"/>
      <c r="F116" s="31"/>
      <c r="G116" s="31"/>
      <c r="H116" s="31"/>
      <c r="I116" s="31"/>
      <c r="J116" s="31"/>
      <c r="AD116" s="33" t="s">
        <v>336</v>
      </c>
      <c r="AE116" s="31">
        <v>3.934E-2</v>
      </c>
      <c r="AF116" s="31" t="s">
        <v>337</v>
      </c>
      <c r="AG116" s="31" t="s">
        <v>90</v>
      </c>
      <c r="AH116" s="31" t="s">
        <v>156</v>
      </c>
      <c r="AI116" s="31">
        <v>5.9999999999999995E-4</v>
      </c>
      <c r="AJ116" s="31" t="s">
        <v>338</v>
      </c>
      <c r="AK116" s="31"/>
      <c r="AL116" s="31"/>
    </row>
    <row r="117" spans="2:38" x14ac:dyDescent="0.2">
      <c r="B117" s="33"/>
      <c r="C117" s="31"/>
      <c r="D117" s="31"/>
      <c r="E117" s="31"/>
      <c r="F117" s="31"/>
      <c r="G117" s="31"/>
      <c r="H117" s="31"/>
      <c r="I117" s="31"/>
      <c r="J117" s="31"/>
      <c r="AD117" s="33" t="s">
        <v>339</v>
      </c>
      <c r="AE117" s="31">
        <v>5.3960000000000001E-2</v>
      </c>
      <c r="AF117" s="31" t="s">
        <v>340</v>
      </c>
      <c r="AG117" s="31" t="s">
        <v>90</v>
      </c>
      <c r="AH117" s="31" t="s">
        <v>127</v>
      </c>
      <c r="AI117" s="31" t="s">
        <v>128</v>
      </c>
      <c r="AJ117" s="31" t="s">
        <v>341</v>
      </c>
      <c r="AK117" s="31"/>
      <c r="AL117" s="31"/>
    </row>
    <row r="118" spans="2:38" x14ac:dyDescent="0.2">
      <c r="B118" s="33"/>
      <c r="C118" s="31"/>
      <c r="D118" s="31"/>
      <c r="E118" s="31"/>
      <c r="F118" s="31"/>
      <c r="G118" s="31"/>
      <c r="H118" s="31"/>
      <c r="I118" s="31"/>
      <c r="J118" s="31"/>
      <c r="AD118" s="33" t="s">
        <v>342</v>
      </c>
      <c r="AE118" s="31">
        <v>4.3520000000000003E-2</v>
      </c>
      <c r="AF118" s="31" t="s">
        <v>343</v>
      </c>
      <c r="AG118" s="31" t="s">
        <v>90</v>
      </c>
      <c r="AH118" s="31" t="s">
        <v>127</v>
      </c>
      <c r="AI118" s="31" t="s">
        <v>128</v>
      </c>
      <c r="AJ118" s="31" t="s">
        <v>344</v>
      </c>
      <c r="AK118" s="31"/>
      <c r="AL118" s="31"/>
    </row>
    <row r="119" spans="2:38" x14ac:dyDescent="0.2">
      <c r="B119" s="33"/>
      <c r="C119" s="31"/>
      <c r="D119" s="31"/>
      <c r="E119" s="31"/>
      <c r="F119" s="31"/>
      <c r="G119" s="31"/>
      <c r="H119" s="31"/>
      <c r="I119" s="31"/>
      <c r="J119" s="31"/>
      <c r="AD119" s="33" t="s">
        <v>345</v>
      </c>
      <c r="AE119" s="31">
        <v>2.4570000000000002E-2</v>
      </c>
      <c r="AF119" s="31" t="s">
        <v>346</v>
      </c>
      <c r="AG119" s="31" t="s">
        <v>103</v>
      </c>
      <c r="AH119" s="31" t="s">
        <v>91</v>
      </c>
      <c r="AI119" s="31">
        <v>0.13969999999999999</v>
      </c>
      <c r="AJ119" s="31" t="s">
        <v>347</v>
      </c>
      <c r="AK119" s="31"/>
      <c r="AL119" s="31"/>
    </row>
    <row r="120" spans="2:38" x14ac:dyDescent="0.2">
      <c r="B120" s="33"/>
      <c r="C120" s="31"/>
      <c r="D120" s="31"/>
      <c r="E120" s="31"/>
      <c r="F120" s="31"/>
      <c r="G120" s="31"/>
      <c r="H120" s="31"/>
      <c r="I120" s="31"/>
      <c r="J120" s="31"/>
      <c r="AD120" s="33" t="s">
        <v>348</v>
      </c>
      <c r="AE120" s="31">
        <v>7.0940000000000003E-2</v>
      </c>
      <c r="AF120" s="31" t="s">
        <v>349</v>
      </c>
      <c r="AG120" s="31" t="s">
        <v>90</v>
      </c>
      <c r="AH120" s="31" t="s">
        <v>127</v>
      </c>
      <c r="AI120" s="31" t="s">
        <v>128</v>
      </c>
      <c r="AJ120" s="31" t="s">
        <v>350</v>
      </c>
      <c r="AK120" s="31"/>
      <c r="AL120" s="31"/>
    </row>
    <row r="121" spans="2:38" x14ac:dyDescent="0.2">
      <c r="B121" s="33"/>
      <c r="C121" s="31"/>
      <c r="D121" s="31"/>
      <c r="E121" s="31"/>
      <c r="F121" s="31"/>
      <c r="G121" s="31"/>
      <c r="H121" s="31"/>
      <c r="I121" s="31"/>
      <c r="J121" s="31"/>
      <c r="AD121" s="33" t="s">
        <v>351</v>
      </c>
      <c r="AE121" s="31">
        <v>7.2270000000000001E-2</v>
      </c>
      <c r="AF121" s="31" t="s">
        <v>352</v>
      </c>
      <c r="AG121" s="31" t="s">
        <v>90</v>
      </c>
      <c r="AH121" s="31" t="s">
        <v>127</v>
      </c>
      <c r="AI121" s="31" t="s">
        <v>128</v>
      </c>
      <c r="AJ121" s="31" t="s">
        <v>353</v>
      </c>
      <c r="AK121" s="31"/>
      <c r="AL121" s="31"/>
    </row>
    <row r="122" spans="2:38" x14ac:dyDescent="0.2">
      <c r="B122" s="33"/>
      <c r="C122" s="31"/>
      <c r="D122" s="31"/>
      <c r="E122" s="31"/>
      <c r="F122" s="31"/>
      <c r="G122" s="31"/>
      <c r="H122" s="31"/>
      <c r="I122" s="31"/>
      <c r="J122" s="31"/>
      <c r="AD122" s="33" t="s">
        <v>354</v>
      </c>
      <c r="AE122" s="31">
        <v>6.5750000000000003E-2</v>
      </c>
      <c r="AF122" s="31" t="s">
        <v>355</v>
      </c>
      <c r="AG122" s="31" t="s">
        <v>90</v>
      </c>
      <c r="AH122" s="31" t="s">
        <v>127</v>
      </c>
      <c r="AI122" s="31" t="s">
        <v>128</v>
      </c>
      <c r="AJ122" s="31" t="s">
        <v>356</v>
      </c>
      <c r="AK122" s="31"/>
      <c r="AL122" s="31"/>
    </row>
    <row r="123" spans="2:38" x14ac:dyDescent="0.2">
      <c r="B123" s="33"/>
      <c r="C123" s="31"/>
      <c r="D123" s="31"/>
      <c r="E123" s="31"/>
      <c r="F123" s="31"/>
      <c r="G123" s="31"/>
      <c r="H123" s="31"/>
      <c r="I123" s="31"/>
      <c r="J123" s="31"/>
      <c r="AD123" s="33" t="s">
        <v>357</v>
      </c>
      <c r="AE123" s="31">
        <v>6.1969999999999997E-2</v>
      </c>
      <c r="AF123" s="31" t="s">
        <v>358</v>
      </c>
      <c r="AG123" s="31" t="s">
        <v>90</v>
      </c>
      <c r="AH123" s="31" t="s">
        <v>127</v>
      </c>
      <c r="AI123" s="31" t="s">
        <v>128</v>
      </c>
      <c r="AJ123" s="31" t="s">
        <v>359</v>
      </c>
      <c r="AK123" s="31"/>
      <c r="AL123" s="31"/>
    </row>
    <row r="124" spans="2:38" x14ac:dyDescent="0.2">
      <c r="B124" s="33"/>
      <c r="C124" s="31"/>
      <c r="D124" s="31"/>
      <c r="E124" s="31"/>
      <c r="F124" s="31"/>
      <c r="G124" s="31"/>
      <c r="H124" s="31"/>
      <c r="I124" s="31"/>
      <c r="J124" s="31"/>
      <c r="AD124" s="33" t="s">
        <v>360</v>
      </c>
      <c r="AE124" s="31">
        <v>8.6379999999999998E-2</v>
      </c>
      <c r="AF124" s="31" t="s">
        <v>361</v>
      </c>
      <c r="AG124" s="31" t="s">
        <v>90</v>
      </c>
      <c r="AH124" s="31" t="s">
        <v>127</v>
      </c>
      <c r="AI124" s="31" t="s">
        <v>128</v>
      </c>
      <c r="AJ124" s="31" t="s">
        <v>362</v>
      </c>
      <c r="AK124" s="31"/>
      <c r="AL124" s="31"/>
    </row>
    <row r="125" spans="2:38" x14ac:dyDescent="0.2">
      <c r="B125" s="33"/>
      <c r="C125" s="31"/>
      <c r="D125" s="31"/>
      <c r="E125" s="31"/>
      <c r="F125" s="31"/>
      <c r="G125" s="31"/>
      <c r="H125" s="31"/>
      <c r="I125" s="31"/>
      <c r="J125" s="31"/>
      <c r="AD125" s="33" t="s">
        <v>363</v>
      </c>
      <c r="AE125" s="31">
        <v>0.10100000000000001</v>
      </c>
      <c r="AF125" s="31" t="s">
        <v>364</v>
      </c>
      <c r="AG125" s="31" t="s">
        <v>90</v>
      </c>
      <c r="AH125" s="31" t="s">
        <v>127</v>
      </c>
      <c r="AI125" s="31" t="s">
        <v>128</v>
      </c>
      <c r="AJ125" s="31" t="s">
        <v>365</v>
      </c>
      <c r="AK125" s="31"/>
      <c r="AL125" s="31"/>
    </row>
    <row r="126" spans="2:38" x14ac:dyDescent="0.2">
      <c r="B126" s="33"/>
      <c r="C126" s="31"/>
      <c r="D126" s="31"/>
      <c r="E126" s="31"/>
      <c r="F126" s="31"/>
      <c r="G126" s="31"/>
      <c r="H126" s="31"/>
      <c r="I126" s="31"/>
      <c r="J126" s="31"/>
      <c r="AD126" s="33" t="s">
        <v>366</v>
      </c>
      <c r="AE126" s="31">
        <v>9.0560000000000002E-2</v>
      </c>
      <c r="AF126" s="31" t="s">
        <v>367</v>
      </c>
      <c r="AG126" s="31" t="s">
        <v>90</v>
      </c>
      <c r="AH126" s="31" t="s">
        <v>127</v>
      </c>
      <c r="AI126" s="31" t="s">
        <v>128</v>
      </c>
      <c r="AJ126" s="31" t="s">
        <v>368</v>
      </c>
      <c r="AK126" s="31"/>
      <c r="AL126" s="31"/>
    </row>
    <row r="127" spans="2:38" x14ac:dyDescent="0.2">
      <c r="B127" s="33"/>
      <c r="C127" s="31"/>
      <c r="D127" s="31"/>
      <c r="E127" s="31"/>
      <c r="F127" s="31"/>
      <c r="G127" s="31"/>
      <c r="H127" s="31"/>
      <c r="I127" s="31"/>
      <c r="J127" s="31"/>
      <c r="AD127" s="33" t="s">
        <v>369</v>
      </c>
      <c r="AE127" s="31">
        <v>7.1609999999999993E-2</v>
      </c>
      <c r="AF127" s="31" t="s">
        <v>370</v>
      </c>
      <c r="AG127" s="31" t="s">
        <v>90</v>
      </c>
      <c r="AH127" s="31" t="s">
        <v>127</v>
      </c>
      <c r="AI127" s="31" t="s">
        <v>128</v>
      </c>
      <c r="AJ127" s="31" t="s">
        <v>371</v>
      </c>
      <c r="AK127" s="31"/>
      <c r="AL127" s="31"/>
    </row>
    <row r="128" spans="2:38" x14ac:dyDescent="0.2">
      <c r="B128" s="33"/>
      <c r="C128" s="31"/>
      <c r="D128" s="31"/>
      <c r="E128" s="31"/>
      <c r="F128" s="31"/>
      <c r="G128" s="31"/>
      <c r="H128" s="31"/>
      <c r="I128" s="31"/>
      <c r="J128" s="31"/>
      <c r="AD128" s="33" t="s">
        <v>372</v>
      </c>
      <c r="AE128" s="31">
        <v>0.11799999999999999</v>
      </c>
      <c r="AF128" s="31" t="s">
        <v>373</v>
      </c>
      <c r="AG128" s="31" t="s">
        <v>90</v>
      </c>
      <c r="AH128" s="31" t="s">
        <v>127</v>
      </c>
      <c r="AI128" s="31" t="s">
        <v>128</v>
      </c>
      <c r="AJ128" s="31" t="s">
        <v>374</v>
      </c>
      <c r="AK128" s="31"/>
      <c r="AL128" s="31"/>
    </row>
    <row r="129" spans="2:38" x14ac:dyDescent="0.2">
      <c r="B129" s="33"/>
      <c r="C129" s="31"/>
      <c r="D129" s="31"/>
      <c r="E129" s="31"/>
      <c r="F129" s="31"/>
      <c r="G129" s="31"/>
      <c r="H129" s="31"/>
      <c r="I129" s="31"/>
      <c r="J129" s="31"/>
      <c r="AD129" s="33" t="s">
        <v>375</v>
      </c>
      <c r="AE129" s="31">
        <v>0.1193</v>
      </c>
      <c r="AF129" s="31" t="s">
        <v>376</v>
      </c>
      <c r="AG129" s="31" t="s">
        <v>90</v>
      </c>
      <c r="AH129" s="31" t="s">
        <v>127</v>
      </c>
      <c r="AI129" s="31" t="s">
        <v>128</v>
      </c>
      <c r="AJ129" s="31" t="s">
        <v>377</v>
      </c>
      <c r="AK129" s="31"/>
      <c r="AL129" s="31"/>
    </row>
    <row r="130" spans="2:38" x14ac:dyDescent="0.2">
      <c r="B130" s="33"/>
      <c r="C130" s="31"/>
      <c r="D130" s="31"/>
      <c r="E130" s="31"/>
      <c r="F130" s="31"/>
      <c r="G130" s="31"/>
      <c r="H130" s="31"/>
      <c r="I130" s="31"/>
      <c r="J130" s="31"/>
      <c r="AD130" s="33" t="s">
        <v>378</v>
      </c>
      <c r="AE130" s="31">
        <v>0.1128</v>
      </c>
      <c r="AF130" s="31" t="s">
        <v>379</v>
      </c>
      <c r="AG130" s="31" t="s">
        <v>90</v>
      </c>
      <c r="AH130" s="31" t="s">
        <v>127</v>
      </c>
      <c r="AI130" s="31" t="s">
        <v>128</v>
      </c>
      <c r="AJ130" s="31" t="s">
        <v>380</v>
      </c>
      <c r="AK130" s="31"/>
      <c r="AL130" s="31"/>
    </row>
    <row r="131" spans="2:38" x14ac:dyDescent="0.2">
      <c r="B131" s="33"/>
      <c r="C131" s="31"/>
      <c r="D131" s="31"/>
      <c r="E131" s="31"/>
      <c r="F131" s="31"/>
      <c r="G131" s="31"/>
      <c r="H131" s="31"/>
      <c r="I131" s="31"/>
      <c r="J131" s="31"/>
      <c r="AD131" s="33" t="s">
        <v>381</v>
      </c>
      <c r="AE131" s="31">
        <v>0.109</v>
      </c>
      <c r="AF131" s="31" t="s">
        <v>382</v>
      </c>
      <c r="AG131" s="31" t="s">
        <v>90</v>
      </c>
      <c r="AH131" s="31" t="s">
        <v>127</v>
      </c>
      <c r="AI131" s="31" t="s">
        <v>128</v>
      </c>
      <c r="AJ131" s="31" t="s">
        <v>383</v>
      </c>
      <c r="AK131" s="31"/>
      <c r="AL131" s="31"/>
    </row>
    <row r="132" spans="2:38" x14ac:dyDescent="0.2">
      <c r="B132" s="33"/>
      <c r="C132" s="31"/>
      <c r="D132" s="31"/>
      <c r="E132" s="31"/>
      <c r="F132" s="31"/>
      <c r="G132" s="31"/>
      <c r="H132" s="31"/>
      <c r="I132" s="31"/>
      <c r="J132" s="31"/>
      <c r="AD132" s="33" t="s">
        <v>384</v>
      </c>
      <c r="AE132" s="31">
        <v>1.4619999999999999E-2</v>
      </c>
      <c r="AF132" s="31" t="s">
        <v>385</v>
      </c>
      <c r="AG132" s="31" t="s">
        <v>103</v>
      </c>
      <c r="AH132" s="31" t="s">
        <v>91</v>
      </c>
      <c r="AI132" s="31">
        <v>0.8649</v>
      </c>
      <c r="AJ132" s="31" t="s">
        <v>386</v>
      </c>
      <c r="AK132" s="31"/>
      <c r="AL132" s="31"/>
    </row>
    <row r="133" spans="2:38" x14ac:dyDescent="0.2">
      <c r="B133" s="33"/>
      <c r="C133" s="31"/>
      <c r="D133" s="31"/>
      <c r="E133" s="31"/>
      <c r="F133" s="31"/>
      <c r="G133" s="31"/>
      <c r="H133" s="31"/>
      <c r="I133" s="31"/>
      <c r="J133" s="31"/>
      <c r="AD133" s="33" t="s">
        <v>387</v>
      </c>
      <c r="AE133" s="31">
        <v>4.1840000000000002E-3</v>
      </c>
      <c r="AF133" s="31" t="s">
        <v>388</v>
      </c>
      <c r="AG133" s="31" t="s">
        <v>103</v>
      </c>
      <c r="AH133" s="31" t="s">
        <v>91</v>
      </c>
      <c r="AI133" s="31" t="s">
        <v>160</v>
      </c>
      <c r="AJ133" s="31" t="s">
        <v>389</v>
      </c>
      <c r="AK133" s="31"/>
      <c r="AL133" s="31"/>
    </row>
    <row r="134" spans="2:38" x14ac:dyDescent="0.2">
      <c r="B134" s="33"/>
      <c r="C134" s="31"/>
      <c r="D134" s="31"/>
      <c r="E134" s="31"/>
      <c r="F134" s="31"/>
      <c r="G134" s="31"/>
      <c r="H134" s="31"/>
      <c r="I134" s="31"/>
      <c r="J134" s="31"/>
      <c r="AD134" s="33" t="s">
        <v>390</v>
      </c>
      <c r="AE134" s="31">
        <v>-1.477E-2</v>
      </c>
      <c r="AF134" s="31" t="s">
        <v>391</v>
      </c>
      <c r="AG134" s="31" t="s">
        <v>103</v>
      </c>
      <c r="AH134" s="31" t="s">
        <v>91</v>
      </c>
      <c r="AI134" s="31">
        <v>0.85619999999999996</v>
      </c>
      <c r="AJ134" s="31" t="s">
        <v>392</v>
      </c>
      <c r="AK134" s="31"/>
      <c r="AL134" s="31"/>
    </row>
    <row r="135" spans="2:38" x14ac:dyDescent="0.2">
      <c r="B135" s="33"/>
      <c r="C135" s="31"/>
      <c r="D135" s="31"/>
      <c r="E135" s="31"/>
      <c r="F135" s="31"/>
      <c r="G135" s="31"/>
      <c r="H135" s="31"/>
      <c r="I135" s="31"/>
      <c r="J135" s="31"/>
      <c r="AD135" s="33" t="s">
        <v>393</v>
      </c>
      <c r="AE135" s="31">
        <v>3.1600000000000003E-2</v>
      </c>
      <c r="AF135" s="31" t="s">
        <v>394</v>
      </c>
      <c r="AG135" s="31" t="s">
        <v>90</v>
      </c>
      <c r="AH135" s="31" t="s">
        <v>117</v>
      </c>
      <c r="AI135" s="31">
        <v>1.3100000000000001E-2</v>
      </c>
      <c r="AJ135" s="31" t="s">
        <v>395</v>
      </c>
      <c r="AK135" s="31"/>
      <c r="AL135" s="31"/>
    </row>
    <row r="136" spans="2:38" x14ac:dyDescent="0.2">
      <c r="B136" s="33"/>
      <c r="C136" s="31"/>
      <c r="D136" s="31"/>
      <c r="E136" s="31"/>
      <c r="F136" s="31"/>
      <c r="G136" s="31"/>
      <c r="H136" s="31"/>
      <c r="I136" s="31"/>
      <c r="J136" s="31"/>
      <c r="AD136" s="33" t="s">
        <v>396</v>
      </c>
      <c r="AE136" s="31">
        <v>3.2930000000000001E-2</v>
      </c>
      <c r="AF136" s="31" t="s">
        <v>397</v>
      </c>
      <c r="AG136" s="31" t="s">
        <v>90</v>
      </c>
      <c r="AH136" s="31" t="s">
        <v>107</v>
      </c>
      <c r="AI136" s="31">
        <v>7.9000000000000008E-3</v>
      </c>
      <c r="AJ136" s="31" t="s">
        <v>398</v>
      </c>
      <c r="AK136" s="31"/>
      <c r="AL136" s="31"/>
    </row>
    <row r="137" spans="2:38" x14ac:dyDescent="0.2">
      <c r="B137" s="33"/>
      <c r="C137" s="31"/>
      <c r="D137" s="31"/>
      <c r="E137" s="31"/>
      <c r="F137" s="31"/>
      <c r="G137" s="31"/>
      <c r="H137" s="31"/>
      <c r="I137" s="31"/>
      <c r="J137" s="31"/>
      <c r="AD137" s="33" t="s">
        <v>399</v>
      </c>
      <c r="AE137" s="31">
        <v>2.6409999999999999E-2</v>
      </c>
      <c r="AF137" s="31" t="s">
        <v>400</v>
      </c>
      <c r="AG137" s="31" t="s">
        <v>103</v>
      </c>
      <c r="AH137" s="31" t="s">
        <v>91</v>
      </c>
      <c r="AI137" s="31">
        <v>8.0199999999999994E-2</v>
      </c>
      <c r="AJ137" s="31" t="s">
        <v>401</v>
      </c>
      <c r="AK137" s="31"/>
      <c r="AL137" s="31"/>
    </row>
    <row r="138" spans="2:38" x14ac:dyDescent="0.2">
      <c r="B138" s="33"/>
      <c r="C138" s="31"/>
      <c r="D138" s="31"/>
      <c r="E138" s="31"/>
      <c r="F138" s="31"/>
      <c r="G138" s="31"/>
      <c r="H138" s="31"/>
      <c r="I138" s="31"/>
      <c r="J138" s="31"/>
      <c r="AD138" s="33" t="s">
        <v>402</v>
      </c>
      <c r="AE138" s="31">
        <v>2.2630000000000001E-2</v>
      </c>
      <c r="AF138" s="31" t="s">
        <v>403</v>
      </c>
      <c r="AG138" s="31" t="s">
        <v>103</v>
      </c>
      <c r="AH138" s="31" t="s">
        <v>91</v>
      </c>
      <c r="AI138" s="31">
        <v>0.23619999999999999</v>
      </c>
      <c r="AJ138" s="31" t="s">
        <v>404</v>
      </c>
      <c r="AK138" s="31"/>
      <c r="AL138" s="31"/>
    </row>
    <row r="139" spans="2:38" x14ac:dyDescent="0.2">
      <c r="B139" s="33"/>
      <c r="C139" s="31"/>
      <c r="D139" s="31"/>
      <c r="E139" s="31"/>
      <c r="F139" s="31"/>
      <c r="G139" s="31"/>
      <c r="H139" s="31"/>
      <c r="I139" s="31"/>
      <c r="J139" s="31"/>
      <c r="AD139" s="33" t="s">
        <v>405</v>
      </c>
      <c r="AE139" s="31">
        <v>-1.044E-2</v>
      </c>
      <c r="AF139" s="31" t="s">
        <v>406</v>
      </c>
      <c r="AG139" s="31" t="s">
        <v>103</v>
      </c>
      <c r="AH139" s="31" t="s">
        <v>91</v>
      </c>
      <c r="AI139" s="31">
        <v>0.99119999999999997</v>
      </c>
      <c r="AJ139" s="31" t="s">
        <v>407</v>
      </c>
      <c r="AK139" s="31"/>
      <c r="AL139" s="31"/>
    </row>
    <row r="140" spans="2:38" x14ac:dyDescent="0.2">
      <c r="B140" s="33"/>
      <c r="C140" s="31"/>
      <c r="D140" s="31"/>
      <c r="E140" s="31"/>
      <c r="F140" s="31"/>
      <c r="G140" s="31"/>
      <c r="H140" s="31"/>
      <c r="I140" s="31"/>
      <c r="J140" s="31"/>
      <c r="AD140" s="33" t="s">
        <v>408</v>
      </c>
      <c r="AE140" s="31">
        <v>-2.9389999999999999E-2</v>
      </c>
      <c r="AF140" s="31" t="s">
        <v>409</v>
      </c>
      <c r="AG140" s="31" t="s">
        <v>90</v>
      </c>
      <c r="AH140" s="31" t="s">
        <v>117</v>
      </c>
      <c r="AI140" s="31">
        <v>2.9499999999999998E-2</v>
      </c>
      <c r="AJ140" s="31" t="s">
        <v>410</v>
      </c>
      <c r="AK140" s="31"/>
      <c r="AL140" s="31"/>
    </row>
    <row r="141" spans="2:38" x14ac:dyDescent="0.2">
      <c r="B141" s="33"/>
      <c r="C141" s="31"/>
      <c r="D141" s="31"/>
      <c r="E141" s="31"/>
      <c r="F141" s="31"/>
      <c r="G141" s="31"/>
      <c r="H141" s="31"/>
      <c r="I141" s="31"/>
      <c r="J141" s="31"/>
      <c r="AD141" s="33" t="s">
        <v>411</v>
      </c>
      <c r="AE141" s="31">
        <v>1.6979999999999999E-2</v>
      </c>
      <c r="AF141" s="31" t="s">
        <v>412</v>
      </c>
      <c r="AG141" s="31" t="s">
        <v>103</v>
      </c>
      <c r="AH141" s="31" t="s">
        <v>91</v>
      </c>
      <c r="AI141" s="31">
        <v>0.69159999999999999</v>
      </c>
      <c r="AJ141" s="31" t="s">
        <v>413</v>
      </c>
      <c r="AK141" s="31"/>
      <c r="AL141" s="31"/>
    </row>
    <row r="142" spans="2:38" x14ac:dyDescent="0.2">
      <c r="B142" s="33"/>
      <c r="C142" s="31"/>
      <c r="D142" s="31"/>
      <c r="E142" s="31"/>
      <c r="F142" s="31"/>
      <c r="G142" s="31"/>
      <c r="H142" s="31"/>
      <c r="I142" s="31"/>
      <c r="J142" s="31"/>
      <c r="AD142" s="33" t="s">
        <v>414</v>
      </c>
      <c r="AE142" s="31">
        <v>1.831E-2</v>
      </c>
      <c r="AF142" s="31" t="s">
        <v>415</v>
      </c>
      <c r="AG142" s="31" t="s">
        <v>103</v>
      </c>
      <c r="AH142" s="31" t="s">
        <v>91</v>
      </c>
      <c r="AI142" s="31">
        <v>0.5746</v>
      </c>
      <c r="AJ142" s="31" t="s">
        <v>416</v>
      </c>
      <c r="AK142" s="31"/>
      <c r="AL142" s="31"/>
    </row>
    <row r="143" spans="2:38" x14ac:dyDescent="0.2">
      <c r="B143" s="33"/>
      <c r="C143" s="31"/>
      <c r="D143" s="31"/>
      <c r="E143" s="31"/>
      <c r="F143" s="31"/>
      <c r="G143" s="31"/>
      <c r="H143" s="31"/>
      <c r="I143" s="31"/>
      <c r="J143" s="31"/>
      <c r="AD143" s="33" t="s">
        <v>417</v>
      </c>
      <c r="AE143" s="31">
        <v>1.179E-2</v>
      </c>
      <c r="AF143" s="31" t="s">
        <v>418</v>
      </c>
      <c r="AG143" s="31" t="s">
        <v>103</v>
      </c>
      <c r="AH143" s="31" t="s">
        <v>91</v>
      </c>
      <c r="AI143" s="31">
        <v>0.97299999999999998</v>
      </c>
      <c r="AJ143" s="31" t="s">
        <v>419</v>
      </c>
      <c r="AK143" s="31"/>
      <c r="AL143" s="31"/>
    </row>
    <row r="144" spans="2:38" x14ac:dyDescent="0.2">
      <c r="B144" s="33"/>
      <c r="C144" s="31"/>
      <c r="D144" s="31"/>
      <c r="E144" s="31"/>
      <c r="F144" s="31"/>
      <c r="G144" s="31"/>
      <c r="H144" s="31"/>
      <c r="I144" s="31"/>
      <c r="J144" s="31"/>
      <c r="AD144" s="33" t="s">
        <v>420</v>
      </c>
      <c r="AE144" s="31">
        <v>8.0079999999999995E-3</v>
      </c>
      <c r="AF144" s="31" t="s">
        <v>421</v>
      </c>
      <c r="AG144" s="31" t="s">
        <v>103</v>
      </c>
      <c r="AH144" s="31" t="s">
        <v>91</v>
      </c>
      <c r="AI144" s="31">
        <v>0.99950000000000006</v>
      </c>
      <c r="AJ144" s="31" t="s">
        <v>422</v>
      </c>
      <c r="AK144" s="31"/>
      <c r="AL144" s="31"/>
    </row>
    <row r="145" spans="2:38" x14ac:dyDescent="0.2">
      <c r="B145" s="33"/>
      <c r="C145" s="31"/>
      <c r="D145" s="31"/>
      <c r="E145" s="31"/>
      <c r="F145" s="31"/>
      <c r="G145" s="31"/>
      <c r="H145" s="31"/>
      <c r="I145" s="31"/>
      <c r="J145" s="31"/>
      <c r="AD145" s="33" t="s">
        <v>423</v>
      </c>
      <c r="AE145" s="31">
        <v>-1.8950000000000002E-2</v>
      </c>
      <c r="AF145" s="31" t="s">
        <v>424</v>
      </c>
      <c r="AG145" s="31" t="s">
        <v>103</v>
      </c>
      <c r="AH145" s="31" t="s">
        <v>91</v>
      </c>
      <c r="AI145" s="31">
        <v>0.5171</v>
      </c>
      <c r="AJ145" s="31" t="s">
        <v>425</v>
      </c>
      <c r="AK145" s="31"/>
      <c r="AL145" s="31"/>
    </row>
    <row r="146" spans="2:38" x14ac:dyDescent="0.2">
      <c r="B146" s="33"/>
      <c r="C146" s="31"/>
      <c r="D146" s="31"/>
      <c r="E146" s="31"/>
      <c r="F146" s="31"/>
      <c r="G146" s="31"/>
      <c r="H146" s="31"/>
      <c r="I146" s="31"/>
      <c r="J146" s="31"/>
      <c r="AD146" s="33" t="s">
        <v>426</v>
      </c>
      <c r="AE146" s="31">
        <v>2.741E-2</v>
      </c>
      <c r="AF146" s="31" t="s">
        <v>427</v>
      </c>
      <c r="AG146" s="31" t="s">
        <v>103</v>
      </c>
      <c r="AH146" s="31" t="s">
        <v>91</v>
      </c>
      <c r="AI146" s="31">
        <v>5.8000000000000003E-2</v>
      </c>
      <c r="AJ146" s="31" t="s">
        <v>428</v>
      </c>
      <c r="AK146" s="31"/>
      <c r="AL146" s="31"/>
    </row>
    <row r="147" spans="2:38" x14ac:dyDescent="0.2">
      <c r="B147" s="33"/>
      <c r="C147" s="31"/>
      <c r="D147" s="31"/>
      <c r="E147" s="31"/>
      <c r="F147" s="31"/>
      <c r="G147" s="31"/>
      <c r="H147" s="31"/>
      <c r="I147" s="31"/>
      <c r="J147" s="31"/>
      <c r="AD147" s="33" t="s">
        <v>429</v>
      </c>
      <c r="AE147" s="31">
        <v>2.8740000000000002E-2</v>
      </c>
      <c r="AF147" s="31" t="s">
        <v>430</v>
      </c>
      <c r="AG147" s="31" t="s">
        <v>90</v>
      </c>
      <c r="AH147" s="31" t="s">
        <v>117</v>
      </c>
      <c r="AI147" s="31">
        <v>3.6999999999999998E-2</v>
      </c>
      <c r="AJ147" s="31" t="s">
        <v>431</v>
      </c>
      <c r="AK147" s="31"/>
      <c r="AL147" s="31"/>
    </row>
    <row r="148" spans="2:38" x14ac:dyDescent="0.2">
      <c r="B148" s="33"/>
      <c r="C148" s="31"/>
      <c r="D148" s="31"/>
      <c r="E148" s="31"/>
      <c r="F148" s="31"/>
      <c r="G148" s="31"/>
      <c r="H148" s="31"/>
      <c r="I148" s="31"/>
      <c r="J148" s="31"/>
      <c r="AD148" s="33" t="s">
        <v>432</v>
      </c>
      <c r="AE148" s="31">
        <v>2.223E-2</v>
      </c>
      <c r="AF148" s="31" t="s">
        <v>433</v>
      </c>
      <c r="AG148" s="31" t="s">
        <v>103</v>
      </c>
      <c r="AH148" s="31" t="s">
        <v>91</v>
      </c>
      <c r="AI148" s="31">
        <v>0.26090000000000002</v>
      </c>
      <c r="AJ148" s="31" t="s">
        <v>434</v>
      </c>
      <c r="AK148" s="31"/>
      <c r="AL148" s="31"/>
    </row>
    <row r="149" spans="2:38" x14ac:dyDescent="0.2">
      <c r="B149" s="33"/>
      <c r="C149" s="31"/>
      <c r="D149" s="31"/>
      <c r="E149" s="31"/>
      <c r="F149" s="31"/>
      <c r="G149" s="31"/>
      <c r="H149" s="31"/>
      <c r="I149" s="31"/>
      <c r="J149" s="31"/>
      <c r="AD149" s="33" t="s">
        <v>435</v>
      </c>
      <c r="AE149" s="31">
        <v>1.8440000000000002E-2</v>
      </c>
      <c r="AF149" s="31" t="s">
        <v>436</v>
      </c>
      <c r="AG149" s="31" t="s">
        <v>103</v>
      </c>
      <c r="AH149" s="31" t="s">
        <v>91</v>
      </c>
      <c r="AI149" s="31">
        <v>0.56220000000000003</v>
      </c>
      <c r="AJ149" s="31" t="s">
        <v>437</v>
      </c>
      <c r="AK149" s="31"/>
      <c r="AL149" s="31"/>
    </row>
    <row r="150" spans="2:38" x14ac:dyDescent="0.2">
      <c r="B150" s="33"/>
      <c r="C150" s="31"/>
      <c r="D150" s="31"/>
      <c r="E150" s="31"/>
      <c r="F150" s="31"/>
      <c r="G150" s="31"/>
      <c r="H150" s="31"/>
      <c r="I150" s="31"/>
      <c r="J150" s="31"/>
      <c r="AD150" s="33" t="s">
        <v>438</v>
      </c>
      <c r="AE150" s="31">
        <v>4.6359999999999998E-2</v>
      </c>
      <c r="AF150" s="31" t="s">
        <v>439</v>
      </c>
      <c r="AG150" s="31" t="s">
        <v>90</v>
      </c>
      <c r="AH150" s="31" t="s">
        <v>127</v>
      </c>
      <c r="AI150" s="31" t="s">
        <v>128</v>
      </c>
      <c r="AJ150" s="31" t="s">
        <v>440</v>
      </c>
      <c r="AK150" s="31"/>
      <c r="AL150" s="31"/>
    </row>
    <row r="151" spans="2:38" x14ac:dyDescent="0.2">
      <c r="B151" s="33"/>
      <c r="C151" s="31"/>
      <c r="D151" s="31"/>
      <c r="E151" s="31"/>
      <c r="F151" s="31"/>
      <c r="G151" s="31"/>
      <c r="H151" s="31"/>
      <c r="I151" s="31"/>
      <c r="J151" s="31"/>
      <c r="AD151" s="33" t="s">
        <v>441</v>
      </c>
      <c r="AE151" s="31">
        <v>4.7690000000000003E-2</v>
      </c>
      <c r="AF151" s="31" t="s">
        <v>442</v>
      </c>
      <c r="AG151" s="31" t="s">
        <v>90</v>
      </c>
      <c r="AH151" s="31" t="s">
        <v>127</v>
      </c>
      <c r="AI151" s="31" t="s">
        <v>128</v>
      </c>
      <c r="AJ151" s="31" t="s">
        <v>443</v>
      </c>
      <c r="AK151" s="31"/>
      <c r="AL151" s="31"/>
    </row>
    <row r="152" spans="2:38" x14ac:dyDescent="0.2">
      <c r="B152" s="33"/>
      <c r="C152" s="31"/>
      <c r="D152" s="31"/>
      <c r="E152" s="31"/>
      <c r="F152" s="31"/>
      <c r="G152" s="31"/>
      <c r="H152" s="31"/>
      <c r="I152" s="31"/>
      <c r="J152" s="31"/>
      <c r="AD152" s="33" t="s">
        <v>444</v>
      </c>
      <c r="AE152" s="31">
        <v>4.1180000000000001E-2</v>
      </c>
      <c r="AF152" s="31" t="s">
        <v>445</v>
      </c>
      <c r="AG152" s="31" t="s">
        <v>90</v>
      </c>
      <c r="AH152" s="31" t="s">
        <v>156</v>
      </c>
      <c r="AI152" s="31">
        <v>2.9999999999999997E-4</v>
      </c>
      <c r="AJ152" s="31" t="s">
        <v>446</v>
      </c>
      <c r="AK152" s="31"/>
      <c r="AL152" s="31"/>
    </row>
    <row r="153" spans="2:38" x14ac:dyDescent="0.2">
      <c r="B153" s="33"/>
      <c r="C153" s="31"/>
      <c r="D153" s="31"/>
      <c r="E153" s="31"/>
      <c r="F153" s="31"/>
      <c r="G153" s="31"/>
      <c r="H153" s="31"/>
      <c r="I153" s="31"/>
      <c r="J153" s="31"/>
      <c r="AD153" s="33" t="s">
        <v>447</v>
      </c>
      <c r="AE153" s="31">
        <v>3.7400000000000003E-2</v>
      </c>
      <c r="AF153" s="31" t="s">
        <v>448</v>
      </c>
      <c r="AG153" s="31" t="s">
        <v>90</v>
      </c>
      <c r="AH153" s="31" t="s">
        <v>107</v>
      </c>
      <c r="AI153" s="31">
        <v>1.2999999999999999E-3</v>
      </c>
      <c r="AJ153" s="31" t="s">
        <v>449</v>
      </c>
      <c r="AK153" s="31"/>
      <c r="AL153" s="31"/>
    </row>
    <row r="154" spans="2:38" x14ac:dyDescent="0.2">
      <c r="B154" s="33"/>
      <c r="C154" s="31"/>
      <c r="D154" s="31"/>
      <c r="E154" s="31"/>
      <c r="F154" s="31"/>
      <c r="G154" s="31"/>
      <c r="H154" s="31"/>
      <c r="I154" s="31"/>
      <c r="J154" s="31"/>
      <c r="AD154" s="33" t="s">
        <v>450</v>
      </c>
      <c r="AE154" s="31">
        <v>1.33E-3</v>
      </c>
      <c r="AF154" s="31" t="s">
        <v>451</v>
      </c>
      <c r="AG154" s="31" t="s">
        <v>103</v>
      </c>
      <c r="AH154" s="31" t="s">
        <v>91</v>
      </c>
      <c r="AI154" s="31" t="s">
        <v>160</v>
      </c>
      <c r="AJ154" s="31" t="s">
        <v>452</v>
      </c>
      <c r="AK154" s="31"/>
      <c r="AL154" s="31"/>
    </row>
    <row r="155" spans="2:38" x14ac:dyDescent="0.2">
      <c r="B155" s="33"/>
      <c r="C155" s="31"/>
      <c r="D155" s="31"/>
      <c r="E155" s="31"/>
      <c r="F155" s="31"/>
      <c r="G155" s="31"/>
      <c r="H155" s="31"/>
      <c r="I155" s="31"/>
      <c r="J155" s="31"/>
      <c r="AD155" s="33" t="s">
        <v>453</v>
      </c>
      <c r="AE155" s="31">
        <v>-5.1859999999999996E-3</v>
      </c>
      <c r="AF155" s="31" t="s">
        <v>454</v>
      </c>
      <c r="AG155" s="31" t="s">
        <v>103</v>
      </c>
      <c r="AH155" s="31" t="s">
        <v>91</v>
      </c>
      <c r="AI155" s="31" t="s">
        <v>160</v>
      </c>
      <c r="AJ155" s="31" t="s">
        <v>455</v>
      </c>
      <c r="AK155" s="31"/>
      <c r="AL155" s="31"/>
    </row>
    <row r="156" spans="2:38" x14ac:dyDescent="0.2">
      <c r="B156" s="33"/>
      <c r="C156" s="31"/>
      <c r="D156" s="31"/>
      <c r="E156" s="31"/>
      <c r="F156" s="31"/>
      <c r="G156" s="31"/>
      <c r="H156" s="31"/>
      <c r="I156" s="31"/>
      <c r="J156" s="31"/>
      <c r="AD156" s="33" t="s">
        <v>456</v>
      </c>
      <c r="AE156" s="31">
        <v>-8.9689999999999995E-3</v>
      </c>
      <c r="AF156" s="31" t="s">
        <v>457</v>
      </c>
      <c r="AG156" s="31" t="s">
        <v>103</v>
      </c>
      <c r="AH156" s="31" t="s">
        <v>91</v>
      </c>
      <c r="AI156" s="31">
        <v>0.99809999999999999</v>
      </c>
      <c r="AJ156" s="31" t="s">
        <v>458</v>
      </c>
      <c r="AK156" s="31"/>
      <c r="AL156" s="31"/>
    </row>
    <row r="157" spans="2:38" x14ac:dyDescent="0.2">
      <c r="B157" s="33"/>
      <c r="C157" s="31"/>
      <c r="D157" s="31"/>
      <c r="E157" s="31"/>
      <c r="F157" s="31"/>
      <c r="G157" s="31"/>
      <c r="H157" s="31"/>
      <c r="I157" s="31"/>
      <c r="J157" s="31"/>
      <c r="AD157" s="33" t="s">
        <v>459</v>
      </c>
      <c r="AE157" s="31">
        <v>-6.515E-3</v>
      </c>
      <c r="AF157" s="31" t="s">
        <v>460</v>
      </c>
      <c r="AG157" s="31" t="s">
        <v>103</v>
      </c>
      <c r="AH157" s="31" t="s">
        <v>91</v>
      </c>
      <c r="AI157" s="31" t="s">
        <v>160</v>
      </c>
      <c r="AJ157" s="31" t="s">
        <v>461</v>
      </c>
      <c r="AK157" s="31"/>
      <c r="AL157" s="31"/>
    </row>
    <row r="158" spans="2:38" x14ac:dyDescent="0.2">
      <c r="B158" s="33"/>
      <c r="C158" s="31"/>
      <c r="D158" s="31"/>
      <c r="E158" s="31"/>
      <c r="F158" s="31"/>
      <c r="G158" s="31"/>
      <c r="H158" s="31"/>
      <c r="I158" s="31"/>
      <c r="J158" s="31"/>
      <c r="AD158" s="33" t="s">
        <v>462</v>
      </c>
      <c r="AE158" s="31">
        <v>-1.03E-2</v>
      </c>
      <c r="AF158" s="31" t="s">
        <v>463</v>
      </c>
      <c r="AG158" s="31" t="s">
        <v>103</v>
      </c>
      <c r="AH158" s="31" t="s">
        <v>91</v>
      </c>
      <c r="AI158" s="31">
        <v>0.99219999999999997</v>
      </c>
      <c r="AJ158" s="31" t="s">
        <v>464</v>
      </c>
      <c r="AK158" s="31"/>
      <c r="AL158" s="31"/>
    </row>
    <row r="159" spans="2:38" x14ac:dyDescent="0.2">
      <c r="B159" s="33"/>
      <c r="C159" s="31"/>
      <c r="D159" s="31"/>
      <c r="E159" s="31"/>
      <c r="F159" s="31"/>
      <c r="G159" s="31"/>
      <c r="H159" s="31"/>
      <c r="I159" s="31"/>
      <c r="J159" s="31"/>
      <c r="AD159" s="33" t="s">
        <v>465</v>
      </c>
      <c r="AE159" s="31">
        <v>-3.7829999999999999E-3</v>
      </c>
      <c r="AF159" s="31" t="s">
        <v>466</v>
      </c>
      <c r="AG159" s="31" t="s">
        <v>103</v>
      </c>
      <c r="AH159" s="31" t="s">
        <v>91</v>
      </c>
      <c r="AI159" s="31" t="s">
        <v>160</v>
      </c>
      <c r="AJ159" s="31" t="s">
        <v>467</v>
      </c>
      <c r="AK159" s="31"/>
      <c r="AL159" s="31"/>
    </row>
    <row r="160" spans="2:38" x14ac:dyDescent="0.2">
      <c r="B160" s="33"/>
      <c r="C160" s="31"/>
      <c r="D160" s="31"/>
      <c r="E160" s="31"/>
      <c r="F160" s="31"/>
      <c r="G160" s="31"/>
      <c r="H160" s="31"/>
      <c r="I160" s="31"/>
      <c r="J160" s="31"/>
      <c r="AD160" s="33"/>
      <c r="AE160" s="31"/>
      <c r="AF160" s="31"/>
      <c r="AG160" s="31"/>
      <c r="AH160" s="31"/>
      <c r="AI160" s="31"/>
      <c r="AJ160" s="31"/>
      <c r="AK160" s="31"/>
      <c r="AL160" s="31"/>
    </row>
    <row r="161" spans="2:38" x14ac:dyDescent="0.2">
      <c r="B161" s="33"/>
      <c r="C161" s="31"/>
      <c r="D161" s="31"/>
      <c r="E161" s="31"/>
      <c r="F161" s="31"/>
      <c r="G161" s="31"/>
      <c r="H161" s="31"/>
      <c r="I161" s="31"/>
      <c r="J161" s="31"/>
      <c r="AD161" s="33"/>
      <c r="AE161" s="31"/>
      <c r="AF161" s="31"/>
      <c r="AG161" s="31"/>
      <c r="AH161" s="31"/>
      <c r="AI161" s="31"/>
      <c r="AJ161" s="31"/>
      <c r="AK161" s="31"/>
      <c r="AL161" s="31"/>
    </row>
    <row r="162" spans="2:38" x14ac:dyDescent="0.2">
      <c r="B162" s="33"/>
      <c r="C162" s="31"/>
      <c r="D162" s="31"/>
      <c r="E162" s="31"/>
      <c r="F162" s="31"/>
      <c r="G162" s="31"/>
      <c r="H162" s="31"/>
      <c r="I162" s="31"/>
      <c r="J162" s="31"/>
      <c r="AD162" s="33" t="s">
        <v>468</v>
      </c>
      <c r="AE162" s="31" t="s">
        <v>469</v>
      </c>
      <c r="AF162" s="31" t="s">
        <v>470</v>
      </c>
      <c r="AG162" s="31" t="s">
        <v>96</v>
      </c>
      <c r="AH162" s="31" t="s">
        <v>471</v>
      </c>
      <c r="AI162" s="31" t="s">
        <v>472</v>
      </c>
      <c r="AJ162" s="31" t="s">
        <v>473</v>
      </c>
      <c r="AK162" s="31" t="s">
        <v>474</v>
      </c>
      <c r="AL162" s="31" t="s">
        <v>475</v>
      </c>
    </row>
    <row r="163" spans="2:38" x14ac:dyDescent="0.2">
      <c r="B163" s="33"/>
      <c r="C163" s="31"/>
      <c r="D163" s="31"/>
      <c r="E163" s="31"/>
      <c r="F163" s="31"/>
      <c r="G163" s="31"/>
      <c r="H163" s="31"/>
      <c r="I163" s="31"/>
      <c r="J163" s="31"/>
      <c r="AD163" s="33"/>
      <c r="AE163" s="31"/>
      <c r="AF163" s="31"/>
      <c r="AG163" s="31"/>
      <c r="AH163" s="31"/>
      <c r="AI163" s="31"/>
      <c r="AJ163" s="31"/>
      <c r="AK163" s="31"/>
      <c r="AL163" s="31"/>
    </row>
    <row r="164" spans="2:38" x14ac:dyDescent="0.2">
      <c r="B164" s="33"/>
      <c r="C164" s="31"/>
      <c r="D164" s="31"/>
      <c r="E164" s="31"/>
      <c r="F164" s="31"/>
      <c r="G164" s="31"/>
      <c r="H164" s="31"/>
      <c r="I164" s="31"/>
      <c r="J164" s="31"/>
      <c r="AD164" s="33" t="s">
        <v>101</v>
      </c>
      <c r="AE164" s="31">
        <v>0.1171</v>
      </c>
      <c r="AF164" s="31">
        <v>9.7809999999999994E-2</v>
      </c>
      <c r="AG164" s="31">
        <v>1.9269999999999999E-2</v>
      </c>
      <c r="AH164" s="31">
        <v>7.711E-3</v>
      </c>
      <c r="AI164" s="31">
        <v>4</v>
      </c>
      <c r="AJ164" s="31">
        <v>4</v>
      </c>
      <c r="AK164" s="31">
        <v>3.5339999999999998</v>
      </c>
      <c r="AL164" s="31">
        <v>48</v>
      </c>
    </row>
    <row r="165" spans="2:38" x14ac:dyDescent="0.2">
      <c r="B165" s="33"/>
      <c r="C165" s="31"/>
      <c r="D165" s="31"/>
      <c r="E165" s="31"/>
      <c r="F165" s="31"/>
      <c r="G165" s="31"/>
      <c r="H165" s="31"/>
      <c r="I165" s="31"/>
      <c r="J165" s="31"/>
      <c r="AD165" s="33" t="s">
        <v>105</v>
      </c>
      <c r="AE165" s="31">
        <v>0.1171</v>
      </c>
      <c r="AF165" s="31">
        <v>8.4279999999999994E-2</v>
      </c>
      <c r="AG165" s="31">
        <v>3.2800000000000003E-2</v>
      </c>
      <c r="AH165" s="31">
        <v>7.711E-3</v>
      </c>
      <c r="AI165" s="31">
        <v>4</v>
      </c>
      <c r="AJ165" s="31">
        <v>4</v>
      </c>
      <c r="AK165" s="31">
        <v>6.0149999999999997</v>
      </c>
      <c r="AL165" s="31">
        <v>48</v>
      </c>
    </row>
    <row r="166" spans="2:38" x14ac:dyDescent="0.2">
      <c r="B166" s="33"/>
      <c r="C166" s="31"/>
      <c r="D166" s="31"/>
      <c r="E166" s="31"/>
      <c r="F166" s="31"/>
      <c r="G166" s="31"/>
      <c r="H166" s="31"/>
      <c r="I166" s="31"/>
      <c r="J166" s="31"/>
      <c r="AD166" s="33" t="s">
        <v>109</v>
      </c>
      <c r="AE166" s="31">
        <v>0.1171</v>
      </c>
      <c r="AF166" s="31">
        <v>0.14050000000000001</v>
      </c>
      <c r="AG166" s="31">
        <v>-2.3460000000000002E-2</v>
      </c>
      <c r="AH166" s="31">
        <v>7.711E-3</v>
      </c>
      <c r="AI166" s="31">
        <v>4</v>
      </c>
      <c r="AJ166" s="31">
        <v>4</v>
      </c>
      <c r="AK166" s="31">
        <v>4.3019999999999996</v>
      </c>
      <c r="AL166" s="31">
        <v>48</v>
      </c>
    </row>
    <row r="167" spans="2:38" x14ac:dyDescent="0.2">
      <c r="B167" s="33"/>
      <c r="C167" s="31"/>
      <c r="D167" s="31"/>
      <c r="E167" s="31"/>
      <c r="F167" s="31"/>
      <c r="G167" s="31"/>
      <c r="H167" s="31"/>
      <c r="I167" s="31"/>
      <c r="J167" s="31"/>
      <c r="AD167" s="33" t="s">
        <v>112</v>
      </c>
      <c r="AE167" s="31">
        <v>0.1171</v>
      </c>
      <c r="AF167" s="31">
        <v>9.3920000000000003E-2</v>
      </c>
      <c r="AG167" s="31">
        <v>2.316E-2</v>
      </c>
      <c r="AH167" s="31">
        <v>7.711E-3</v>
      </c>
      <c r="AI167" s="31">
        <v>4</v>
      </c>
      <c r="AJ167" s="31">
        <v>4</v>
      </c>
      <c r="AK167" s="31">
        <v>4.2480000000000002</v>
      </c>
      <c r="AL167" s="31">
        <v>48</v>
      </c>
    </row>
    <row r="168" spans="2:38" x14ac:dyDescent="0.2">
      <c r="B168" s="33"/>
      <c r="C168" s="31"/>
      <c r="D168" s="31"/>
      <c r="E168" s="31"/>
      <c r="F168" s="31"/>
      <c r="G168" s="31"/>
      <c r="H168" s="31"/>
      <c r="I168" s="31"/>
      <c r="J168" s="31"/>
      <c r="AD168" s="33" t="s">
        <v>115</v>
      </c>
      <c r="AE168" s="31">
        <v>0.1171</v>
      </c>
      <c r="AF168" s="31">
        <v>8.5169999999999996E-2</v>
      </c>
      <c r="AG168" s="31">
        <v>3.1910000000000001E-2</v>
      </c>
      <c r="AH168" s="31">
        <v>7.711E-3</v>
      </c>
      <c r="AI168" s="31">
        <v>4</v>
      </c>
      <c r="AJ168" s="31">
        <v>4</v>
      </c>
      <c r="AK168" s="31">
        <v>5.8520000000000003</v>
      </c>
      <c r="AL168" s="31">
        <v>48</v>
      </c>
    </row>
    <row r="169" spans="2:38" x14ac:dyDescent="0.2">
      <c r="B169" s="33"/>
      <c r="C169" s="31"/>
      <c r="D169" s="31"/>
      <c r="E169" s="31"/>
      <c r="F169" s="31"/>
      <c r="G169" s="31"/>
      <c r="H169" s="31"/>
      <c r="I169" s="31"/>
      <c r="J169" s="31"/>
      <c r="AD169" s="33" t="s">
        <v>119</v>
      </c>
      <c r="AE169" s="31">
        <v>0.1171</v>
      </c>
      <c r="AF169" s="31">
        <v>8.5019999999999998E-2</v>
      </c>
      <c r="AG169" s="31">
        <v>3.2059999999999998E-2</v>
      </c>
      <c r="AH169" s="31">
        <v>7.711E-3</v>
      </c>
      <c r="AI169" s="31">
        <v>4</v>
      </c>
      <c r="AJ169" s="31">
        <v>4</v>
      </c>
      <c r="AK169" s="31">
        <v>5.88</v>
      </c>
      <c r="AL169" s="31">
        <v>48</v>
      </c>
    </row>
    <row r="170" spans="2:38" x14ac:dyDescent="0.2">
      <c r="B170" s="33"/>
      <c r="C170" s="31"/>
      <c r="D170" s="31"/>
      <c r="E170" s="31"/>
      <c r="F170" s="31"/>
      <c r="G170" s="31"/>
      <c r="H170" s="31"/>
      <c r="I170" s="31"/>
      <c r="J170" s="31"/>
      <c r="AD170" s="33" t="s">
        <v>122</v>
      </c>
      <c r="AE170" s="31">
        <v>0.1171</v>
      </c>
      <c r="AF170" s="31">
        <v>0.1321</v>
      </c>
      <c r="AG170" s="31">
        <v>-1.498E-2</v>
      </c>
      <c r="AH170" s="31">
        <v>7.711E-3</v>
      </c>
      <c r="AI170" s="31">
        <v>4</v>
      </c>
      <c r="AJ170" s="31">
        <v>4</v>
      </c>
      <c r="AK170" s="31">
        <v>2.746</v>
      </c>
      <c r="AL170" s="31">
        <v>48</v>
      </c>
    </row>
    <row r="171" spans="2:38" x14ac:dyDescent="0.2">
      <c r="B171" s="33"/>
      <c r="C171" s="31"/>
      <c r="D171" s="31"/>
      <c r="E171" s="31"/>
      <c r="F171" s="31"/>
      <c r="G171" s="31"/>
      <c r="H171" s="31"/>
      <c r="I171" s="31"/>
      <c r="J171" s="31"/>
      <c r="AD171" s="33" t="s">
        <v>125</v>
      </c>
      <c r="AE171" s="31">
        <v>0.1171</v>
      </c>
      <c r="AF171" s="31">
        <v>4.5679999999999998E-2</v>
      </c>
      <c r="AG171" s="31">
        <v>7.1400000000000005E-2</v>
      </c>
      <c r="AH171" s="31">
        <v>7.711E-3</v>
      </c>
      <c r="AI171" s="31">
        <v>4</v>
      </c>
      <c r="AJ171" s="31">
        <v>4</v>
      </c>
      <c r="AK171" s="31">
        <v>13.09</v>
      </c>
      <c r="AL171" s="31">
        <v>48</v>
      </c>
    </row>
    <row r="172" spans="2:38" x14ac:dyDescent="0.2">
      <c r="B172" s="33"/>
      <c r="C172" s="31"/>
      <c r="D172" s="31"/>
      <c r="E172" s="31"/>
      <c r="F172" s="31"/>
      <c r="G172" s="31"/>
      <c r="H172" s="31"/>
      <c r="I172" s="31"/>
      <c r="J172" s="31"/>
      <c r="AD172" s="33" t="s">
        <v>130</v>
      </c>
      <c r="AE172" s="31">
        <v>0.1171</v>
      </c>
      <c r="AF172" s="31">
        <v>3.1060000000000001E-2</v>
      </c>
      <c r="AG172" s="31">
        <v>8.6019999999999999E-2</v>
      </c>
      <c r="AH172" s="31">
        <v>7.711E-3</v>
      </c>
      <c r="AI172" s="31">
        <v>4</v>
      </c>
      <c r="AJ172" s="31">
        <v>4</v>
      </c>
      <c r="AK172" s="31">
        <v>15.78</v>
      </c>
      <c r="AL172" s="31">
        <v>48</v>
      </c>
    </row>
    <row r="173" spans="2:38" x14ac:dyDescent="0.2">
      <c r="B173" s="33"/>
      <c r="C173" s="31"/>
      <c r="D173" s="31"/>
      <c r="E173" s="31"/>
      <c r="F173" s="31"/>
      <c r="G173" s="31"/>
      <c r="H173" s="31"/>
      <c r="I173" s="31"/>
      <c r="J173" s="31"/>
      <c r="AD173" s="33" t="s">
        <v>133</v>
      </c>
      <c r="AE173" s="31">
        <v>0.1171</v>
      </c>
      <c r="AF173" s="31">
        <v>4.1500000000000002E-2</v>
      </c>
      <c r="AG173" s="31">
        <v>7.5579999999999994E-2</v>
      </c>
      <c r="AH173" s="31">
        <v>7.711E-3</v>
      </c>
      <c r="AI173" s="31">
        <v>4</v>
      </c>
      <c r="AJ173" s="31">
        <v>4</v>
      </c>
      <c r="AK173" s="31">
        <v>13.86</v>
      </c>
      <c r="AL173" s="31">
        <v>48</v>
      </c>
    </row>
    <row r="174" spans="2:38" x14ac:dyDescent="0.2">
      <c r="B174" s="33"/>
      <c r="C174" s="31"/>
      <c r="D174" s="31"/>
      <c r="E174" s="31"/>
      <c r="F174" s="31"/>
      <c r="G174" s="31"/>
      <c r="H174" s="31"/>
      <c r="I174" s="31"/>
      <c r="J174" s="31"/>
      <c r="AD174" s="33" t="s">
        <v>136</v>
      </c>
      <c r="AE174" s="31">
        <v>0.1171</v>
      </c>
      <c r="AF174" s="31">
        <v>6.0449999999999997E-2</v>
      </c>
      <c r="AG174" s="31">
        <v>5.663E-2</v>
      </c>
      <c r="AH174" s="31">
        <v>7.711E-3</v>
      </c>
      <c r="AI174" s="31">
        <v>4</v>
      </c>
      <c r="AJ174" s="31">
        <v>4</v>
      </c>
      <c r="AK174" s="31">
        <v>10.39</v>
      </c>
      <c r="AL174" s="31">
        <v>48</v>
      </c>
    </row>
    <row r="175" spans="2:38" x14ac:dyDescent="0.2">
      <c r="B175" s="33"/>
      <c r="C175" s="31"/>
      <c r="D175" s="31"/>
      <c r="E175" s="31"/>
      <c r="F175" s="31"/>
      <c r="G175" s="31"/>
      <c r="H175" s="31"/>
      <c r="I175" s="31"/>
      <c r="J175" s="31"/>
      <c r="AD175" s="33" t="s">
        <v>139</v>
      </c>
      <c r="AE175" s="31">
        <v>0.1171</v>
      </c>
      <c r="AF175" s="31">
        <v>1.4080000000000001E-2</v>
      </c>
      <c r="AG175" s="31">
        <v>0.10299999999999999</v>
      </c>
      <c r="AH175" s="31">
        <v>7.711E-3</v>
      </c>
      <c r="AI175" s="31">
        <v>4</v>
      </c>
      <c r="AJ175" s="31">
        <v>4</v>
      </c>
      <c r="AK175" s="31">
        <v>18.89</v>
      </c>
      <c r="AL175" s="31">
        <v>48</v>
      </c>
    </row>
    <row r="176" spans="2:38" x14ac:dyDescent="0.2">
      <c r="B176" s="33"/>
      <c r="C176" s="31"/>
      <c r="D176" s="31"/>
      <c r="E176" s="31"/>
      <c r="F176" s="31"/>
      <c r="G176" s="31"/>
      <c r="H176" s="31"/>
      <c r="I176" s="31"/>
      <c r="J176" s="31"/>
      <c r="AD176" s="33" t="s">
        <v>142</v>
      </c>
      <c r="AE176" s="31">
        <v>0.1171</v>
      </c>
      <c r="AF176" s="31">
        <v>1.2749999999999999E-2</v>
      </c>
      <c r="AG176" s="31">
        <v>0.1043</v>
      </c>
      <c r="AH176" s="31">
        <v>7.711E-3</v>
      </c>
      <c r="AI176" s="31">
        <v>4</v>
      </c>
      <c r="AJ176" s="31">
        <v>4</v>
      </c>
      <c r="AK176" s="31">
        <v>19.13</v>
      </c>
      <c r="AL176" s="31">
        <v>48</v>
      </c>
    </row>
    <row r="177" spans="2:38" x14ac:dyDescent="0.2">
      <c r="B177" s="33"/>
      <c r="C177" s="31"/>
      <c r="D177" s="31"/>
      <c r="E177" s="31"/>
      <c r="F177" s="31"/>
      <c r="G177" s="31"/>
      <c r="H177" s="31"/>
      <c r="I177" s="31"/>
      <c r="J177" s="31"/>
      <c r="AD177" s="33" t="s">
        <v>145</v>
      </c>
      <c r="AE177" s="31">
        <v>0.1171</v>
      </c>
      <c r="AF177" s="31">
        <v>1.9269999999999999E-2</v>
      </c>
      <c r="AG177" s="31">
        <v>9.7809999999999994E-2</v>
      </c>
      <c r="AH177" s="31">
        <v>7.711E-3</v>
      </c>
      <c r="AI177" s="31">
        <v>4</v>
      </c>
      <c r="AJ177" s="31">
        <v>4</v>
      </c>
      <c r="AK177" s="31">
        <v>17.940000000000001</v>
      </c>
      <c r="AL177" s="31">
        <v>48</v>
      </c>
    </row>
    <row r="178" spans="2:38" x14ac:dyDescent="0.2">
      <c r="B178" s="33"/>
      <c r="C178" s="31"/>
      <c r="D178" s="31"/>
      <c r="E178" s="31"/>
      <c r="F178" s="31"/>
      <c r="G178" s="31"/>
      <c r="H178" s="31"/>
      <c r="I178" s="31"/>
      <c r="J178" s="31"/>
      <c r="AD178" s="33" t="s">
        <v>148</v>
      </c>
      <c r="AE178" s="31">
        <v>0.1171</v>
      </c>
      <c r="AF178" s="31">
        <v>2.3050000000000001E-2</v>
      </c>
      <c r="AG178" s="31">
        <v>9.4030000000000002E-2</v>
      </c>
      <c r="AH178" s="31">
        <v>7.711E-3</v>
      </c>
      <c r="AI178" s="31">
        <v>4</v>
      </c>
      <c r="AJ178" s="31">
        <v>4</v>
      </c>
      <c r="AK178" s="31">
        <v>17.239999999999998</v>
      </c>
      <c r="AL178" s="31">
        <v>48</v>
      </c>
    </row>
    <row r="179" spans="2:38" x14ac:dyDescent="0.2">
      <c r="B179" s="33"/>
      <c r="C179" s="31"/>
      <c r="D179" s="31"/>
      <c r="E179" s="31"/>
      <c r="F179" s="31"/>
      <c r="G179" s="31"/>
      <c r="H179" s="31"/>
      <c r="I179" s="31"/>
      <c r="J179" s="31"/>
      <c r="AD179" s="33" t="s">
        <v>151</v>
      </c>
      <c r="AE179" s="31">
        <v>9.7809999999999994E-2</v>
      </c>
      <c r="AF179" s="31">
        <v>8.4279999999999994E-2</v>
      </c>
      <c r="AG179" s="31">
        <v>1.353E-2</v>
      </c>
      <c r="AH179" s="31">
        <v>7.711E-3</v>
      </c>
      <c r="AI179" s="31">
        <v>4</v>
      </c>
      <c r="AJ179" s="31">
        <v>4</v>
      </c>
      <c r="AK179" s="31">
        <v>2.4809999999999999</v>
      </c>
      <c r="AL179" s="31">
        <v>48</v>
      </c>
    </row>
    <row r="180" spans="2:38" x14ac:dyDescent="0.2">
      <c r="B180" s="33"/>
      <c r="C180" s="31"/>
      <c r="D180" s="31"/>
      <c r="E180" s="31"/>
      <c r="F180" s="31"/>
      <c r="G180" s="31"/>
      <c r="H180" s="31"/>
      <c r="I180" s="31"/>
      <c r="J180" s="31"/>
      <c r="AD180" s="33" t="s">
        <v>154</v>
      </c>
      <c r="AE180" s="31">
        <v>9.7809999999999994E-2</v>
      </c>
      <c r="AF180" s="31">
        <v>0.14050000000000001</v>
      </c>
      <c r="AG180" s="31">
        <v>-4.2720000000000001E-2</v>
      </c>
      <c r="AH180" s="31">
        <v>7.711E-3</v>
      </c>
      <c r="AI180" s="31">
        <v>4</v>
      </c>
      <c r="AJ180" s="31">
        <v>4</v>
      </c>
      <c r="AK180" s="31">
        <v>7.835</v>
      </c>
      <c r="AL180" s="31">
        <v>48</v>
      </c>
    </row>
    <row r="181" spans="2:38" x14ac:dyDescent="0.2">
      <c r="B181" s="33"/>
      <c r="C181" s="31"/>
      <c r="D181" s="31"/>
      <c r="E181" s="31"/>
      <c r="F181" s="31"/>
      <c r="G181" s="31"/>
      <c r="H181" s="31"/>
      <c r="I181" s="31"/>
      <c r="J181" s="31"/>
      <c r="AD181" s="33" t="s">
        <v>158</v>
      </c>
      <c r="AE181" s="31">
        <v>9.7809999999999994E-2</v>
      </c>
      <c r="AF181" s="31">
        <v>9.3920000000000003E-2</v>
      </c>
      <c r="AG181" s="31">
        <v>3.8930000000000002E-3</v>
      </c>
      <c r="AH181" s="31">
        <v>7.711E-3</v>
      </c>
      <c r="AI181" s="31">
        <v>4</v>
      </c>
      <c r="AJ181" s="31">
        <v>4</v>
      </c>
      <c r="AK181" s="31">
        <v>0.71399999999999997</v>
      </c>
      <c r="AL181" s="31">
        <v>48</v>
      </c>
    </row>
    <row r="182" spans="2:38" x14ac:dyDescent="0.2">
      <c r="B182" s="33"/>
      <c r="C182" s="31"/>
      <c r="D182" s="31"/>
      <c r="E182" s="31"/>
      <c r="F182" s="31"/>
      <c r="G182" s="31"/>
      <c r="H182" s="31"/>
      <c r="I182" s="31"/>
      <c r="J182" s="31"/>
      <c r="AD182" s="33" t="s">
        <v>162</v>
      </c>
      <c r="AE182" s="31">
        <v>9.7809999999999994E-2</v>
      </c>
      <c r="AF182" s="31">
        <v>8.5169999999999996E-2</v>
      </c>
      <c r="AG182" s="31">
        <v>1.264E-2</v>
      </c>
      <c r="AH182" s="31">
        <v>7.711E-3</v>
      </c>
      <c r="AI182" s="31">
        <v>4</v>
      </c>
      <c r="AJ182" s="31">
        <v>4</v>
      </c>
      <c r="AK182" s="31">
        <v>2.3180000000000001</v>
      </c>
      <c r="AL182" s="31">
        <v>48</v>
      </c>
    </row>
    <row r="183" spans="2:38" x14ac:dyDescent="0.2">
      <c r="B183" s="33"/>
      <c r="C183" s="31"/>
      <c r="D183" s="31"/>
      <c r="E183" s="31"/>
      <c r="F183" s="31"/>
      <c r="G183" s="31"/>
      <c r="H183" s="31"/>
      <c r="I183" s="31"/>
      <c r="J183" s="31"/>
      <c r="AD183" s="33" t="s">
        <v>165</v>
      </c>
      <c r="AE183" s="31">
        <v>9.7809999999999994E-2</v>
      </c>
      <c r="AF183" s="31">
        <v>8.5019999999999998E-2</v>
      </c>
      <c r="AG183" s="31">
        <v>1.2789999999999999E-2</v>
      </c>
      <c r="AH183" s="31">
        <v>7.711E-3</v>
      </c>
      <c r="AI183" s="31">
        <v>4</v>
      </c>
      <c r="AJ183" s="31">
        <v>4</v>
      </c>
      <c r="AK183" s="31">
        <v>2.3460000000000001</v>
      </c>
      <c r="AL183" s="31">
        <v>48</v>
      </c>
    </row>
    <row r="184" spans="2:38" x14ac:dyDescent="0.2">
      <c r="B184" s="33"/>
      <c r="C184" s="31"/>
      <c r="D184" s="31"/>
      <c r="E184" s="31"/>
      <c r="F184" s="31"/>
      <c r="G184" s="31"/>
      <c r="H184" s="31"/>
      <c r="I184" s="31"/>
      <c r="J184" s="31"/>
      <c r="AD184" s="33" t="s">
        <v>168</v>
      </c>
      <c r="AE184" s="31">
        <v>9.7809999999999994E-2</v>
      </c>
      <c r="AF184" s="31">
        <v>0.1321</v>
      </c>
      <c r="AG184" s="31">
        <v>-3.424E-2</v>
      </c>
      <c r="AH184" s="31">
        <v>7.711E-3</v>
      </c>
      <c r="AI184" s="31">
        <v>4</v>
      </c>
      <c r="AJ184" s="31">
        <v>4</v>
      </c>
      <c r="AK184" s="31">
        <v>6.28</v>
      </c>
      <c r="AL184" s="31">
        <v>48</v>
      </c>
    </row>
    <row r="185" spans="2:38" x14ac:dyDescent="0.2">
      <c r="B185" s="33"/>
      <c r="C185" s="31"/>
      <c r="D185" s="31"/>
      <c r="E185" s="31"/>
      <c r="F185" s="31"/>
      <c r="G185" s="31"/>
      <c r="H185" s="31"/>
      <c r="I185" s="31"/>
      <c r="J185" s="31"/>
      <c r="AD185" s="33" t="s">
        <v>171</v>
      </c>
      <c r="AE185" s="31">
        <v>9.7809999999999994E-2</v>
      </c>
      <c r="AF185" s="31">
        <v>4.5679999999999998E-2</v>
      </c>
      <c r="AG185" s="31">
        <v>5.2130000000000003E-2</v>
      </c>
      <c r="AH185" s="31">
        <v>7.711E-3</v>
      </c>
      <c r="AI185" s="31">
        <v>4</v>
      </c>
      <c r="AJ185" s="31">
        <v>4</v>
      </c>
      <c r="AK185" s="31">
        <v>9.5609999999999999</v>
      </c>
      <c r="AL185" s="31">
        <v>48</v>
      </c>
    </row>
    <row r="186" spans="2:38" x14ac:dyDescent="0.2">
      <c r="B186" s="33"/>
      <c r="C186" s="31"/>
      <c r="D186" s="31"/>
      <c r="E186" s="31"/>
      <c r="F186" s="31"/>
      <c r="G186" s="31"/>
      <c r="H186" s="31"/>
      <c r="I186" s="31"/>
      <c r="J186" s="31"/>
      <c r="AD186" s="33" t="s">
        <v>174</v>
      </c>
      <c r="AE186" s="31">
        <v>9.7809999999999994E-2</v>
      </c>
      <c r="AF186" s="31">
        <v>3.1060000000000001E-2</v>
      </c>
      <c r="AG186" s="31">
        <v>6.6750000000000004E-2</v>
      </c>
      <c r="AH186" s="31">
        <v>7.711E-3</v>
      </c>
      <c r="AI186" s="31">
        <v>4</v>
      </c>
      <c r="AJ186" s="31">
        <v>4</v>
      </c>
      <c r="AK186" s="31">
        <v>12.24</v>
      </c>
      <c r="AL186" s="31">
        <v>48</v>
      </c>
    </row>
    <row r="187" spans="2:38" x14ac:dyDescent="0.2">
      <c r="B187" s="33"/>
      <c r="C187" s="31"/>
      <c r="D187" s="31"/>
      <c r="E187" s="31"/>
      <c r="F187" s="31"/>
      <c r="G187" s="31"/>
      <c r="H187" s="31"/>
      <c r="I187" s="31"/>
      <c r="J187" s="31"/>
      <c r="AD187" s="33" t="s">
        <v>177</v>
      </c>
      <c r="AE187" s="31">
        <v>9.7809999999999994E-2</v>
      </c>
      <c r="AF187" s="31">
        <v>4.1500000000000002E-2</v>
      </c>
      <c r="AG187" s="31">
        <v>5.6320000000000002E-2</v>
      </c>
      <c r="AH187" s="31">
        <v>7.711E-3</v>
      </c>
      <c r="AI187" s="31">
        <v>4</v>
      </c>
      <c r="AJ187" s="31">
        <v>4</v>
      </c>
      <c r="AK187" s="31">
        <v>10.33</v>
      </c>
      <c r="AL187" s="31">
        <v>48</v>
      </c>
    </row>
    <row r="188" spans="2:38" x14ac:dyDescent="0.2">
      <c r="B188" s="33"/>
      <c r="C188" s="31"/>
      <c r="D188" s="31"/>
      <c r="E188" s="31"/>
      <c r="F188" s="31"/>
      <c r="G188" s="31"/>
      <c r="H188" s="31"/>
      <c r="I188" s="31"/>
      <c r="J188" s="31"/>
      <c r="AD188" s="33" t="s">
        <v>180</v>
      </c>
      <c r="AE188" s="31">
        <v>9.7809999999999994E-2</v>
      </c>
      <c r="AF188" s="31">
        <v>6.0449999999999997E-2</v>
      </c>
      <c r="AG188" s="31">
        <v>3.737E-2</v>
      </c>
      <c r="AH188" s="31">
        <v>7.711E-3</v>
      </c>
      <c r="AI188" s="31">
        <v>4</v>
      </c>
      <c r="AJ188" s="31">
        <v>4</v>
      </c>
      <c r="AK188" s="31">
        <v>6.8529999999999998</v>
      </c>
      <c r="AL188" s="31">
        <v>48</v>
      </c>
    </row>
    <row r="189" spans="2:38" x14ac:dyDescent="0.2">
      <c r="B189" s="33"/>
      <c r="C189" s="31"/>
      <c r="D189" s="31"/>
      <c r="E189" s="31"/>
      <c r="F189" s="31"/>
      <c r="G189" s="31"/>
      <c r="H189" s="31"/>
      <c r="I189" s="31"/>
      <c r="J189" s="31"/>
      <c r="AD189" s="33" t="s">
        <v>183</v>
      </c>
      <c r="AE189" s="31">
        <v>9.7809999999999994E-2</v>
      </c>
      <c r="AF189" s="31">
        <v>1.4080000000000001E-2</v>
      </c>
      <c r="AG189" s="31">
        <v>8.3729999999999999E-2</v>
      </c>
      <c r="AH189" s="31">
        <v>7.711E-3</v>
      </c>
      <c r="AI189" s="31">
        <v>4</v>
      </c>
      <c r="AJ189" s="31">
        <v>4</v>
      </c>
      <c r="AK189" s="31">
        <v>15.36</v>
      </c>
      <c r="AL189" s="31">
        <v>48</v>
      </c>
    </row>
    <row r="190" spans="2:38" x14ac:dyDescent="0.2">
      <c r="B190" s="33"/>
      <c r="C190" s="31"/>
      <c r="D190" s="31"/>
      <c r="E190" s="31"/>
      <c r="F190" s="31"/>
      <c r="G190" s="31"/>
      <c r="H190" s="31"/>
      <c r="I190" s="31"/>
      <c r="J190" s="31"/>
      <c r="AD190" s="33" t="s">
        <v>186</v>
      </c>
      <c r="AE190" s="31">
        <v>9.7809999999999994E-2</v>
      </c>
      <c r="AF190" s="31">
        <v>1.2749999999999999E-2</v>
      </c>
      <c r="AG190" s="31">
        <v>8.5059999999999997E-2</v>
      </c>
      <c r="AH190" s="31">
        <v>7.711E-3</v>
      </c>
      <c r="AI190" s="31">
        <v>4</v>
      </c>
      <c r="AJ190" s="31">
        <v>4</v>
      </c>
      <c r="AK190" s="31">
        <v>15.6</v>
      </c>
      <c r="AL190" s="31">
        <v>48</v>
      </c>
    </row>
    <row r="191" spans="2:38" x14ac:dyDescent="0.2">
      <c r="B191" s="33"/>
      <c r="C191" s="31"/>
      <c r="D191" s="31"/>
      <c r="E191" s="31"/>
      <c r="F191" s="31"/>
      <c r="G191" s="31"/>
      <c r="H191" s="31"/>
      <c r="I191" s="31"/>
      <c r="J191" s="31"/>
      <c r="AD191" s="33" t="s">
        <v>189</v>
      </c>
      <c r="AE191" s="31">
        <v>9.7809999999999994E-2</v>
      </c>
      <c r="AF191" s="31">
        <v>1.9269999999999999E-2</v>
      </c>
      <c r="AG191" s="31">
        <v>7.8539999999999999E-2</v>
      </c>
      <c r="AH191" s="31">
        <v>7.711E-3</v>
      </c>
      <c r="AI191" s="31">
        <v>4</v>
      </c>
      <c r="AJ191" s="31">
        <v>4</v>
      </c>
      <c r="AK191" s="31">
        <v>14.4</v>
      </c>
      <c r="AL191" s="31">
        <v>48</v>
      </c>
    </row>
    <row r="192" spans="2:38" x14ac:dyDescent="0.2">
      <c r="B192" s="33"/>
      <c r="C192" s="31"/>
      <c r="D192" s="31"/>
      <c r="E192" s="31"/>
      <c r="F192" s="31"/>
      <c r="G192" s="31"/>
      <c r="H192" s="31"/>
      <c r="I192" s="31"/>
      <c r="J192" s="31"/>
      <c r="AD192" s="33" t="s">
        <v>192</v>
      </c>
      <c r="AE192" s="31">
        <v>9.7809999999999994E-2</v>
      </c>
      <c r="AF192" s="31">
        <v>2.3050000000000001E-2</v>
      </c>
      <c r="AG192" s="31">
        <v>7.4759999999999993E-2</v>
      </c>
      <c r="AH192" s="31">
        <v>7.711E-3</v>
      </c>
      <c r="AI192" s="31">
        <v>4</v>
      </c>
      <c r="AJ192" s="31">
        <v>4</v>
      </c>
      <c r="AK192" s="31">
        <v>13.71</v>
      </c>
      <c r="AL192" s="31">
        <v>48</v>
      </c>
    </row>
    <row r="193" spans="2:38" x14ac:dyDescent="0.2">
      <c r="B193" s="33"/>
      <c r="C193" s="31"/>
      <c r="D193" s="31"/>
      <c r="E193" s="31"/>
      <c r="F193" s="31"/>
      <c r="G193" s="31"/>
      <c r="H193" s="31"/>
      <c r="I193" s="31"/>
      <c r="J193" s="31"/>
      <c r="AD193" s="33" t="s">
        <v>195</v>
      </c>
      <c r="AE193" s="31">
        <v>8.4279999999999994E-2</v>
      </c>
      <c r="AF193" s="31">
        <v>0.14050000000000001</v>
      </c>
      <c r="AG193" s="31">
        <v>-5.6250000000000001E-2</v>
      </c>
      <c r="AH193" s="31">
        <v>7.711E-3</v>
      </c>
      <c r="AI193" s="31">
        <v>4</v>
      </c>
      <c r="AJ193" s="31">
        <v>4</v>
      </c>
      <c r="AK193" s="31">
        <v>10.32</v>
      </c>
      <c r="AL193" s="31">
        <v>48</v>
      </c>
    </row>
    <row r="194" spans="2:38" x14ac:dyDescent="0.2">
      <c r="B194" s="33"/>
      <c r="C194" s="31"/>
      <c r="D194" s="31"/>
      <c r="E194" s="31"/>
      <c r="F194" s="31"/>
      <c r="G194" s="31"/>
      <c r="H194" s="31"/>
      <c r="I194" s="31"/>
      <c r="J194" s="31"/>
      <c r="AD194" s="33" t="s">
        <v>198</v>
      </c>
      <c r="AE194" s="31">
        <v>8.4279999999999994E-2</v>
      </c>
      <c r="AF194" s="31">
        <v>9.3920000000000003E-2</v>
      </c>
      <c r="AG194" s="31">
        <v>-9.6360000000000005E-3</v>
      </c>
      <c r="AH194" s="31">
        <v>7.711E-3</v>
      </c>
      <c r="AI194" s="31">
        <v>4</v>
      </c>
      <c r="AJ194" s="31">
        <v>4</v>
      </c>
      <c r="AK194" s="31">
        <v>1.7669999999999999</v>
      </c>
      <c r="AL194" s="31">
        <v>48</v>
      </c>
    </row>
    <row r="195" spans="2:38" x14ac:dyDescent="0.2">
      <c r="B195" s="33"/>
      <c r="C195" s="31"/>
      <c r="D195" s="31"/>
      <c r="E195" s="31"/>
      <c r="F195" s="31"/>
      <c r="G195" s="31"/>
      <c r="H195" s="31"/>
      <c r="I195" s="31"/>
      <c r="J195" s="31"/>
      <c r="AD195" s="33" t="s">
        <v>201</v>
      </c>
      <c r="AE195" s="31">
        <v>8.4279999999999994E-2</v>
      </c>
      <c r="AF195" s="31">
        <v>8.5169999999999996E-2</v>
      </c>
      <c r="AG195" s="31">
        <v>-8.8900000000000003E-4</v>
      </c>
      <c r="AH195" s="31">
        <v>7.711E-3</v>
      </c>
      <c r="AI195" s="31">
        <v>4</v>
      </c>
      <c r="AJ195" s="31">
        <v>4</v>
      </c>
      <c r="AK195" s="31">
        <v>0.16300000000000001</v>
      </c>
      <c r="AL195" s="31">
        <v>48</v>
      </c>
    </row>
    <row r="196" spans="2:38" x14ac:dyDescent="0.2">
      <c r="B196" s="33"/>
      <c r="C196" s="31"/>
      <c r="D196" s="31"/>
      <c r="E196" s="31"/>
      <c r="F196" s="31"/>
      <c r="G196" s="31"/>
      <c r="H196" s="31"/>
      <c r="I196" s="31"/>
      <c r="J196" s="31"/>
      <c r="AD196" s="33" t="s">
        <v>204</v>
      </c>
      <c r="AE196" s="31">
        <v>8.4279999999999994E-2</v>
      </c>
      <c r="AF196" s="31">
        <v>8.5019999999999998E-2</v>
      </c>
      <c r="AG196" s="31">
        <v>-7.3720000000000003E-4</v>
      </c>
      <c r="AH196" s="31">
        <v>7.711E-3</v>
      </c>
      <c r="AI196" s="31">
        <v>4</v>
      </c>
      <c r="AJ196" s="31">
        <v>4</v>
      </c>
      <c r="AK196" s="31">
        <v>0.13519999999999999</v>
      </c>
      <c r="AL196" s="31">
        <v>48</v>
      </c>
    </row>
    <row r="197" spans="2:38" x14ac:dyDescent="0.2">
      <c r="B197" s="33"/>
      <c r="C197" s="31"/>
      <c r="D197" s="31"/>
      <c r="E197" s="31"/>
      <c r="F197" s="31"/>
      <c r="G197" s="31"/>
      <c r="H197" s="31"/>
      <c r="I197" s="31"/>
      <c r="J197" s="31"/>
      <c r="AD197" s="33" t="s">
        <v>207</v>
      </c>
      <c r="AE197" s="31">
        <v>8.4279999999999994E-2</v>
      </c>
      <c r="AF197" s="31">
        <v>0.1321</v>
      </c>
      <c r="AG197" s="31">
        <v>-4.777E-2</v>
      </c>
      <c r="AH197" s="31">
        <v>7.711E-3</v>
      </c>
      <c r="AI197" s="31">
        <v>4</v>
      </c>
      <c r="AJ197" s="31">
        <v>4</v>
      </c>
      <c r="AK197" s="31">
        <v>8.7609999999999992</v>
      </c>
      <c r="AL197" s="31">
        <v>48</v>
      </c>
    </row>
    <row r="198" spans="2:38" x14ac:dyDescent="0.2">
      <c r="B198" s="33"/>
      <c r="C198" s="31"/>
      <c r="D198" s="31"/>
      <c r="E198" s="31"/>
      <c r="F198" s="31"/>
      <c r="G198" s="31"/>
      <c r="H198" s="31"/>
      <c r="I198" s="31"/>
      <c r="J198" s="31"/>
      <c r="AD198" s="33" t="s">
        <v>210</v>
      </c>
      <c r="AE198" s="31">
        <v>8.4279999999999994E-2</v>
      </c>
      <c r="AF198" s="31">
        <v>4.5679999999999998E-2</v>
      </c>
      <c r="AG198" s="31">
        <v>3.8600000000000002E-2</v>
      </c>
      <c r="AH198" s="31">
        <v>7.711E-3</v>
      </c>
      <c r="AI198" s="31">
        <v>4</v>
      </c>
      <c r="AJ198" s="31">
        <v>4</v>
      </c>
      <c r="AK198" s="31">
        <v>7.0789999999999997</v>
      </c>
      <c r="AL198" s="31">
        <v>48</v>
      </c>
    </row>
    <row r="199" spans="2:38" x14ac:dyDescent="0.2">
      <c r="B199" s="33"/>
      <c r="C199" s="31"/>
      <c r="D199" s="31"/>
      <c r="E199" s="31"/>
      <c r="F199" s="31"/>
      <c r="G199" s="31"/>
      <c r="H199" s="31"/>
      <c r="I199" s="31"/>
      <c r="J199" s="31"/>
      <c r="AD199" s="33" t="s">
        <v>213</v>
      </c>
      <c r="AE199" s="31">
        <v>8.4279999999999994E-2</v>
      </c>
      <c r="AF199" s="31">
        <v>3.1060000000000001E-2</v>
      </c>
      <c r="AG199" s="31">
        <v>5.3220000000000003E-2</v>
      </c>
      <c r="AH199" s="31">
        <v>7.711E-3</v>
      </c>
      <c r="AI199" s="31">
        <v>4</v>
      </c>
      <c r="AJ199" s="31">
        <v>4</v>
      </c>
      <c r="AK199" s="31">
        <v>9.7609999999999992</v>
      </c>
      <c r="AL199" s="31">
        <v>48</v>
      </c>
    </row>
    <row r="200" spans="2:38" x14ac:dyDescent="0.2">
      <c r="B200" s="33"/>
      <c r="C200" s="31"/>
      <c r="D200" s="31"/>
      <c r="E200" s="31"/>
      <c r="F200" s="31"/>
      <c r="G200" s="31"/>
      <c r="H200" s="31"/>
      <c r="I200" s="31"/>
      <c r="J200" s="31"/>
      <c r="AD200" s="33" t="s">
        <v>216</v>
      </c>
      <c r="AE200" s="31">
        <v>8.4279999999999994E-2</v>
      </c>
      <c r="AF200" s="31">
        <v>4.1500000000000002E-2</v>
      </c>
      <c r="AG200" s="31">
        <v>4.2790000000000002E-2</v>
      </c>
      <c r="AH200" s="31">
        <v>7.711E-3</v>
      </c>
      <c r="AI200" s="31">
        <v>4</v>
      </c>
      <c r="AJ200" s="31">
        <v>4</v>
      </c>
      <c r="AK200" s="31">
        <v>7.8470000000000004</v>
      </c>
      <c r="AL200" s="31">
        <v>48</v>
      </c>
    </row>
    <row r="201" spans="2:38" x14ac:dyDescent="0.2">
      <c r="B201" s="33"/>
      <c r="C201" s="31"/>
      <c r="D201" s="31"/>
      <c r="E201" s="31"/>
      <c r="F201" s="31"/>
      <c r="G201" s="31"/>
      <c r="H201" s="31"/>
      <c r="I201" s="31"/>
      <c r="J201" s="31"/>
      <c r="AD201" s="33" t="s">
        <v>219</v>
      </c>
      <c r="AE201" s="31">
        <v>8.4279999999999994E-2</v>
      </c>
      <c r="AF201" s="31">
        <v>6.0449999999999997E-2</v>
      </c>
      <c r="AG201" s="31">
        <v>2.384E-2</v>
      </c>
      <c r="AH201" s="31">
        <v>7.711E-3</v>
      </c>
      <c r="AI201" s="31">
        <v>4</v>
      </c>
      <c r="AJ201" s="31">
        <v>4</v>
      </c>
      <c r="AK201" s="31">
        <v>4.3710000000000004</v>
      </c>
      <c r="AL201" s="31">
        <v>48</v>
      </c>
    </row>
    <row r="202" spans="2:38" x14ac:dyDescent="0.2">
      <c r="B202" s="33"/>
      <c r="C202" s="31"/>
      <c r="D202" s="31"/>
      <c r="E202" s="31"/>
      <c r="F202" s="31"/>
      <c r="G202" s="31"/>
      <c r="H202" s="31"/>
      <c r="I202" s="31"/>
      <c r="J202" s="31"/>
      <c r="AD202" s="33" t="s">
        <v>222</v>
      </c>
      <c r="AE202" s="31">
        <v>8.4279999999999994E-2</v>
      </c>
      <c r="AF202" s="31">
        <v>1.4080000000000001E-2</v>
      </c>
      <c r="AG202" s="31">
        <v>7.0199999999999999E-2</v>
      </c>
      <c r="AH202" s="31">
        <v>7.711E-3</v>
      </c>
      <c r="AI202" s="31">
        <v>4</v>
      </c>
      <c r="AJ202" s="31">
        <v>4</v>
      </c>
      <c r="AK202" s="31">
        <v>12.87</v>
      </c>
      <c r="AL202" s="31">
        <v>48</v>
      </c>
    </row>
    <row r="203" spans="2:38" x14ac:dyDescent="0.2">
      <c r="B203" s="33"/>
      <c r="C203" s="31"/>
      <c r="D203" s="31"/>
      <c r="E203" s="31"/>
      <c r="F203" s="31"/>
      <c r="G203" s="31"/>
      <c r="H203" s="31"/>
      <c r="I203" s="31"/>
      <c r="J203" s="31"/>
      <c r="AD203" s="33" t="s">
        <v>225</v>
      </c>
      <c r="AE203" s="31">
        <v>8.4279999999999994E-2</v>
      </c>
      <c r="AF203" s="31">
        <v>1.2749999999999999E-2</v>
      </c>
      <c r="AG203" s="31">
        <v>7.1529999999999996E-2</v>
      </c>
      <c r="AH203" s="31">
        <v>7.711E-3</v>
      </c>
      <c r="AI203" s="31">
        <v>4</v>
      </c>
      <c r="AJ203" s="31">
        <v>4</v>
      </c>
      <c r="AK203" s="31">
        <v>13.12</v>
      </c>
      <c r="AL203" s="31">
        <v>48</v>
      </c>
    </row>
    <row r="204" spans="2:38" x14ac:dyDescent="0.2">
      <c r="B204" s="33"/>
      <c r="C204" s="31"/>
      <c r="D204" s="31"/>
      <c r="E204" s="31"/>
      <c r="F204" s="31"/>
      <c r="G204" s="31"/>
      <c r="H204" s="31"/>
      <c r="I204" s="31"/>
      <c r="J204" s="31"/>
      <c r="AD204" s="33" t="s">
        <v>228</v>
      </c>
      <c r="AE204" s="31">
        <v>8.4279999999999994E-2</v>
      </c>
      <c r="AF204" s="31">
        <v>1.9269999999999999E-2</v>
      </c>
      <c r="AG204" s="31">
        <v>6.5009999999999998E-2</v>
      </c>
      <c r="AH204" s="31">
        <v>7.711E-3</v>
      </c>
      <c r="AI204" s="31">
        <v>4</v>
      </c>
      <c r="AJ204" s="31">
        <v>4</v>
      </c>
      <c r="AK204" s="31">
        <v>11.92</v>
      </c>
      <c r="AL204" s="31">
        <v>48</v>
      </c>
    </row>
    <row r="205" spans="2:38" x14ac:dyDescent="0.2">
      <c r="B205" s="33"/>
      <c r="C205" s="31"/>
      <c r="D205" s="31"/>
      <c r="E205" s="31"/>
      <c r="F205" s="31"/>
      <c r="G205" s="31"/>
      <c r="H205" s="31"/>
      <c r="I205" s="31"/>
      <c r="J205" s="31"/>
      <c r="AD205" s="33" t="s">
        <v>231</v>
      </c>
      <c r="AE205" s="31">
        <v>8.4279999999999994E-2</v>
      </c>
      <c r="AF205" s="31">
        <v>2.3050000000000001E-2</v>
      </c>
      <c r="AG205" s="31">
        <v>6.123E-2</v>
      </c>
      <c r="AH205" s="31">
        <v>7.711E-3</v>
      </c>
      <c r="AI205" s="31">
        <v>4</v>
      </c>
      <c r="AJ205" s="31">
        <v>4</v>
      </c>
      <c r="AK205" s="31">
        <v>11.23</v>
      </c>
      <c r="AL205" s="31">
        <v>48</v>
      </c>
    </row>
    <row r="206" spans="2:38" x14ac:dyDescent="0.2">
      <c r="B206" s="33"/>
      <c r="C206" s="31"/>
      <c r="D206" s="31"/>
      <c r="E206" s="31"/>
      <c r="F206" s="31"/>
      <c r="G206" s="31"/>
      <c r="H206" s="31"/>
      <c r="I206" s="31"/>
      <c r="J206" s="31"/>
      <c r="AD206" s="33" t="s">
        <v>234</v>
      </c>
      <c r="AE206" s="31">
        <v>0.14050000000000001</v>
      </c>
      <c r="AF206" s="31">
        <v>9.3920000000000003E-2</v>
      </c>
      <c r="AG206" s="31">
        <v>4.6620000000000002E-2</v>
      </c>
      <c r="AH206" s="31">
        <v>7.711E-3</v>
      </c>
      <c r="AI206" s="31">
        <v>4</v>
      </c>
      <c r="AJ206" s="31">
        <v>4</v>
      </c>
      <c r="AK206" s="31">
        <v>8.5489999999999995</v>
      </c>
      <c r="AL206" s="31">
        <v>48</v>
      </c>
    </row>
    <row r="207" spans="2:38" x14ac:dyDescent="0.2">
      <c r="B207" s="33"/>
      <c r="C207" s="31"/>
      <c r="D207" s="31"/>
      <c r="E207" s="31"/>
      <c r="F207" s="31"/>
      <c r="G207" s="31"/>
      <c r="H207" s="31"/>
      <c r="I207" s="31"/>
      <c r="J207" s="31"/>
      <c r="AD207" s="33" t="s">
        <v>237</v>
      </c>
      <c r="AE207" s="31">
        <v>0.14050000000000001</v>
      </c>
      <c r="AF207" s="31">
        <v>8.5169999999999996E-2</v>
      </c>
      <c r="AG207" s="31">
        <v>5.5359999999999999E-2</v>
      </c>
      <c r="AH207" s="31">
        <v>7.711E-3</v>
      </c>
      <c r="AI207" s="31">
        <v>4</v>
      </c>
      <c r="AJ207" s="31">
        <v>4</v>
      </c>
      <c r="AK207" s="31">
        <v>10.15</v>
      </c>
      <c r="AL207" s="31">
        <v>48</v>
      </c>
    </row>
    <row r="208" spans="2:38" x14ac:dyDescent="0.2">
      <c r="B208" s="33"/>
      <c r="C208" s="31"/>
      <c r="D208" s="31"/>
      <c r="E208" s="31"/>
      <c r="F208" s="31"/>
      <c r="G208" s="31"/>
      <c r="H208" s="31"/>
      <c r="I208" s="31"/>
      <c r="J208" s="31"/>
      <c r="AD208" s="33" t="s">
        <v>240</v>
      </c>
      <c r="AE208" s="31">
        <v>0.14050000000000001</v>
      </c>
      <c r="AF208" s="31">
        <v>8.5019999999999998E-2</v>
      </c>
      <c r="AG208" s="31">
        <v>5.552E-2</v>
      </c>
      <c r="AH208" s="31">
        <v>7.711E-3</v>
      </c>
      <c r="AI208" s="31">
        <v>4</v>
      </c>
      <c r="AJ208" s="31">
        <v>4</v>
      </c>
      <c r="AK208" s="31">
        <v>10.18</v>
      </c>
      <c r="AL208" s="31">
        <v>48</v>
      </c>
    </row>
    <row r="209" spans="2:38" x14ac:dyDescent="0.2">
      <c r="B209" s="33"/>
      <c r="C209" s="31"/>
      <c r="D209" s="31"/>
      <c r="E209" s="31"/>
      <c r="F209" s="31"/>
      <c r="G209" s="31"/>
      <c r="H209" s="31"/>
      <c r="I209" s="31"/>
      <c r="J209" s="31"/>
      <c r="AD209" s="33" t="s">
        <v>243</v>
      </c>
      <c r="AE209" s="31">
        <v>0.14050000000000001</v>
      </c>
      <c r="AF209" s="31">
        <v>0.1321</v>
      </c>
      <c r="AG209" s="31">
        <v>8.4810000000000007E-3</v>
      </c>
      <c r="AH209" s="31">
        <v>7.711E-3</v>
      </c>
      <c r="AI209" s="31">
        <v>4</v>
      </c>
      <c r="AJ209" s="31">
        <v>4</v>
      </c>
      <c r="AK209" s="31">
        <v>1.5549999999999999</v>
      </c>
      <c r="AL209" s="31">
        <v>48</v>
      </c>
    </row>
    <row r="210" spans="2:38" x14ac:dyDescent="0.2">
      <c r="B210" s="33"/>
      <c r="C210" s="31"/>
      <c r="D210" s="31"/>
      <c r="E210" s="31"/>
      <c r="F210" s="31"/>
      <c r="G210" s="31"/>
      <c r="H210" s="31"/>
      <c r="I210" s="31"/>
      <c r="J210" s="31"/>
      <c r="AD210" s="33" t="s">
        <v>246</v>
      </c>
      <c r="AE210" s="31">
        <v>0.14050000000000001</v>
      </c>
      <c r="AF210" s="31">
        <v>4.5679999999999998E-2</v>
      </c>
      <c r="AG210" s="31">
        <v>9.486E-2</v>
      </c>
      <c r="AH210" s="31">
        <v>7.711E-3</v>
      </c>
      <c r="AI210" s="31">
        <v>4</v>
      </c>
      <c r="AJ210" s="31">
        <v>4</v>
      </c>
      <c r="AK210" s="31">
        <v>17.399999999999999</v>
      </c>
      <c r="AL210" s="31">
        <v>48</v>
      </c>
    </row>
    <row r="211" spans="2:38" x14ac:dyDescent="0.2">
      <c r="B211" s="33"/>
      <c r="C211" s="31"/>
      <c r="D211" s="31"/>
      <c r="E211" s="31"/>
      <c r="F211" s="31"/>
      <c r="G211" s="31"/>
      <c r="H211" s="31"/>
      <c r="I211" s="31"/>
      <c r="J211" s="31"/>
      <c r="AD211" s="33" t="s">
        <v>249</v>
      </c>
      <c r="AE211" s="31">
        <v>0.14050000000000001</v>
      </c>
      <c r="AF211" s="31">
        <v>3.1060000000000001E-2</v>
      </c>
      <c r="AG211" s="31">
        <v>0.1095</v>
      </c>
      <c r="AH211" s="31">
        <v>7.711E-3</v>
      </c>
      <c r="AI211" s="31">
        <v>4</v>
      </c>
      <c r="AJ211" s="31">
        <v>4</v>
      </c>
      <c r="AK211" s="31">
        <v>20.079999999999998</v>
      </c>
      <c r="AL211" s="31">
        <v>48</v>
      </c>
    </row>
    <row r="212" spans="2:38" x14ac:dyDescent="0.2">
      <c r="B212" s="33"/>
      <c r="C212" s="31"/>
      <c r="D212" s="31"/>
      <c r="E212" s="31"/>
      <c r="F212" s="31"/>
      <c r="G212" s="31"/>
      <c r="H212" s="31"/>
      <c r="I212" s="31"/>
      <c r="J212" s="31"/>
      <c r="AD212" s="33" t="s">
        <v>252</v>
      </c>
      <c r="AE212" s="31">
        <v>0.14050000000000001</v>
      </c>
      <c r="AF212" s="31">
        <v>4.1500000000000002E-2</v>
      </c>
      <c r="AG212" s="31">
        <v>9.9040000000000003E-2</v>
      </c>
      <c r="AH212" s="31">
        <v>7.711E-3</v>
      </c>
      <c r="AI212" s="31">
        <v>4</v>
      </c>
      <c r="AJ212" s="31">
        <v>4</v>
      </c>
      <c r="AK212" s="31">
        <v>18.16</v>
      </c>
      <c r="AL212" s="31">
        <v>48</v>
      </c>
    </row>
    <row r="213" spans="2:38" x14ac:dyDescent="0.2">
      <c r="B213" s="33"/>
      <c r="C213" s="31"/>
      <c r="D213" s="31"/>
      <c r="E213" s="31"/>
      <c r="F213" s="31"/>
      <c r="G213" s="31"/>
      <c r="H213" s="31"/>
      <c r="I213" s="31"/>
      <c r="J213" s="31"/>
      <c r="AD213" s="33" t="s">
        <v>255</v>
      </c>
      <c r="AE213" s="31">
        <v>0.14050000000000001</v>
      </c>
      <c r="AF213" s="31">
        <v>6.0449999999999997E-2</v>
      </c>
      <c r="AG213" s="31">
        <v>8.0089999999999995E-2</v>
      </c>
      <c r="AH213" s="31">
        <v>7.711E-3</v>
      </c>
      <c r="AI213" s="31">
        <v>4</v>
      </c>
      <c r="AJ213" s="31">
        <v>4</v>
      </c>
      <c r="AK213" s="31">
        <v>14.69</v>
      </c>
      <c r="AL213" s="31">
        <v>48</v>
      </c>
    </row>
    <row r="214" spans="2:38" x14ac:dyDescent="0.2">
      <c r="B214" s="33"/>
      <c r="C214" s="31"/>
      <c r="D214" s="31"/>
      <c r="E214" s="31"/>
      <c r="F214" s="31"/>
      <c r="G214" s="31"/>
      <c r="H214" s="31"/>
      <c r="I214" s="31"/>
      <c r="J214" s="31"/>
      <c r="AD214" s="33" t="s">
        <v>258</v>
      </c>
      <c r="AE214" s="31">
        <v>0.14050000000000001</v>
      </c>
      <c r="AF214" s="31">
        <v>1.4080000000000001E-2</v>
      </c>
      <c r="AG214" s="31">
        <v>0.1265</v>
      </c>
      <c r="AH214" s="31">
        <v>7.711E-3</v>
      </c>
      <c r="AI214" s="31">
        <v>4</v>
      </c>
      <c r="AJ214" s="31">
        <v>4</v>
      </c>
      <c r="AK214" s="31">
        <v>23.19</v>
      </c>
      <c r="AL214" s="31">
        <v>48</v>
      </c>
    </row>
    <row r="215" spans="2:38" x14ac:dyDescent="0.2">
      <c r="B215" s="33"/>
      <c r="C215" s="31"/>
      <c r="D215" s="31"/>
      <c r="E215" s="31"/>
      <c r="F215" s="31"/>
      <c r="G215" s="31"/>
      <c r="H215" s="31"/>
      <c r="I215" s="31"/>
      <c r="J215" s="31"/>
      <c r="AD215" s="33" t="s">
        <v>261</v>
      </c>
      <c r="AE215" s="31">
        <v>0.14050000000000001</v>
      </c>
      <c r="AF215" s="31">
        <v>1.2749999999999999E-2</v>
      </c>
      <c r="AG215" s="31">
        <v>0.1278</v>
      </c>
      <c r="AH215" s="31">
        <v>7.711E-3</v>
      </c>
      <c r="AI215" s="31">
        <v>4</v>
      </c>
      <c r="AJ215" s="31">
        <v>4</v>
      </c>
      <c r="AK215" s="31">
        <v>23.43</v>
      </c>
      <c r="AL215" s="31">
        <v>48</v>
      </c>
    </row>
    <row r="216" spans="2:38" x14ac:dyDescent="0.2">
      <c r="B216" s="33"/>
      <c r="C216" s="31"/>
      <c r="D216" s="31"/>
      <c r="E216" s="31"/>
      <c r="F216" s="31"/>
      <c r="G216" s="31"/>
      <c r="H216" s="31"/>
      <c r="I216" s="31"/>
      <c r="J216" s="31"/>
      <c r="AD216" s="33" t="s">
        <v>264</v>
      </c>
      <c r="AE216" s="31">
        <v>0.14050000000000001</v>
      </c>
      <c r="AF216" s="31">
        <v>1.9269999999999999E-2</v>
      </c>
      <c r="AG216" s="31">
        <v>0.12130000000000001</v>
      </c>
      <c r="AH216" s="31">
        <v>7.711E-3</v>
      </c>
      <c r="AI216" s="31">
        <v>4</v>
      </c>
      <c r="AJ216" s="31">
        <v>4</v>
      </c>
      <c r="AK216" s="31">
        <v>22.24</v>
      </c>
      <c r="AL216" s="31">
        <v>48</v>
      </c>
    </row>
    <row r="217" spans="2:38" x14ac:dyDescent="0.2">
      <c r="B217" s="33"/>
      <c r="C217" s="31"/>
      <c r="D217" s="31"/>
      <c r="E217" s="31"/>
      <c r="F217" s="31"/>
      <c r="G217" s="31"/>
      <c r="H217" s="31"/>
      <c r="I217" s="31"/>
      <c r="J217" s="31"/>
      <c r="AD217" s="33" t="s">
        <v>267</v>
      </c>
      <c r="AE217" s="31">
        <v>0.14050000000000001</v>
      </c>
      <c r="AF217" s="31">
        <v>2.3050000000000001E-2</v>
      </c>
      <c r="AG217" s="31">
        <v>0.11749999999999999</v>
      </c>
      <c r="AH217" s="31">
        <v>7.711E-3</v>
      </c>
      <c r="AI217" s="31">
        <v>4</v>
      </c>
      <c r="AJ217" s="31">
        <v>4</v>
      </c>
      <c r="AK217" s="31">
        <v>21.55</v>
      </c>
      <c r="AL217" s="31">
        <v>48</v>
      </c>
    </row>
    <row r="218" spans="2:38" x14ac:dyDescent="0.2">
      <c r="B218" s="33"/>
      <c r="C218" s="31"/>
      <c r="D218" s="31"/>
      <c r="E218" s="31"/>
      <c r="F218" s="31"/>
      <c r="G218" s="31"/>
      <c r="H218" s="31"/>
      <c r="I218" s="31"/>
      <c r="J218" s="31"/>
      <c r="AD218" s="33" t="s">
        <v>270</v>
      </c>
      <c r="AE218" s="31">
        <v>9.3920000000000003E-2</v>
      </c>
      <c r="AF218" s="31">
        <v>8.5169999999999996E-2</v>
      </c>
      <c r="AG218" s="31">
        <v>8.7469999999999996E-3</v>
      </c>
      <c r="AH218" s="31">
        <v>7.711E-3</v>
      </c>
      <c r="AI218" s="31">
        <v>4</v>
      </c>
      <c r="AJ218" s="31">
        <v>4</v>
      </c>
      <c r="AK218" s="31">
        <v>1.6040000000000001</v>
      </c>
      <c r="AL218" s="31">
        <v>48</v>
      </c>
    </row>
    <row r="219" spans="2:38" x14ac:dyDescent="0.2">
      <c r="B219" s="33"/>
      <c r="C219" s="31"/>
      <c r="D219" s="31"/>
      <c r="E219" s="31"/>
      <c r="F219" s="31"/>
      <c r="G219" s="31"/>
      <c r="H219" s="31"/>
      <c r="I219" s="31"/>
      <c r="J219" s="31"/>
      <c r="AD219" s="33" t="s">
        <v>273</v>
      </c>
      <c r="AE219" s="31">
        <v>9.3920000000000003E-2</v>
      </c>
      <c r="AF219" s="31">
        <v>8.5019999999999998E-2</v>
      </c>
      <c r="AG219" s="31">
        <v>8.8990000000000007E-3</v>
      </c>
      <c r="AH219" s="31">
        <v>7.711E-3</v>
      </c>
      <c r="AI219" s="31">
        <v>4</v>
      </c>
      <c r="AJ219" s="31">
        <v>4</v>
      </c>
      <c r="AK219" s="31">
        <v>1.6319999999999999</v>
      </c>
      <c r="AL219" s="31">
        <v>48</v>
      </c>
    </row>
    <row r="220" spans="2:38" x14ac:dyDescent="0.2">
      <c r="B220" s="33"/>
      <c r="C220" s="31"/>
      <c r="D220" s="31"/>
      <c r="E220" s="31"/>
      <c r="F220" s="31"/>
      <c r="G220" s="31"/>
      <c r="H220" s="31"/>
      <c r="I220" s="31"/>
      <c r="J220" s="31"/>
      <c r="AD220" s="33" t="s">
        <v>276</v>
      </c>
      <c r="AE220" s="31">
        <v>9.3920000000000003E-2</v>
      </c>
      <c r="AF220" s="31">
        <v>0.1321</v>
      </c>
      <c r="AG220" s="31">
        <v>-3.814E-2</v>
      </c>
      <c r="AH220" s="31">
        <v>7.711E-3</v>
      </c>
      <c r="AI220" s="31">
        <v>4</v>
      </c>
      <c r="AJ220" s="31">
        <v>4</v>
      </c>
      <c r="AK220" s="31">
        <v>6.9939999999999998</v>
      </c>
      <c r="AL220" s="31">
        <v>48</v>
      </c>
    </row>
    <row r="221" spans="2:38" x14ac:dyDescent="0.2">
      <c r="B221" s="33"/>
      <c r="C221" s="31"/>
      <c r="D221" s="31"/>
      <c r="E221" s="31"/>
      <c r="F221" s="31"/>
      <c r="G221" s="31"/>
      <c r="H221" s="31"/>
      <c r="I221" s="31"/>
      <c r="J221" s="31"/>
      <c r="AD221" s="33" t="s">
        <v>279</v>
      </c>
      <c r="AE221" s="31">
        <v>9.3920000000000003E-2</v>
      </c>
      <c r="AF221" s="31">
        <v>4.5679999999999998E-2</v>
      </c>
      <c r="AG221" s="31">
        <v>4.8239999999999998E-2</v>
      </c>
      <c r="AH221" s="31">
        <v>7.711E-3</v>
      </c>
      <c r="AI221" s="31">
        <v>4</v>
      </c>
      <c r="AJ221" s="31">
        <v>4</v>
      </c>
      <c r="AK221" s="31">
        <v>8.8469999999999995</v>
      </c>
      <c r="AL221" s="31">
        <v>48</v>
      </c>
    </row>
    <row r="222" spans="2:38" x14ac:dyDescent="0.2">
      <c r="B222" s="33"/>
      <c r="C222" s="31"/>
      <c r="D222" s="31"/>
      <c r="E222" s="31"/>
      <c r="F222" s="31"/>
      <c r="G222" s="31"/>
      <c r="H222" s="31"/>
      <c r="I222" s="31"/>
      <c r="J222" s="31"/>
      <c r="AD222" s="33" t="s">
        <v>282</v>
      </c>
      <c r="AE222" s="31">
        <v>9.3920000000000003E-2</v>
      </c>
      <c r="AF222" s="31">
        <v>3.1060000000000001E-2</v>
      </c>
      <c r="AG222" s="31">
        <v>6.2859999999999999E-2</v>
      </c>
      <c r="AH222" s="31">
        <v>7.711E-3</v>
      </c>
      <c r="AI222" s="31">
        <v>4</v>
      </c>
      <c r="AJ222" s="31">
        <v>4</v>
      </c>
      <c r="AK222" s="31">
        <v>11.53</v>
      </c>
      <c r="AL222" s="31">
        <v>48</v>
      </c>
    </row>
    <row r="223" spans="2:38" x14ac:dyDescent="0.2">
      <c r="B223" s="33"/>
      <c r="C223" s="31"/>
      <c r="D223" s="31"/>
      <c r="E223" s="31"/>
      <c r="F223" s="31"/>
      <c r="G223" s="31"/>
      <c r="H223" s="31"/>
      <c r="I223" s="31"/>
      <c r="J223" s="31"/>
      <c r="AD223" s="33" t="s">
        <v>285</v>
      </c>
      <c r="AE223" s="31">
        <v>9.3920000000000003E-2</v>
      </c>
      <c r="AF223" s="31">
        <v>4.1500000000000002E-2</v>
      </c>
      <c r="AG223" s="31">
        <v>5.2420000000000001E-2</v>
      </c>
      <c r="AH223" s="31">
        <v>7.711E-3</v>
      </c>
      <c r="AI223" s="31">
        <v>4</v>
      </c>
      <c r="AJ223" s="31">
        <v>4</v>
      </c>
      <c r="AK223" s="31">
        <v>9.6140000000000008</v>
      </c>
      <c r="AL223" s="31">
        <v>48</v>
      </c>
    </row>
    <row r="224" spans="2:38" x14ac:dyDescent="0.2">
      <c r="B224" s="33"/>
      <c r="C224" s="31"/>
      <c r="D224" s="31"/>
      <c r="E224" s="31"/>
      <c r="F224" s="31"/>
      <c r="G224" s="31"/>
      <c r="H224" s="31"/>
      <c r="I224" s="31"/>
      <c r="J224" s="31"/>
      <c r="AD224" s="33" t="s">
        <v>288</v>
      </c>
      <c r="AE224" s="31">
        <v>9.3920000000000003E-2</v>
      </c>
      <c r="AF224" s="31">
        <v>6.0449999999999997E-2</v>
      </c>
      <c r="AG224" s="31">
        <v>3.347E-2</v>
      </c>
      <c r="AH224" s="31">
        <v>7.711E-3</v>
      </c>
      <c r="AI224" s="31">
        <v>4</v>
      </c>
      <c r="AJ224" s="31">
        <v>4</v>
      </c>
      <c r="AK224" s="31">
        <v>6.1390000000000002</v>
      </c>
      <c r="AL224" s="31">
        <v>48</v>
      </c>
    </row>
    <row r="225" spans="2:38" x14ac:dyDescent="0.2">
      <c r="B225" s="33"/>
      <c r="C225" s="31"/>
      <c r="D225" s="31"/>
      <c r="E225" s="31"/>
      <c r="F225" s="31"/>
      <c r="G225" s="31"/>
      <c r="H225" s="31"/>
      <c r="I225" s="31"/>
      <c r="J225" s="31"/>
      <c r="AD225" s="33" t="s">
        <v>291</v>
      </c>
      <c r="AE225" s="31">
        <v>9.3920000000000003E-2</v>
      </c>
      <c r="AF225" s="31">
        <v>1.4080000000000001E-2</v>
      </c>
      <c r="AG225" s="31">
        <v>7.9839999999999994E-2</v>
      </c>
      <c r="AH225" s="31">
        <v>7.711E-3</v>
      </c>
      <c r="AI225" s="31">
        <v>4</v>
      </c>
      <c r="AJ225" s="31">
        <v>4</v>
      </c>
      <c r="AK225" s="31">
        <v>14.64</v>
      </c>
      <c r="AL225" s="31">
        <v>48</v>
      </c>
    </row>
    <row r="226" spans="2:38" x14ac:dyDescent="0.2">
      <c r="B226" s="33"/>
      <c r="C226" s="31"/>
      <c r="D226" s="31"/>
      <c r="E226" s="31"/>
      <c r="F226" s="31"/>
      <c r="G226" s="31"/>
      <c r="H226" s="31"/>
      <c r="I226" s="31"/>
      <c r="J226" s="31"/>
      <c r="AD226" s="33" t="s">
        <v>294</v>
      </c>
      <c r="AE226" s="31">
        <v>9.3920000000000003E-2</v>
      </c>
      <c r="AF226" s="31">
        <v>1.2749999999999999E-2</v>
      </c>
      <c r="AG226" s="31">
        <v>8.1170000000000006E-2</v>
      </c>
      <c r="AH226" s="31">
        <v>7.711E-3</v>
      </c>
      <c r="AI226" s="31">
        <v>4</v>
      </c>
      <c r="AJ226" s="31">
        <v>4</v>
      </c>
      <c r="AK226" s="31">
        <v>14.89</v>
      </c>
      <c r="AL226" s="31">
        <v>48</v>
      </c>
    </row>
    <row r="227" spans="2:38" x14ac:dyDescent="0.2">
      <c r="B227" s="33"/>
      <c r="C227" s="31"/>
      <c r="D227" s="31"/>
      <c r="E227" s="31"/>
      <c r="F227" s="31"/>
      <c r="G227" s="31"/>
      <c r="H227" s="31"/>
      <c r="I227" s="31"/>
      <c r="J227" s="31"/>
      <c r="AD227" s="33" t="s">
        <v>297</v>
      </c>
      <c r="AE227" s="31">
        <v>9.3920000000000003E-2</v>
      </c>
      <c r="AF227" s="31">
        <v>1.9269999999999999E-2</v>
      </c>
      <c r="AG227" s="31">
        <v>7.4649999999999994E-2</v>
      </c>
      <c r="AH227" s="31">
        <v>7.711E-3</v>
      </c>
      <c r="AI227" s="31">
        <v>4</v>
      </c>
      <c r="AJ227" s="31">
        <v>4</v>
      </c>
      <c r="AK227" s="31">
        <v>13.69</v>
      </c>
      <c r="AL227" s="31">
        <v>48</v>
      </c>
    </row>
    <row r="228" spans="2:38" x14ac:dyDescent="0.2">
      <c r="B228" s="33"/>
      <c r="C228" s="31"/>
      <c r="D228" s="31"/>
      <c r="E228" s="31"/>
      <c r="F228" s="31"/>
      <c r="G228" s="31"/>
      <c r="H228" s="31"/>
      <c r="I228" s="31"/>
      <c r="J228" s="31"/>
      <c r="AD228" s="33" t="s">
        <v>300</v>
      </c>
      <c r="AE228" s="31">
        <v>9.3920000000000003E-2</v>
      </c>
      <c r="AF228" s="31">
        <v>2.3050000000000001E-2</v>
      </c>
      <c r="AG228" s="31">
        <v>7.0870000000000002E-2</v>
      </c>
      <c r="AH228" s="31">
        <v>7.711E-3</v>
      </c>
      <c r="AI228" s="31">
        <v>4</v>
      </c>
      <c r="AJ228" s="31">
        <v>4</v>
      </c>
      <c r="AK228" s="31">
        <v>13</v>
      </c>
      <c r="AL228" s="31">
        <v>48</v>
      </c>
    </row>
    <row r="229" spans="2:38" x14ac:dyDescent="0.2">
      <c r="B229" s="33"/>
      <c r="C229" s="31"/>
      <c r="D229" s="31"/>
      <c r="E229" s="31"/>
      <c r="F229" s="31"/>
      <c r="G229" s="31"/>
      <c r="H229" s="31"/>
      <c r="I229" s="31"/>
      <c r="J229" s="31"/>
      <c r="AD229" s="33" t="s">
        <v>303</v>
      </c>
      <c r="AE229" s="31">
        <v>8.5169999999999996E-2</v>
      </c>
      <c r="AF229" s="31">
        <v>8.5019999999999998E-2</v>
      </c>
      <c r="AG229" s="31">
        <v>1.518E-4</v>
      </c>
      <c r="AH229" s="31">
        <v>7.711E-3</v>
      </c>
      <c r="AI229" s="31">
        <v>4</v>
      </c>
      <c r="AJ229" s="31">
        <v>4</v>
      </c>
      <c r="AK229" s="31">
        <v>2.7830000000000001E-2</v>
      </c>
      <c r="AL229" s="31">
        <v>48</v>
      </c>
    </row>
    <row r="230" spans="2:38" x14ac:dyDescent="0.2">
      <c r="B230" s="33"/>
      <c r="C230" s="31"/>
      <c r="D230" s="31"/>
      <c r="E230" s="31"/>
      <c r="F230" s="31"/>
      <c r="G230" s="31"/>
      <c r="H230" s="31"/>
      <c r="I230" s="31"/>
      <c r="J230" s="31"/>
      <c r="AD230" s="33" t="s">
        <v>306</v>
      </c>
      <c r="AE230" s="31">
        <v>8.5169999999999996E-2</v>
      </c>
      <c r="AF230" s="31">
        <v>0.1321</v>
      </c>
      <c r="AG230" s="31">
        <v>-4.6879999999999998E-2</v>
      </c>
      <c r="AH230" s="31">
        <v>7.711E-3</v>
      </c>
      <c r="AI230" s="31">
        <v>4</v>
      </c>
      <c r="AJ230" s="31">
        <v>4</v>
      </c>
      <c r="AK230" s="31">
        <v>8.5980000000000008</v>
      </c>
      <c r="AL230" s="31">
        <v>48</v>
      </c>
    </row>
    <row r="231" spans="2:38" x14ac:dyDescent="0.2">
      <c r="B231" s="33"/>
      <c r="C231" s="31"/>
      <c r="D231" s="31"/>
      <c r="E231" s="31"/>
      <c r="F231" s="31"/>
      <c r="G231" s="31"/>
      <c r="H231" s="31"/>
      <c r="I231" s="31"/>
      <c r="J231" s="31"/>
      <c r="AD231" s="33" t="s">
        <v>309</v>
      </c>
      <c r="AE231" s="31">
        <v>8.5169999999999996E-2</v>
      </c>
      <c r="AF231" s="31">
        <v>4.5679999999999998E-2</v>
      </c>
      <c r="AG231" s="31">
        <v>3.9489999999999997E-2</v>
      </c>
      <c r="AH231" s="31">
        <v>7.711E-3</v>
      </c>
      <c r="AI231" s="31">
        <v>4</v>
      </c>
      <c r="AJ231" s="31">
        <v>4</v>
      </c>
      <c r="AK231" s="31">
        <v>7.2430000000000003</v>
      </c>
      <c r="AL231" s="31">
        <v>48</v>
      </c>
    </row>
    <row r="232" spans="2:38" x14ac:dyDescent="0.2">
      <c r="B232" s="33"/>
      <c r="C232" s="31"/>
      <c r="D232" s="31"/>
      <c r="E232" s="31"/>
      <c r="F232" s="31"/>
      <c r="G232" s="31"/>
      <c r="H232" s="31"/>
      <c r="I232" s="31"/>
      <c r="J232" s="31"/>
      <c r="AD232" s="33" t="s">
        <v>312</v>
      </c>
      <c r="AE232" s="31">
        <v>8.5169999999999996E-2</v>
      </c>
      <c r="AF232" s="31">
        <v>3.1060000000000001E-2</v>
      </c>
      <c r="AG232" s="31">
        <v>5.4109999999999998E-2</v>
      </c>
      <c r="AH232" s="31">
        <v>7.711E-3</v>
      </c>
      <c r="AI232" s="31">
        <v>4</v>
      </c>
      <c r="AJ232" s="31">
        <v>4</v>
      </c>
      <c r="AK232" s="31">
        <v>9.9239999999999995</v>
      </c>
      <c r="AL232" s="31">
        <v>48</v>
      </c>
    </row>
    <row r="233" spans="2:38" x14ac:dyDescent="0.2">
      <c r="B233" s="33"/>
      <c r="C233" s="31"/>
      <c r="D233" s="31"/>
      <c r="E233" s="31"/>
      <c r="F233" s="31"/>
      <c r="G233" s="31"/>
      <c r="H233" s="31"/>
      <c r="I233" s="31"/>
      <c r="J233" s="31"/>
      <c r="AD233" s="33" t="s">
        <v>315</v>
      </c>
      <c r="AE233" s="31">
        <v>8.5169999999999996E-2</v>
      </c>
      <c r="AF233" s="31">
        <v>4.1500000000000002E-2</v>
      </c>
      <c r="AG233" s="31">
        <v>4.3679999999999997E-2</v>
      </c>
      <c r="AH233" s="31">
        <v>7.711E-3</v>
      </c>
      <c r="AI233" s="31">
        <v>4</v>
      </c>
      <c r="AJ233" s="31">
        <v>4</v>
      </c>
      <c r="AK233" s="31">
        <v>8.01</v>
      </c>
      <c r="AL233" s="31">
        <v>48</v>
      </c>
    </row>
    <row r="234" spans="2:38" x14ac:dyDescent="0.2">
      <c r="B234" s="33"/>
      <c r="C234" s="31"/>
      <c r="D234" s="31"/>
      <c r="E234" s="31"/>
      <c r="F234" s="31"/>
      <c r="G234" s="31"/>
      <c r="H234" s="31"/>
      <c r="I234" s="31"/>
      <c r="J234" s="31"/>
      <c r="AD234" s="33" t="s">
        <v>318</v>
      </c>
      <c r="AE234" s="31">
        <v>8.5169999999999996E-2</v>
      </c>
      <c r="AF234" s="31">
        <v>6.0449999999999997E-2</v>
      </c>
      <c r="AG234" s="31">
        <v>2.4719999999999999E-2</v>
      </c>
      <c r="AH234" s="31">
        <v>7.711E-3</v>
      </c>
      <c r="AI234" s="31">
        <v>4</v>
      </c>
      <c r="AJ234" s="31">
        <v>4</v>
      </c>
      <c r="AK234" s="31">
        <v>4.5339999999999998</v>
      </c>
      <c r="AL234" s="31">
        <v>48</v>
      </c>
    </row>
    <row r="235" spans="2:38" x14ac:dyDescent="0.2">
      <c r="B235" s="33"/>
      <c r="C235" s="31"/>
      <c r="D235" s="31"/>
      <c r="E235" s="31"/>
      <c r="F235" s="31"/>
      <c r="G235" s="31"/>
      <c r="H235" s="31"/>
      <c r="I235" s="31"/>
      <c r="J235" s="31"/>
      <c r="AD235" s="33" t="s">
        <v>321</v>
      </c>
      <c r="AE235" s="31">
        <v>8.5169999999999996E-2</v>
      </c>
      <c r="AF235" s="31">
        <v>1.4080000000000001E-2</v>
      </c>
      <c r="AG235" s="31">
        <v>7.109E-2</v>
      </c>
      <c r="AH235" s="31">
        <v>7.711E-3</v>
      </c>
      <c r="AI235" s="31">
        <v>4</v>
      </c>
      <c r="AJ235" s="31">
        <v>4</v>
      </c>
      <c r="AK235" s="31">
        <v>13.04</v>
      </c>
      <c r="AL235" s="31">
        <v>48</v>
      </c>
    </row>
    <row r="236" spans="2:38" x14ac:dyDescent="0.2">
      <c r="B236" s="33"/>
      <c r="C236" s="31"/>
      <c r="D236" s="31"/>
      <c r="E236" s="31"/>
      <c r="F236" s="31"/>
      <c r="G236" s="31"/>
      <c r="H236" s="31"/>
      <c r="I236" s="31"/>
      <c r="J236" s="31"/>
      <c r="AD236" s="33" t="s">
        <v>324</v>
      </c>
      <c r="AE236" s="31">
        <v>8.5169999999999996E-2</v>
      </c>
      <c r="AF236" s="31">
        <v>1.2749999999999999E-2</v>
      </c>
      <c r="AG236" s="31">
        <v>7.2419999999999998E-2</v>
      </c>
      <c r="AH236" s="31">
        <v>7.711E-3</v>
      </c>
      <c r="AI236" s="31">
        <v>4</v>
      </c>
      <c r="AJ236" s="31">
        <v>4</v>
      </c>
      <c r="AK236" s="31">
        <v>13.28</v>
      </c>
      <c r="AL236" s="31">
        <v>48</v>
      </c>
    </row>
    <row r="237" spans="2:38" x14ac:dyDescent="0.2">
      <c r="B237" s="33"/>
      <c r="C237" s="31"/>
      <c r="D237" s="31"/>
      <c r="E237" s="31"/>
      <c r="F237" s="31"/>
      <c r="G237" s="31"/>
      <c r="H237" s="31"/>
      <c r="I237" s="31"/>
      <c r="J237" s="31"/>
      <c r="AD237" s="33" t="s">
        <v>327</v>
      </c>
      <c r="AE237" s="31">
        <v>8.5169999999999996E-2</v>
      </c>
      <c r="AF237" s="31">
        <v>1.9269999999999999E-2</v>
      </c>
      <c r="AG237" s="31">
        <v>6.59E-2</v>
      </c>
      <c r="AH237" s="31">
        <v>7.711E-3</v>
      </c>
      <c r="AI237" s="31">
        <v>4</v>
      </c>
      <c r="AJ237" s="31">
        <v>4</v>
      </c>
      <c r="AK237" s="31">
        <v>12.09</v>
      </c>
      <c r="AL237" s="31">
        <v>48</v>
      </c>
    </row>
    <row r="238" spans="2:38" x14ac:dyDescent="0.2">
      <c r="B238" s="33"/>
      <c r="C238" s="31"/>
      <c r="D238" s="31"/>
      <c r="E238" s="31"/>
      <c r="F238" s="31"/>
      <c r="G238" s="31"/>
      <c r="H238" s="31"/>
      <c r="I238" s="31"/>
      <c r="J238" s="31"/>
      <c r="AD238" s="33" t="s">
        <v>330</v>
      </c>
      <c r="AE238" s="31">
        <v>8.5169999999999996E-2</v>
      </c>
      <c r="AF238" s="31">
        <v>2.3050000000000001E-2</v>
      </c>
      <c r="AG238" s="31">
        <v>6.2120000000000002E-2</v>
      </c>
      <c r="AH238" s="31">
        <v>7.711E-3</v>
      </c>
      <c r="AI238" s="31">
        <v>4</v>
      </c>
      <c r="AJ238" s="31">
        <v>4</v>
      </c>
      <c r="AK238" s="31">
        <v>11.39</v>
      </c>
      <c r="AL238" s="31">
        <v>48</v>
      </c>
    </row>
    <row r="239" spans="2:38" x14ac:dyDescent="0.2">
      <c r="B239" s="33"/>
      <c r="C239" s="31"/>
      <c r="D239" s="31"/>
      <c r="E239" s="31"/>
      <c r="F239" s="31"/>
      <c r="G239" s="31"/>
      <c r="H239" s="31"/>
      <c r="I239" s="31"/>
      <c r="J239" s="31"/>
      <c r="AD239" s="33" t="s">
        <v>333</v>
      </c>
      <c r="AE239" s="31">
        <v>8.5019999999999998E-2</v>
      </c>
      <c r="AF239" s="31">
        <v>0.1321</v>
      </c>
      <c r="AG239" s="31">
        <v>-4.7039999999999998E-2</v>
      </c>
      <c r="AH239" s="31">
        <v>7.711E-3</v>
      </c>
      <c r="AI239" s="31">
        <v>4</v>
      </c>
      <c r="AJ239" s="31">
        <v>4</v>
      </c>
      <c r="AK239" s="31">
        <v>8.6259999999999994</v>
      </c>
      <c r="AL239" s="31">
        <v>48</v>
      </c>
    </row>
    <row r="240" spans="2:38" x14ac:dyDescent="0.2">
      <c r="B240" s="33"/>
      <c r="C240" s="31"/>
      <c r="D240" s="31"/>
      <c r="E240" s="31"/>
      <c r="F240" s="31"/>
      <c r="G240" s="31"/>
      <c r="H240" s="31"/>
      <c r="I240" s="31"/>
      <c r="J240" s="31"/>
      <c r="AD240" s="33" t="s">
        <v>336</v>
      </c>
      <c r="AE240" s="31">
        <v>8.5019999999999998E-2</v>
      </c>
      <c r="AF240" s="31">
        <v>4.5679999999999998E-2</v>
      </c>
      <c r="AG240" s="31">
        <v>3.934E-2</v>
      </c>
      <c r="AH240" s="31">
        <v>7.711E-3</v>
      </c>
      <c r="AI240" s="31">
        <v>4</v>
      </c>
      <c r="AJ240" s="31">
        <v>4</v>
      </c>
      <c r="AK240" s="31">
        <v>7.2149999999999999</v>
      </c>
      <c r="AL240" s="31">
        <v>48</v>
      </c>
    </row>
    <row r="241" spans="2:38" x14ac:dyDescent="0.2">
      <c r="B241" s="33"/>
      <c r="C241" s="31"/>
      <c r="D241" s="31"/>
      <c r="E241" s="31"/>
      <c r="F241" s="31"/>
      <c r="G241" s="31"/>
      <c r="H241" s="31"/>
      <c r="I241" s="31"/>
      <c r="J241" s="31"/>
      <c r="AD241" s="33" t="s">
        <v>339</v>
      </c>
      <c r="AE241" s="31">
        <v>8.5019999999999998E-2</v>
      </c>
      <c r="AF241" s="31">
        <v>3.1060000000000001E-2</v>
      </c>
      <c r="AG241" s="31">
        <v>5.3960000000000001E-2</v>
      </c>
      <c r="AH241" s="31">
        <v>7.711E-3</v>
      </c>
      <c r="AI241" s="31">
        <v>4</v>
      </c>
      <c r="AJ241" s="31">
        <v>4</v>
      </c>
      <c r="AK241" s="31">
        <v>9.8960000000000008</v>
      </c>
      <c r="AL241" s="31">
        <v>48</v>
      </c>
    </row>
    <row r="242" spans="2:38" x14ac:dyDescent="0.2">
      <c r="B242" s="33"/>
      <c r="C242" s="31"/>
      <c r="D242" s="31"/>
      <c r="E242" s="31"/>
      <c r="F242" s="31"/>
      <c r="G242" s="31"/>
      <c r="H242" s="31"/>
      <c r="I242" s="31"/>
      <c r="J242" s="31"/>
      <c r="AD242" s="33" t="s">
        <v>342</v>
      </c>
      <c r="AE242" s="31">
        <v>8.5019999999999998E-2</v>
      </c>
      <c r="AF242" s="31">
        <v>4.1500000000000002E-2</v>
      </c>
      <c r="AG242" s="31">
        <v>4.3520000000000003E-2</v>
      </c>
      <c r="AH242" s="31">
        <v>7.711E-3</v>
      </c>
      <c r="AI242" s="31">
        <v>4</v>
      </c>
      <c r="AJ242" s="31">
        <v>4</v>
      </c>
      <c r="AK242" s="31">
        <v>7.9820000000000002</v>
      </c>
      <c r="AL242" s="31">
        <v>48</v>
      </c>
    </row>
    <row r="243" spans="2:38" x14ac:dyDescent="0.2">
      <c r="B243" s="33"/>
      <c r="C243" s="31"/>
      <c r="D243" s="31"/>
      <c r="E243" s="31"/>
      <c r="F243" s="31"/>
      <c r="G243" s="31"/>
      <c r="H243" s="31"/>
      <c r="I243" s="31"/>
      <c r="J243" s="31"/>
      <c r="AD243" s="33" t="s">
        <v>345</v>
      </c>
      <c r="AE243" s="31">
        <v>8.5019999999999998E-2</v>
      </c>
      <c r="AF243" s="31">
        <v>6.0449999999999997E-2</v>
      </c>
      <c r="AG243" s="31">
        <v>2.4570000000000002E-2</v>
      </c>
      <c r="AH243" s="31">
        <v>7.711E-3</v>
      </c>
      <c r="AI243" s="31">
        <v>4</v>
      </c>
      <c r="AJ243" s="31">
        <v>4</v>
      </c>
      <c r="AK243" s="31">
        <v>4.5069999999999997</v>
      </c>
      <c r="AL243" s="31">
        <v>48</v>
      </c>
    </row>
    <row r="244" spans="2:38" x14ac:dyDescent="0.2">
      <c r="B244" s="33"/>
      <c r="C244" s="31"/>
      <c r="D244" s="31"/>
      <c r="E244" s="31"/>
      <c r="F244" s="31"/>
      <c r="G244" s="31"/>
      <c r="H244" s="31"/>
      <c r="I244" s="31"/>
      <c r="J244" s="31"/>
      <c r="AD244" s="33" t="s">
        <v>348</v>
      </c>
      <c r="AE244" s="31">
        <v>8.5019999999999998E-2</v>
      </c>
      <c r="AF244" s="31">
        <v>1.4080000000000001E-2</v>
      </c>
      <c r="AG244" s="31">
        <v>7.0940000000000003E-2</v>
      </c>
      <c r="AH244" s="31">
        <v>7.711E-3</v>
      </c>
      <c r="AI244" s="31">
        <v>4</v>
      </c>
      <c r="AJ244" s="31">
        <v>4</v>
      </c>
      <c r="AK244" s="31">
        <v>13.01</v>
      </c>
      <c r="AL244" s="31">
        <v>48</v>
      </c>
    </row>
    <row r="245" spans="2:38" x14ac:dyDescent="0.2">
      <c r="B245" s="33"/>
      <c r="C245" s="31"/>
      <c r="D245" s="31"/>
      <c r="E245" s="31"/>
      <c r="F245" s="31"/>
      <c r="G245" s="31"/>
      <c r="H245" s="31"/>
      <c r="I245" s="31"/>
      <c r="J245" s="31"/>
      <c r="AD245" s="33" t="s">
        <v>351</v>
      </c>
      <c r="AE245" s="31">
        <v>8.5019999999999998E-2</v>
      </c>
      <c r="AF245" s="31">
        <v>1.2749999999999999E-2</v>
      </c>
      <c r="AG245" s="31">
        <v>7.2270000000000001E-2</v>
      </c>
      <c r="AH245" s="31">
        <v>7.711E-3</v>
      </c>
      <c r="AI245" s="31">
        <v>4</v>
      </c>
      <c r="AJ245" s="31">
        <v>4</v>
      </c>
      <c r="AK245" s="31">
        <v>13.25</v>
      </c>
      <c r="AL245" s="31">
        <v>48</v>
      </c>
    </row>
    <row r="246" spans="2:38" x14ac:dyDescent="0.2">
      <c r="B246" s="33"/>
      <c r="C246" s="31"/>
      <c r="D246" s="31"/>
      <c r="E246" s="31"/>
      <c r="F246" s="31"/>
      <c r="G246" s="31"/>
      <c r="H246" s="31"/>
      <c r="I246" s="31"/>
      <c r="J246" s="31"/>
      <c r="AD246" s="33" t="s">
        <v>354</v>
      </c>
      <c r="AE246" s="31">
        <v>8.5019999999999998E-2</v>
      </c>
      <c r="AF246" s="31">
        <v>1.9269999999999999E-2</v>
      </c>
      <c r="AG246" s="31">
        <v>6.5750000000000003E-2</v>
      </c>
      <c r="AH246" s="31">
        <v>7.711E-3</v>
      </c>
      <c r="AI246" s="31">
        <v>4</v>
      </c>
      <c r="AJ246" s="31">
        <v>4</v>
      </c>
      <c r="AK246" s="31">
        <v>12.06</v>
      </c>
      <c r="AL246" s="31">
        <v>48</v>
      </c>
    </row>
    <row r="247" spans="2:38" x14ac:dyDescent="0.2">
      <c r="B247" s="33"/>
      <c r="C247" s="31"/>
      <c r="D247" s="31"/>
      <c r="E247" s="31"/>
      <c r="F247" s="31"/>
      <c r="G247" s="31"/>
      <c r="H247" s="31"/>
      <c r="I247" s="31"/>
      <c r="J247" s="31"/>
      <c r="AD247" s="33" t="s">
        <v>357</v>
      </c>
      <c r="AE247" s="31">
        <v>8.5019999999999998E-2</v>
      </c>
      <c r="AF247" s="31">
        <v>2.3050000000000001E-2</v>
      </c>
      <c r="AG247" s="31">
        <v>6.1969999999999997E-2</v>
      </c>
      <c r="AH247" s="31">
        <v>7.711E-3</v>
      </c>
      <c r="AI247" s="31">
        <v>4</v>
      </c>
      <c r="AJ247" s="31">
        <v>4</v>
      </c>
      <c r="AK247" s="31">
        <v>11.36</v>
      </c>
      <c r="AL247" s="31">
        <v>48</v>
      </c>
    </row>
    <row r="248" spans="2:38" x14ac:dyDescent="0.2">
      <c r="B248" s="33"/>
      <c r="C248" s="31"/>
      <c r="D248" s="31"/>
      <c r="E248" s="31"/>
      <c r="F248" s="31"/>
      <c r="G248" s="31"/>
      <c r="H248" s="31"/>
      <c r="I248" s="31"/>
      <c r="J248" s="31"/>
      <c r="AD248" s="33" t="s">
        <v>360</v>
      </c>
      <c r="AE248" s="31">
        <v>0.1321</v>
      </c>
      <c r="AF248" s="31">
        <v>4.5679999999999998E-2</v>
      </c>
      <c r="AG248" s="31">
        <v>8.6379999999999998E-2</v>
      </c>
      <c r="AH248" s="31">
        <v>7.711E-3</v>
      </c>
      <c r="AI248" s="31">
        <v>4</v>
      </c>
      <c r="AJ248" s="31">
        <v>4</v>
      </c>
      <c r="AK248" s="31">
        <v>15.84</v>
      </c>
      <c r="AL248" s="31">
        <v>48</v>
      </c>
    </row>
    <row r="249" spans="2:38" x14ac:dyDescent="0.2">
      <c r="B249" s="33"/>
      <c r="C249" s="31"/>
      <c r="D249" s="31"/>
      <c r="E249" s="31"/>
      <c r="F249" s="31"/>
      <c r="G249" s="31"/>
      <c r="H249" s="31"/>
      <c r="I249" s="31"/>
      <c r="J249" s="31"/>
      <c r="AD249" s="33" t="s">
        <v>363</v>
      </c>
      <c r="AE249" s="31">
        <v>0.1321</v>
      </c>
      <c r="AF249" s="31">
        <v>3.1060000000000001E-2</v>
      </c>
      <c r="AG249" s="31">
        <v>0.10100000000000001</v>
      </c>
      <c r="AH249" s="31">
        <v>7.711E-3</v>
      </c>
      <c r="AI249" s="31">
        <v>4</v>
      </c>
      <c r="AJ249" s="31">
        <v>4</v>
      </c>
      <c r="AK249" s="31">
        <v>18.52</v>
      </c>
      <c r="AL249" s="31">
        <v>48</v>
      </c>
    </row>
    <row r="250" spans="2:38" x14ac:dyDescent="0.2">
      <c r="B250" s="33"/>
      <c r="C250" s="31"/>
      <c r="D250" s="31"/>
      <c r="E250" s="31"/>
      <c r="F250" s="31"/>
      <c r="G250" s="31"/>
      <c r="H250" s="31"/>
      <c r="I250" s="31"/>
      <c r="J250" s="31"/>
      <c r="AD250" s="33" t="s">
        <v>366</v>
      </c>
      <c r="AE250" s="31">
        <v>0.1321</v>
      </c>
      <c r="AF250" s="31">
        <v>4.1500000000000002E-2</v>
      </c>
      <c r="AG250" s="31">
        <v>9.0560000000000002E-2</v>
      </c>
      <c r="AH250" s="31">
        <v>7.711E-3</v>
      </c>
      <c r="AI250" s="31">
        <v>4</v>
      </c>
      <c r="AJ250" s="31">
        <v>4</v>
      </c>
      <c r="AK250" s="31">
        <v>16.61</v>
      </c>
      <c r="AL250" s="31">
        <v>48</v>
      </c>
    </row>
    <row r="251" spans="2:38" x14ac:dyDescent="0.2">
      <c r="B251" s="33"/>
      <c r="C251" s="31"/>
      <c r="D251" s="31"/>
      <c r="E251" s="31"/>
      <c r="F251" s="31"/>
      <c r="G251" s="31"/>
      <c r="H251" s="31"/>
      <c r="I251" s="31"/>
      <c r="J251" s="31"/>
      <c r="AD251" s="33" t="s">
        <v>369</v>
      </c>
      <c r="AE251" s="31">
        <v>0.1321</v>
      </c>
      <c r="AF251" s="31">
        <v>6.0449999999999997E-2</v>
      </c>
      <c r="AG251" s="31">
        <v>7.1609999999999993E-2</v>
      </c>
      <c r="AH251" s="31">
        <v>7.711E-3</v>
      </c>
      <c r="AI251" s="31">
        <v>4</v>
      </c>
      <c r="AJ251" s="31">
        <v>4</v>
      </c>
      <c r="AK251" s="31">
        <v>13.13</v>
      </c>
      <c r="AL251" s="31">
        <v>48</v>
      </c>
    </row>
    <row r="252" spans="2:38" x14ac:dyDescent="0.2">
      <c r="B252" s="33"/>
      <c r="C252" s="31"/>
      <c r="D252" s="31"/>
      <c r="E252" s="31"/>
      <c r="F252" s="31"/>
      <c r="G252" s="31"/>
      <c r="H252" s="31"/>
      <c r="I252" s="31"/>
      <c r="J252" s="31"/>
      <c r="AD252" s="33" t="s">
        <v>372</v>
      </c>
      <c r="AE252" s="31">
        <v>0.1321</v>
      </c>
      <c r="AF252" s="31">
        <v>1.4080000000000001E-2</v>
      </c>
      <c r="AG252" s="31">
        <v>0.11799999999999999</v>
      </c>
      <c r="AH252" s="31">
        <v>7.711E-3</v>
      </c>
      <c r="AI252" s="31">
        <v>4</v>
      </c>
      <c r="AJ252" s="31">
        <v>4</v>
      </c>
      <c r="AK252" s="31">
        <v>21.64</v>
      </c>
      <c r="AL252" s="31">
        <v>48</v>
      </c>
    </row>
    <row r="253" spans="2:38" x14ac:dyDescent="0.2">
      <c r="B253" s="33"/>
      <c r="C253" s="31"/>
      <c r="D253" s="31"/>
      <c r="E253" s="31"/>
      <c r="F253" s="31"/>
      <c r="G253" s="31"/>
      <c r="H253" s="31"/>
      <c r="I253" s="31"/>
      <c r="J253" s="31"/>
      <c r="AD253" s="33" t="s">
        <v>375</v>
      </c>
      <c r="AE253" s="31">
        <v>0.1321</v>
      </c>
      <c r="AF253" s="31">
        <v>1.2749999999999999E-2</v>
      </c>
      <c r="AG253" s="31">
        <v>0.1193</v>
      </c>
      <c r="AH253" s="31">
        <v>7.711E-3</v>
      </c>
      <c r="AI253" s="31">
        <v>4</v>
      </c>
      <c r="AJ253" s="31">
        <v>4</v>
      </c>
      <c r="AK253" s="31">
        <v>21.88</v>
      </c>
      <c r="AL253" s="31">
        <v>48</v>
      </c>
    </row>
    <row r="254" spans="2:38" x14ac:dyDescent="0.2">
      <c r="B254" s="33"/>
      <c r="C254" s="31"/>
      <c r="D254" s="31"/>
      <c r="E254" s="31"/>
      <c r="F254" s="31"/>
      <c r="G254" s="31"/>
      <c r="H254" s="31"/>
      <c r="I254" s="31"/>
      <c r="J254" s="31"/>
      <c r="AD254" s="33" t="s">
        <v>378</v>
      </c>
      <c r="AE254" s="31">
        <v>0.1321</v>
      </c>
      <c r="AF254" s="31">
        <v>1.9269999999999999E-2</v>
      </c>
      <c r="AG254" s="31">
        <v>0.1128</v>
      </c>
      <c r="AH254" s="31">
        <v>7.711E-3</v>
      </c>
      <c r="AI254" s="31">
        <v>4</v>
      </c>
      <c r="AJ254" s="31">
        <v>4</v>
      </c>
      <c r="AK254" s="31">
        <v>20.68</v>
      </c>
      <c r="AL254" s="31">
        <v>48</v>
      </c>
    </row>
    <row r="255" spans="2:38" x14ac:dyDescent="0.2">
      <c r="B255" s="33"/>
      <c r="C255" s="31"/>
      <c r="D255" s="31"/>
      <c r="E255" s="31"/>
      <c r="F255" s="31"/>
      <c r="G255" s="31"/>
      <c r="H255" s="31"/>
      <c r="I255" s="31"/>
      <c r="J255" s="31"/>
      <c r="AD255" s="33" t="s">
        <v>381</v>
      </c>
      <c r="AE255" s="31">
        <v>0.1321</v>
      </c>
      <c r="AF255" s="31">
        <v>2.3050000000000001E-2</v>
      </c>
      <c r="AG255" s="31">
        <v>0.109</v>
      </c>
      <c r="AH255" s="31">
        <v>7.711E-3</v>
      </c>
      <c r="AI255" s="31">
        <v>4</v>
      </c>
      <c r="AJ255" s="31">
        <v>4</v>
      </c>
      <c r="AK255" s="31">
        <v>19.989999999999998</v>
      </c>
      <c r="AL255" s="31">
        <v>48</v>
      </c>
    </row>
    <row r="256" spans="2:38" x14ac:dyDescent="0.2">
      <c r="B256" s="33"/>
      <c r="C256" s="31"/>
      <c r="D256" s="31"/>
      <c r="E256" s="31"/>
      <c r="F256" s="31"/>
      <c r="G256" s="31"/>
      <c r="H256" s="31"/>
      <c r="I256" s="31"/>
      <c r="J256" s="31"/>
      <c r="AD256" s="33" t="s">
        <v>384</v>
      </c>
      <c r="AE256" s="31">
        <v>4.5679999999999998E-2</v>
      </c>
      <c r="AF256" s="31">
        <v>3.1060000000000001E-2</v>
      </c>
      <c r="AG256" s="31">
        <v>1.4619999999999999E-2</v>
      </c>
      <c r="AH256" s="31">
        <v>7.711E-3</v>
      </c>
      <c r="AI256" s="31">
        <v>4</v>
      </c>
      <c r="AJ256" s="31">
        <v>4</v>
      </c>
      <c r="AK256" s="31">
        <v>2.681</v>
      </c>
      <c r="AL256" s="31">
        <v>48</v>
      </c>
    </row>
    <row r="257" spans="2:38" x14ac:dyDescent="0.2">
      <c r="B257" s="33"/>
      <c r="C257" s="31"/>
      <c r="D257" s="31"/>
      <c r="E257" s="31"/>
      <c r="F257" s="31"/>
      <c r="G257" s="31"/>
      <c r="H257" s="31"/>
      <c r="I257" s="31"/>
      <c r="J257" s="31"/>
      <c r="AD257" s="33" t="s">
        <v>387</v>
      </c>
      <c r="AE257" s="31">
        <v>4.5679999999999998E-2</v>
      </c>
      <c r="AF257" s="31">
        <v>4.1500000000000002E-2</v>
      </c>
      <c r="AG257" s="31">
        <v>4.1840000000000002E-3</v>
      </c>
      <c r="AH257" s="31">
        <v>7.711E-3</v>
      </c>
      <c r="AI257" s="31">
        <v>4</v>
      </c>
      <c r="AJ257" s="31">
        <v>4</v>
      </c>
      <c r="AK257" s="31">
        <v>0.76739999999999997</v>
      </c>
      <c r="AL257" s="31">
        <v>48</v>
      </c>
    </row>
    <row r="258" spans="2:38" x14ac:dyDescent="0.2">
      <c r="B258" s="33"/>
      <c r="C258" s="31"/>
      <c r="D258" s="31"/>
      <c r="E258" s="31"/>
      <c r="F258" s="31"/>
      <c r="G258" s="31"/>
      <c r="H258" s="31"/>
      <c r="I258" s="31"/>
      <c r="J258" s="31"/>
      <c r="AD258" s="33" t="s">
        <v>390</v>
      </c>
      <c r="AE258" s="31">
        <v>4.5679999999999998E-2</v>
      </c>
      <c r="AF258" s="31">
        <v>6.0449999999999997E-2</v>
      </c>
      <c r="AG258" s="31">
        <v>-1.477E-2</v>
      </c>
      <c r="AH258" s="31">
        <v>7.711E-3</v>
      </c>
      <c r="AI258" s="31">
        <v>4</v>
      </c>
      <c r="AJ258" s="31">
        <v>4</v>
      </c>
      <c r="AK258" s="31">
        <v>2.7080000000000002</v>
      </c>
      <c r="AL258" s="31">
        <v>48</v>
      </c>
    </row>
    <row r="259" spans="2:38" x14ac:dyDescent="0.2">
      <c r="B259" s="33"/>
      <c r="C259" s="31"/>
      <c r="D259" s="31"/>
      <c r="E259" s="31"/>
      <c r="F259" s="31"/>
      <c r="G259" s="31"/>
      <c r="H259" s="31"/>
      <c r="I259" s="31"/>
      <c r="J259" s="31"/>
      <c r="AD259" s="33" t="s">
        <v>393</v>
      </c>
      <c r="AE259" s="31">
        <v>4.5679999999999998E-2</v>
      </c>
      <c r="AF259" s="31">
        <v>1.4080000000000001E-2</v>
      </c>
      <c r="AG259" s="31">
        <v>3.1600000000000003E-2</v>
      </c>
      <c r="AH259" s="31">
        <v>7.711E-3</v>
      </c>
      <c r="AI259" s="31">
        <v>4</v>
      </c>
      <c r="AJ259" s="31">
        <v>4</v>
      </c>
      <c r="AK259" s="31">
        <v>5.7949999999999999</v>
      </c>
      <c r="AL259" s="31">
        <v>48</v>
      </c>
    </row>
    <row r="260" spans="2:38" x14ac:dyDescent="0.2">
      <c r="B260" s="33"/>
      <c r="C260" s="31"/>
      <c r="D260" s="31"/>
      <c r="E260" s="31"/>
      <c r="F260" s="31"/>
      <c r="G260" s="31"/>
      <c r="H260" s="31"/>
      <c r="I260" s="31"/>
      <c r="J260" s="31"/>
      <c r="AD260" s="33" t="s">
        <v>396</v>
      </c>
      <c r="AE260" s="31">
        <v>4.5679999999999998E-2</v>
      </c>
      <c r="AF260" s="31">
        <v>1.2749999999999999E-2</v>
      </c>
      <c r="AG260" s="31">
        <v>3.2930000000000001E-2</v>
      </c>
      <c r="AH260" s="31">
        <v>7.711E-3</v>
      </c>
      <c r="AI260" s="31">
        <v>4</v>
      </c>
      <c r="AJ260" s="31">
        <v>4</v>
      </c>
      <c r="AK260" s="31">
        <v>6.0389999999999997</v>
      </c>
      <c r="AL260" s="31">
        <v>48</v>
      </c>
    </row>
    <row r="261" spans="2:38" x14ac:dyDescent="0.2">
      <c r="B261" s="33"/>
      <c r="C261" s="31"/>
      <c r="D261" s="31"/>
      <c r="E261" s="31"/>
      <c r="F261" s="31"/>
      <c r="G261" s="31"/>
      <c r="H261" s="31"/>
      <c r="I261" s="31"/>
      <c r="J261" s="31"/>
      <c r="AD261" s="33" t="s">
        <v>399</v>
      </c>
      <c r="AE261" s="31">
        <v>4.5679999999999998E-2</v>
      </c>
      <c r="AF261" s="31">
        <v>1.9269999999999999E-2</v>
      </c>
      <c r="AG261" s="31">
        <v>2.6409999999999999E-2</v>
      </c>
      <c r="AH261" s="31">
        <v>7.711E-3</v>
      </c>
      <c r="AI261" s="31">
        <v>4</v>
      </c>
      <c r="AJ261" s="31">
        <v>4</v>
      </c>
      <c r="AK261" s="31">
        <v>4.8440000000000003</v>
      </c>
      <c r="AL261" s="31">
        <v>48</v>
      </c>
    </row>
    <row r="262" spans="2:38" x14ac:dyDescent="0.2">
      <c r="B262" s="33"/>
      <c r="C262" s="31"/>
      <c r="D262" s="31"/>
      <c r="E262" s="31"/>
      <c r="F262" s="31"/>
      <c r="G262" s="31"/>
      <c r="H262" s="31"/>
      <c r="I262" s="31"/>
      <c r="J262" s="31"/>
      <c r="AD262" s="33" t="s">
        <v>402</v>
      </c>
      <c r="AE262" s="31">
        <v>4.5679999999999998E-2</v>
      </c>
      <c r="AF262" s="31">
        <v>2.3050000000000001E-2</v>
      </c>
      <c r="AG262" s="31">
        <v>2.2630000000000001E-2</v>
      </c>
      <c r="AH262" s="31">
        <v>7.711E-3</v>
      </c>
      <c r="AI262" s="31">
        <v>4</v>
      </c>
      <c r="AJ262" s="31">
        <v>4</v>
      </c>
      <c r="AK262" s="31">
        <v>4.1500000000000004</v>
      </c>
      <c r="AL262" s="31">
        <v>48</v>
      </c>
    </row>
    <row r="263" spans="2:38" x14ac:dyDescent="0.2">
      <c r="B263" s="33"/>
      <c r="C263" s="31"/>
      <c r="D263" s="31"/>
      <c r="E263" s="31"/>
      <c r="F263" s="31"/>
      <c r="G263" s="31"/>
      <c r="H263" s="31"/>
      <c r="I263" s="31"/>
      <c r="J263" s="31"/>
      <c r="AD263" s="33" t="s">
        <v>405</v>
      </c>
      <c r="AE263" s="31">
        <v>3.1060000000000001E-2</v>
      </c>
      <c r="AF263" s="31">
        <v>4.1500000000000002E-2</v>
      </c>
      <c r="AG263" s="31">
        <v>-1.044E-2</v>
      </c>
      <c r="AH263" s="31">
        <v>7.711E-3</v>
      </c>
      <c r="AI263" s="31">
        <v>4</v>
      </c>
      <c r="AJ263" s="31">
        <v>4</v>
      </c>
      <c r="AK263" s="31">
        <v>1.9139999999999999</v>
      </c>
      <c r="AL263" s="31">
        <v>48</v>
      </c>
    </row>
    <row r="264" spans="2:38" x14ac:dyDescent="0.2">
      <c r="B264" s="33"/>
      <c r="C264" s="31"/>
      <c r="D264" s="31"/>
      <c r="E264" s="31"/>
      <c r="F264" s="31"/>
      <c r="G264" s="31"/>
      <c r="H264" s="31"/>
      <c r="I264" s="31"/>
      <c r="J264" s="31"/>
      <c r="AD264" s="33" t="s">
        <v>408</v>
      </c>
      <c r="AE264" s="31">
        <v>3.1060000000000001E-2</v>
      </c>
      <c r="AF264" s="31">
        <v>6.0449999999999997E-2</v>
      </c>
      <c r="AG264" s="31">
        <v>-2.9389999999999999E-2</v>
      </c>
      <c r="AH264" s="31">
        <v>7.711E-3</v>
      </c>
      <c r="AI264" s="31">
        <v>4</v>
      </c>
      <c r="AJ264" s="31">
        <v>4</v>
      </c>
      <c r="AK264" s="31">
        <v>5.3890000000000002</v>
      </c>
      <c r="AL264" s="31">
        <v>48</v>
      </c>
    </row>
    <row r="265" spans="2:38" x14ac:dyDescent="0.2">
      <c r="B265" s="33"/>
      <c r="C265" s="31"/>
      <c r="D265" s="31"/>
      <c r="E265" s="31"/>
      <c r="F265" s="31"/>
      <c r="G265" s="31"/>
      <c r="H265" s="31"/>
      <c r="I265" s="31"/>
      <c r="J265" s="31"/>
      <c r="AD265" s="33" t="s">
        <v>411</v>
      </c>
      <c r="AE265" s="31">
        <v>3.1060000000000001E-2</v>
      </c>
      <c r="AF265" s="31">
        <v>1.4080000000000001E-2</v>
      </c>
      <c r="AG265" s="31">
        <v>1.6979999999999999E-2</v>
      </c>
      <c r="AH265" s="31">
        <v>7.711E-3</v>
      </c>
      <c r="AI265" s="31">
        <v>4</v>
      </c>
      <c r="AJ265" s="31">
        <v>4</v>
      </c>
      <c r="AK265" s="31">
        <v>3.113</v>
      </c>
      <c r="AL265" s="31">
        <v>48</v>
      </c>
    </row>
    <row r="266" spans="2:38" x14ac:dyDescent="0.2">
      <c r="B266" s="33"/>
      <c r="C266" s="31"/>
      <c r="D266" s="31"/>
      <c r="E266" s="31"/>
      <c r="F266" s="31"/>
      <c r="G266" s="31"/>
      <c r="H266" s="31"/>
      <c r="I266" s="31"/>
      <c r="J266" s="31"/>
      <c r="AD266" s="33" t="s">
        <v>414</v>
      </c>
      <c r="AE266" s="31">
        <v>3.1060000000000001E-2</v>
      </c>
      <c r="AF266" s="31">
        <v>1.2749999999999999E-2</v>
      </c>
      <c r="AG266" s="31">
        <v>1.831E-2</v>
      </c>
      <c r="AH266" s="31">
        <v>7.711E-3</v>
      </c>
      <c r="AI266" s="31">
        <v>4</v>
      </c>
      <c r="AJ266" s="31">
        <v>4</v>
      </c>
      <c r="AK266" s="31">
        <v>3.3570000000000002</v>
      </c>
      <c r="AL266" s="31">
        <v>48</v>
      </c>
    </row>
    <row r="267" spans="2:38" x14ac:dyDescent="0.2">
      <c r="B267" s="33"/>
      <c r="C267" s="31"/>
      <c r="D267" s="31"/>
      <c r="E267" s="31"/>
      <c r="F267" s="31"/>
      <c r="G267" s="31"/>
      <c r="H267" s="31"/>
      <c r="I267" s="31"/>
      <c r="J267" s="31"/>
      <c r="AD267" s="33" t="s">
        <v>417</v>
      </c>
      <c r="AE267" s="31">
        <v>3.1060000000000001E-2</v>
      </c>
      <c r="AF267" s="31">
        <v>1.9269999999999999E-2</v>
      </c>
      <c r="AG267" s="31">
        <v>1.179E-2</v>
      </c>
      <c r="AH267" s="31">
        <v>7.711E-3</v>
      </c>
      <c r="AI267" s="31">
        <v>4</v>
      </c>
      <c r="AJ267" s="31">
        <v>4</v>
      </c>
      <c r="AK267" s="31">
        <v>2.1619999999999999</v>
      </c>
      <c r="AL267" s="31">
        <v>48</v>
      </c>
    </row>
    <row r="268" spans="2:38" x14ac:dyDescent="0.2">
      <c r="B268" s="33"/>
      <c r="C268" s="31"/>
      <c r="D268" s="31"/>
      <c r="E268" s="31"/>
      <c r="F268" s="31"/>
      <c r="G268" s="31"/>
      <c r="H268" s="31"/>
      <c r="I268" s="31"/>
      <c r="J268" s="31"/>
      <c r="AD268" s="33" t="s">
        <v>420</v>
      </c>
      <c r="AE268" s="31">
        <v>3.1060000000000001E-2</v>
      </c>
      <c r="AF268" s="31">
        <v>2.3050000000000001E-2</v>
      </c>
      <c r="AG268" s="31">
        <v>8.0079999999999995E-3</v>
      </c>
      <c r="AH268" s="31">
        <v>7.711E-3</v>
      </c>
      <c r="AI268" s="31">
        <v>4</v>
      </c>
      <c r="AJ268" s="31">
        <v>4</v>
      </c>
      <c r="AK268" s="31">
        <v>1.4690000000000001</v>
      </c>
      <c r="AL268" s="31">
        <v>48</v>
      </c>
    </row>
    <row r="269" spans="2:38" x14ac:dyDescent="0.2">
      <c r="B269" s="33"/>
      <c r="C269" s="31"/>
      <c r="D269" s="31"/>
      <c r="E269" s="31"/>
      <c r="F269" s="31"/>
      <c r="G269" s="31"/>
      <c r="H269" s="31"/>
      <c r="I269" s="31"/>
      <c r="J269" s="31"/>
      <c r="AD269" s="33" t="s">
        <v>423</v>
      </c>
      <c r="AE269" s="31">
        <v>4.1500000000000002E-2</v>
      </c>
      <c r="AF269" s="31">
        <v>6.0449999999999997E-2</v>
      </c>
      <c r="AG269" s="31">
        <v>-1.8950000000000002E-2</v>
      </c>
      <c r="AH269" s="31">
        <v>7.711E-3</v>
      </c>
      <c r="AI269" s="31">
        <v>4</v>
      </c>
      <c r="AJ269" s="31">
        <v>4</v>
      </c>
      <c r="AK269" s="31">
        <v>3.4750000000000001</v>
      </c>
      <c r="AL269" s="31">
        <v>48</v>
      </c>
    </row>
    <row r="270" spans="2:38" x14ac:dyDescent="0.2">
      <c r="B270" s="33"/>
      <c r="C270" s="31"/>
      <c r="D270" s="31"/>
      <c r="E270" s="31"/>
      <c r="F270" s="31"/>
      <c r="G270" s="31"/>
      <c r="H270" s="31"/>
      <c r="I270" s="31"/>
      <c r="J270" s="31"/>
      <c r="AD270" s="33" t="s">
        <v>426</v>
      </c>
      <c r="AE270" s="31">
        <v>4.1500000000000002E-2</v>
      </c>
      <c r="AF270" s="31">
        <v>1.4080000000000001E-2</v>
      </c>
      <c r="AG270" s="31">
        <v>2.741E-2</v>
      </c>
      <c r="AH270" s="31">
        <v>7.711E-3</v>
      </c>
      <c r="AI270" s="31">
        <v>4</v>
      </c>
      <c r="AJ270" s="31">
        <v>4</v>
      </c>
      <c r="AK270" s="31">
        <v>5.0270000000000001</v>
      </c>
      <c r="AL270" s="31">
        <v>48</v>
      </c>
    </row>
    <row r="271" spans="2:38" x14ac:dyDescent="0.2">
      <c r="B271" s="33"/>
      <c r="C271" s="31"/>
      <c r="D271" s="31"/>
      <c r="E271" s="31"/>
      <c r="F271" s="31"/>
      <c r="G271" s="31"/>
      <c r="H271" s="31"/>
      <c r="I271" s="31"/>
      <c r="J271" s="31"/>
      <c r="AD271" s="33" t="s">
        <v>429</v>
      </c>
      <c r="AE271" s="31">
        <v>4.1500000000000002E-2</v>
      </c>
      <c r="AF271" s="31">
        <v>1.2749999999999999E-2</v>
      </c>
      <c r="AG271" s="31">
        <v>2.8740000000000002E-2</v>
      </c>
      <c r="AH271" s="31">
        <v>7.711E-3</v>
      </c>
      <c r="AI271" s="31">
        <v>4</v>
      </c>
      <c r="AJ271" s="31">
        <v>4</v>
      </c>
      <c r="AK271" s="31">
        <v>5.2709999999999999</v>
      </c>
      <c r="AL271" s="31">
        <v>48</v>
      </c>
    </row>
    <row r="272" spans="2:38" x14ac:dyDescent="0.2">
      <c r="B272" s="33"/>
      <c r="C272" s="31"/>
      <c r="D272" s="31"/>
      <c r="E272" s="31"/>
      <c r="F272" s="31"/>
      <c r="G272" s="31"/>
      <c r="H272" s="31"/>
      <c r="I272" s="31"/>
      <c r="J272" s="31"/>
      <c r="AD272" s="33" t="s">
        <v>432</v>
      </c>
      <c r="AE272" s="31">
        <v>4.1500000000000002E-2</v>
      </c>
      <c r="AF272" s="31">
        <v>1.9269999999999999E-2</v>
      </c>
      <c r="AG272" s="31">
        <v>2.223E-2</v>
      </c>
      <c r="AH272" s="31">
        <v>7.711E-3</v>
      </c>
      <c r="AI272" s="31">
        <v>4</v>
      </c>
      <c r="AJ272" s="31">
        <v>4</v>
      </c>
      <c r="AK272" s="31">
        <v>4.0759999999999996</v>
      </c>
      <c r="AL272" s="31">
        <v>48</v>
      </c>
    </row>
    <row r="273" spans="2:38" x14ac:dyDescent="0.2">
      <c r="B273" s="33"/>
      <c r="C273" s="31"/>
      <c r="D273" s="31"/>
      <c r="E273" s="31"/>
      <c r="F273" s="31"/>
      <c r="G273" s="31"/>
      <c r="H273" s="31"/>
      <c r="I273" s="31"/>
      <c r="J273" s="31"/>
      <c r="AD273" s="33" t="s">
        <v>435</v>
      </c>
      <c r="AE273" s="31">
        <v>4.1500000000000002E-2</v>
      </c>
      <c r="AF273" s="31">
        <v>2.3050000000000001E-2</v>
      </c>
      <c r="AG273" s="31">
        <v>1.8440000000000002E-2</v>
      </c>
      <c r="AH273" s="31">
        <v>7.711E-3</v>
      </c>
      <c r="AI273" s="31">
        <v>4</v>
      </c>
      <c r="AJ273" s="31">
        <v>4</v>
      </c>
      <c r="AK273" s="31">
        <v>3.383</v>
      </c>
      <c r="AL273" s="31">
        <v>48</v>
      </c>
    </row>
    <row r="274" spans="2:38" x14ac:dyDescent="0.2">
      <c r="B274" s="33"/>
      <c r="C274" s="31"/>
      <c r="D274" s="31"/>
      <c r="E274" s="31"/>
      <c r="F274" s="31"/>
      <c r="G274" s="31"/>
      <c r="H274" s="31"/>
      <c r="I274" s="31"/>
      <c r="J274" s="31"/>
      <c r="AD274" s="33" t="s">
        <v>438</v>
      </c>
      <c r="AE274" s="31">
        <v>6.0449999999999997E-2</v>
      </c>
      <c r="AF274" s="31">
        <v>1.4080000000000001E-2</v>
      </c>
      <c r="AG274" s="31">
        <v>4.6359999999999998E-2</v>
      </c>
      <c r="AH274" s="31">
        <v>7.711E-3</v>
      </c>
      <c r="AI274" s="31">
        <v>4</v>
      </c>
      <c r="AJ274" s="31">
        <v>4</v>
      </c>
      <c r="AK274" s="31">
        <v>8.5030000000000001</v>
      </c>
      <c r="AL274" s="31">
        <v>48</v>
      </c>
    </row>
    <row r="275" spans="2:38" x14ac:dyDescent="0.2">
      <c r="B275" s="33"/>
      <c r="C275" s="31"/>
      <c r="D275" s="31"/>
      <c r="E275" s="31"/>
      <c r="F275" s="31"/>
      <c r="G275" s="31"/>
      <c r="H275" s="31"/>
      <c r="I275" s="31"/>
      <c r="J275" s="31"/>
      <c r="AD275" s="33" t="s">
        <v>441</v>
      </c>
      <c r="AE275" s="31">
        <v>6.0449999999999997E-2</v>
      </c>
      <c r="AF275" s="31">
        <v>1.2749999999999999E-2</v>
      </c>
      <c r="AG275" s="31">
        <v>4.7690000000000003E-2</v>
      </c>
      <c r="AH275" s="31">
        <v>7.711E-3</v>
      </c>
      <c r="AI275" s="31">
        <v>4</v>
      </c>
      <c r="AJ275" s="31">
        <v>4</v>
      </c>
      <c r="AK275" s="31">
        <v>8.7469999999999999</v>
      </c>
      <c r="AL275" s="31">
        <v>48</v>
      </c>
    </row>
    <row r="276" spans="2:38" x14ac:dyDescent="0.2">
      <c r="B276" s="33"/>
      <c r="C276" s="31"/>
      <c r="D276" s="31"/>
      <c r="E276" s="31"/>
      <c r="F276" s="31"/>
      <c r="G276" s="31"/>
      <c r="H276" s="31"/>
      <c r="I276" s="31"/>
      <c r="J276" s="31"/>
      <c r="AD276" s="33" t="s">
        <v>444</v>
      </c>
      <c r="AE276" s="31">
        <v>6.0449999999999997E-2</v>
      </c>
      <c r="AF276" s="31">
        <v>1.9269999999999999E-2</v>
      </c>
      <c r="AG276" s="31">
        <v>4.1180000000000001E-2</v>
      </c>
      <c r="AH276" s="31">
        <v>7.711E-3</v>
      </c>
      <c r="AI276" s="31">
        <v>4</v>
      </c>
      <c r="AJ276" s="31">
        <v>4</v>
      </c>
      <c r="AK276" s="31">
        <v>7.5519999999999996</v>
      </c>
      <c r="AL276" s="31">
        <v>48</v>
      </c>
    </row>
    <row r="277" spans="2:38" x14ac:dyDescent="0.2">
      <c r="B277" s="33"/>
      <c r="C277" s="31"/>
      <c r="D277" s="31"/>
      <c r="E277" s="31"/>
      <c r="F277" s="31"/>
      <c r="G277" s="31"/>
      <c r="H277" s="31"/>
      <c r="I277" s="31"/>
      <c r="J277" s="31"/>
      <c r="AD277" s="33" t="s">
        <v>447</v>
      </c>
      <c r="AE277" s="31">
        <v>6.0449999999999997E-2</v>
      </c>
      <c r="AF277" s="31">
        <v>2.3050000000000001E-2</v>
      </c>
      <c r="AG277" s="31">
        <v>3.7400000000000003E-2</v>
      </c>
      <c r="AH277" s="31">
        <v>7.711E-3</v>
      </c>
      <c r="AI277" s="31">
        <v>4</v>
      </c>
      <c r="AJ277" s="31">
        <v>4</v>
      </c>
      <c r="AK277" s="31">
        <v>6.8579999999999997</v>
      </c>
      <c r="AL277" s="31">
        <v>48</v>
      </c>
    </row>
    <row r="278" spans="2:38" x14ac:dyDescent="0.2">
      <c r="B278" s="33"/>
      <c r="C278" s="31"/>
      <c r="D278" s="31"/>
      <c r="E278" s="31"/>
      <c r="F278" s="31"/>
      <c r="G278" s="31"/>
      <c r="H278" s="31"/>
      <c r="I278" s="31"/>
      <c r="J278" s="31"/>
      <c r="AD278" s="33" t="s">
        <v>450</v>
      </c>
      <c r="AE278" s="31">
        <v>1.4080000000000001E-2</v>
      </c>
      <c r="AF278" s="31">
        <v>1.2749999999999999E-2</v>
      </c>
      <c r="AG278" s="31">
        <v>1.33E-3</v>
      </c>
      <c r="AH278" s="31">
        <v>7.711E-3</v>
      </c>
      <c r="AI278" s="31">
        <v>4</v>
      </c>
      <c r="AJ278" s="31">
        <v>4</v>
      </c>
      <c r="AK278" s="31">
        <v>0.24379999999999999</v>
      </c>
      <c r="AL278" s="31">
        <v>48</v>
      </c>
    </row>
    <row r="279" spans="2:38" x14ac:dyDescent="0.2">
      <c r="B279" s="33"/>
      <c r="C279" s="31"/>
      <c r="D279" s="31"/>
      <c r="E279" s="31"/>
      <c r="F279" s="31"/>
      <c r="G279" s="31"/>
      <c r="H279" s="31"/>
      <c r="I279" s="31"/>
      <c r="J279" s="31"/>
      <c r="AD279" s="33" t="s">
        <v>453</v>
      </c>
      <c r="AE279" s="31">
        <v>1.4080000000000001E-2</v>
      </c>
      <c r="AF279" s="31">
        <v>1.9269999999999999E-2</v>
      </c>
      <c r="AG279" s="31">
        <v>-5.1859999999999996E-3</v>
      </c>
      <c r="AH279" s="31">
        <v>7.711E-3</v>
      </c>
      <c r="AI279" s="31">
        <v>4</v>
      </c>
      <c r="AJ279" s="31">
        <v>4</v>
      </c>
      <c r="AK279" s="31">
        <v>0.95099999999999996</v>
      </c>
      <c r="AL279" s="31">
        <v>48</v>
      </c>
    </row>
    <row r="280" spans="2:38" x14ac:dyDescent="0.2">
      <c r="B280" s="33"/>
      <c r="C280" s="31"/>
      <c r="D280" s="31"/>
      <c r="E280" s="31"/>
      <c r="F280" s="31"/>
      <c r="G280" s="31"/>
      <c r="H280" s="31"/>
      <c r="I280" s="31"/>
      <c r="J280" s="31"/>
      <c r="AD280" s="33" t="s">
        <v>456</v>
      </c>
      <c r="AE280" s="31">
        <v>1.4080000000000001E-2</v>
      </c>
      <c r="AF280" s="31">
        <v>2.3050000000000001E-2</v>
      </c>
      <c r="AG280" s="31">
        <v>-8.9689999999999995E-3</v>
      </c>
      <c r="AH280" s="31">
        <v>7.711E-3</v>
      </c>
      <c r="AI280" s="31">
        <v>4</v>
      </c>
      <c r="AJ280" s="31">
        <v>4</v>
      </c>
      <c r="AK280" s="31">
        <v>1.645</v>
      </c>
      <c r="AL280" s="31">
        <v>48</v>
      </c>
    </row>
    <row r="281" spans="2:38" x14ac:dyDescent="0.2">
      <c r="B281" s="33"/>
      <c r="C281" s="31"/>
      <c r="D281" s="31"/>
      <c r="E281" s="31"/>
      <c r="F281" s="31"/>
      <c r="G281" s="31"/>
      <c r="H281" s="31"/>
      <c r="I281" s="31"/>
      <c r="J281" s="31"/>
      <c r="AD281" s="33" t="s">
        <v>459</v>
      </c>
      <c r="AE281" s="31">
        <v>1.2749999999999999E-2</v>
      </c>
      <c r="AF281" s="31">
        <v>1.9269999999999999E-2</v>
      </c>
      <c r="AG281" s="31">
        <v>-6.515E-3</v>
      </c>
      <c r="AH281" s="31">
        <v>7.711E-3</v>
      </c>
      <c r="AI281" s="31">
        <v>4</v>
      </c>
      <c r="AJ281" s="31">
        <v>4</v>
      </c>
      <c r="AK281" s="31">
        <v>1.1950000000000001</v>
      </c>
      <c r="AL281" s="31">
        <v>48</v>
      </c>
    </row>
    <row r="282" spans="2:38" x14ac:dyDescent="0.2">
      <c r="AD282" s="33" t="s">
        <v>462</v>
      </c>
      <c r="AE282" s="31">
        <v>1.2749999999999999E-2</v>
      </c>
      <c r="AF282" s="31">
        <v>2.3050000000000001E-2</v>
      </c>
      <c r="AG282" s="31">
        <v>-1.03E-2</v>
      </c>
      <c r="AH282" s="31">
        <v>7.711E-3</v>
      </c>
      <c r="AI282" s="31">
        <v>4</v>
      </c>
      <c r="AJ282" s="31">
        <v>4</v>
      </c>
      <c r="AK282" s="31">
        <v>1.889</v>
      </c>
      <c r="AL282" s="31">
        <v>48</v>
      </c>
    </row>
    <row r="283" spans="2:38" x14ac:dyDescent="0.2">
      <c r="AD283" s="33" t="s">
        <v>465</v>
      </c>
      <c r="AE283" s="31">
        <v>1.9269999999999999E-2</v>
      </c>
      <c r="AF283" s="31">
        <v>2.3050000000000001E-2</v>
      </c>
      <c r="AG283" s="31">
        <v>-3.7829999999999999E-3</v>
      </c>
      <c r="AH283" s="31">
        <v>7.711E-3</v>
      </c>
      <c r="AI283" s="31">
        <v>4</v>
      </c>
      <c r="AJ283" s="31">
        <v>4</v>
      </c>
      <c r="AK283" s="31">
        <v>0.69379999999999997</v>
      </c>
      <c r="AL283" s="31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DD236-B98A-4873-988D-7A5E179383F9}">
  <dimension ref="B3:AC78"/>
  <sheetViews>
    <sheetView tabSelected="1" zoomScale="67" workbookViewId="0">
      <selection activeCell="C69" sqref="C69"/>
    </sheetView>
  </sheetViews>
  <sheetFormatPr baseColWidth="10" defaultColWidth="8.83203125" defaultRowHeight="15" x14ac:dyDescent="0.2"/>
  <sheetData>
    <row r="3" spans="2:29" x14ac:dyDescent="0.2">
      <c r="B3" t="s">
        <v>15</v>
      </c>
      <c r="Q3" t="s">
        <v>18</v>
      </c>
    </row>
    <row r="4" spans="2:29" x14ac:dyDescent="0.2">
      <c r="B4" t="s">
        <v>16</v>
      </c>
      <c r="C4" t="s">
        <v>17</v>
      </c>
      <c r="D4" t="s">
        <v>13</v>
      </c>
      <c r="E4" t="s">
        <v>26</v>
      </c>
      <c r="F4" t="s">
        <v>27</v>
      </c>
      <c r="G4" t="s">
        <v>28</v>
      </c>
      <c r="H4" t="s">
        <v>42</v>
      </c>
      <c r="K4" t="s">
        <v>26</v>
      </c>
      <c r="L4" t="s">
        <v>27</v>
      </c>
      <c r="M4" t="s">
        <v>28</v>
      </c>
      <c r="N4" t="s">
        <v>42</v>
      </c>
      <c r="Q4" t="s">
        <v>476</v>
      </c>
      <c r="R4" t="s">
        <v>477</v>
      </c>
      <c r="S4" t="s">
        <v>478</v>
      </c>
      <c r="T4" t="s">
        <v>479</v>
      </c>
      <c r="U4" t="s">
        <v>480</v>
      </c>
      <c r="V4" t="s">
        <v>481</v>
      </c>
      <c r="W4" t="s">
        <v>482</v>
      </c>
      <c r="Z4" t="s">
        <v>26</v>
      </c>
      <c r="AA4" t="s">
        <v>27</v>
      </c>
      <c r="AB4" t="s">
        <v>28</v>
      </c>
      <c r="AC4" t="s">
        <v>42</v>
      </c>
    </row>
    <row r="5" spans="2:29" x14ac:dyDescent="0.2">
      <c r="B5">
        <v>51.339530149895978</v>
      </c>
      <c r="C5">
        <v>42.965453713902896</v>
      </c>
      <c r="D5">
        <v>40.388814810520429</v>
      </c>
      <c r="E5">
        <v>137.01277368736353</v>
      </c>
      <c r="F5">
        <v>122.84125971875987</v>
      </c>
      <c r="G5">
        <v>102.87230821754562</v>
      </c>
      <c r="H5">
        <v>153.76092655934966</v>
      </c>
      <c r="K5">
        <f>B5+C5</f>
        <v>94.304983863798867</v>
      </c>
      <c r="L5">
        <f>B5+D5</f>
        <v>91.728344960416408</v>
      </c>
      <c r="M5">
        <f>C5+D5</f>
        <v>83.354268524423333</v>
      </c>
      <c r="N5">
        <f>B5+C5+D5</f>
        <v>134.69379867431928</v>
      </c>
      <c r="Q5">
        <v>1.7392312597831789</v>
      </c>
      <c r="R5">
        <v>12.045786873313101</v>
      </c>
      <c r="S5">
        <v>13.334106325004349</v>
      </c>
      <c r="T5">
        <v>51.98368987574159</v>
      </c>
      <c r="U5">
        <v>34.591377277909828</v>
      </c>
      <c r="V5">
        <v>64.222724666808389</v>
      </c>
      <c r="W5">
        <v>61.001926037580269</v>
      </c>
      <c r="Z5">
        <f>Q5+R5</f>
        <v>13.78501813309628</v>
      </c>
      <c r="AA5">
        <f>Q5+S5</f>
        <v>15.073337584787527</v>
      </c>
      <c r="AB5">
        <f>R5+S5</f>
        <v>25.37989319831745</v>
      </c>
      <c r="AC5">
        <f>Q5+R5+S5</f>
        <v>27.119124458100629</v>
      </c>
    </row>
    <row r="6" spans="2:29" x14ac:dyDescent="0.2">
      <c r="B6">
        <v>50.466994935777258</v>
      </c>
      <c r="C6">
        <v>45.210016296633796</v>
      </c>
      <c r="D6">
        <v>51.05110367345987</v>
      </c>
      <c r="E6">
        <v>121.72826093305534</v>
      </c>
      <c r="F6">
        <v>96.02747647502062</v>
      </c>
      <c r="G6">
        <v>86.09762793441628</v>
      </c>
      <c r="H6">
        <v>151.51780655486826</v>
      </c>
      <c r="K6">
        <f t="shared" ref="K6:K8" si="0">B6+C6</f>
        <v>95.677011232411047</v>
      </c>
      <c r="L6">
        <f t="shared" ref="L6:L8" si="1">B6+D6</f>
        <v>101.51809860923713</v>
      </c>
      <c r="M6">
        <f t="shared" ref="M6:M8" si="2">C6+D6</f>
        <v>96.26111997009366</v>
      </c>
      <c r="N6">
        <f t="shared" ref="N6:N8" si="3">B6+C6+D6</f>
        <v>146.72811490587091</v>
      </c>
      <c r="Q6">
        <v>7.2429483472643295</v>
      </c>
      <c r="R6">
        <v>10.747600773359974</v>
      </c>
      <c r="S6">
        <v>10.747600773359974</v>
      </c>
      <c r="T6">
        <v>44.62590755895117</v>
      </c>
      <c r="U6">
        <v>32.35962406761643</v>
      </c>
      <c r="V6">
        <v>41.705363870538143</v>
      </c>
      <c r="W6">
        <v>65.069713377842419</v>
      </c>
      <c r="Z6">
        <f t="shared" ref="Z6:Z8" si="4">Q6+R6</f>
        <v>17.990549120624301</v>
      </c>
      <c r="AA6">
        <f t="shared" ref="AA6:AA8" si="5">Q6+S6</f>
        <v>17.990549120624301</v>
      </c>
      <c r="AB6">
        <f t="shared" ref="AB6:AB8" si="6">R6+S6</f>
        <v>21.495201546719947</v>
      </c>
      <c r="AC6">
        <f t="shared" ref="AC6:AC8" si="7">Q6+R6+S6</f>
        <v>28.738149893984275</v>
      </c>
    </row>
    <row r="7" spans="2:29" x14ac:dyDescent="0.2">
      <c r="B7">
        <v>46.201021347451594</v>
      </c>
      <c r="C7">
        <v>30.370722154796866</v>
      </c>
      <c r="D7">
        <v>38.5790254398771</v>
      </c>
      <c r="E7">
        <v>98.382377945461656</v>
      </c>
      <c r="F7">
        <v>91.346689415392916</v>
      </c>
      <c r="G7">
        <v>77.861619732761099</v>
      </c>
      <c r="H7">
        <v>128.28405419825401</v>
      </c>
      <c r="K7">
        <f t="shared" si="0"/>
        <v>76.571743502248466</v>
      </c>
      <c r="L7">
        <f t="shared" si="1"/>
        <v>84.7800467873287</v>
      </c>
      <c r="M7">
        <f t="shared" si="2"/>
        <v>68.949747594673966</v>
      </c>
      <c r="N7">
        <f t="shared" si="3"/>
        <v>115.15076894212557</v>
      </c>
      <c r="Q7">
        <v>6.9184270545676227</v>
      </c>
      <c r="R7">
        <v>5.1595049220504272</v>
      </c>
      <c r="S7">
        <v>8.6773491870848165</v>
      </c>
      <c r="T7">
        <v>44.442099214934409</v>
      </c>
      <c r="U7">
        <v>30.957029532302581</v>
      </c>
      <c r="V7">
        <v>28.611800022279674</v>
      </c>
      <c r="W7">
        <v>52.064095122508924</v>
      </c>
      <c r="Z7">
        <f>Q7+R7</f>
        <v>12.07793197661805</v>
      </c>
      <c r="AA7">
        <f t="shared" si="5"/>
        <v>15.595776241652439</v>
      </c>
      <c r="AB7">
        <f t="shared" si="6"/>
        <v>13.836854109135244</v>
      </c>
      <c r="AC7">
        <f t="shared" si="7"/>
        <v>20.755281163702868</v>
      </c>
    </row>
    <row r="8" spans="2:29" x14ac:dyDescent="0.2">
      <c r="B8">
        <v>40.132924335378327</v>
      </c>
      <c r="C8">
        <v>33.997955010224956</v>
      </c>
      <c r="D8">
        <v>57.515337423312872</v>
      </c>
      <c r="E8">
        <v>111.19631901840491</v>
      </c>
      <c r="F8">
        <v>81.03271983640083</v>
      </c>
      <c r="G8">
        <v>70.296523517382425</v>
      </c>
      <c r="H8">
        <v>128.57873210633949</v>
      </c>
      <c r="K8">
        <f t="shared" si="0"/>
        <v>74.13087934560329</v>
      </c>
      <c r="L8">
        <f t="shared" si="1"/>
        <v>97.648261758691206</v>
      </c>
      <c r="M8">
        <f t="shared" si="2"/>
        <v>91.513292433537828</v>
      </c>
      <c r="N8">
        <f t="shared" si="3"/>
        <v>131.64621676891616</v>
      </c>
      <c r="Q8">
        <v>-0.76687116564417257</v>
      </c>
      <c r="R8">
        <v>7.9243353783230983</v>
      </c>
      <c r="S8">
        <v>8.4355828220858964</v>
      </c>
      <c r="T8">
        <v>41.666666666666671</v>
      </c>
      <c r="U8">
        <v>26.329243353783227</v>
      </c>
      <c r="V8">
        <v>31.441717791411055</v>
      </c>
      <c r="W8">
        <v>63.650306748466249</v>
      </c>
      <c r="Z8">
        <f t="shared" si="4"/>
        <v>7.1574642126789261</v>
      </c>
      <c r="AA8">
        <f t="shared" si="5"/>
        <v>7.6687116564417241</v>
      </c>
      <c r="AB8">
        <f t="shared" si="6"/>
        <v>16.359918200408995</v>
      </c>
      <c r="AC8">
        <f t="shared" si="7"/>
        <v>15.593047034764822</v>
      </c>
    </row>
    <row r="10" spans="2:29" x14ac:dyDescent="0.2">
      <c r="B10" s="37">
        <f t="shared" ref="B10:D10" si="8">AVERAGE(B5:B8)</f>
        <v>47.035117692125787</v>
      </c>
      <c r="C10" s="37">
        <f t="shared" si="8"/>
        <v>38.13603679388963</v>
      </c>
      <c r="D10" s="37">
        <f t="shared" si="8"/>
        <v>46.883570336792573</v>
      </c>
      <c r="E10" s="37">
        <f>AVERAGE(E5:E8)</f>
        <v>117.07993289607136</v>
      </c>
      <c r="F10" s="37">
        <f t="shared" ref="F10:H10" si="9">AVERAGE(F5:F8)</f>
        <v>97.812036361393552</v>
      </c>
      <c r="G10" s="37">
        <f t="shared" si="9"/>
        <v>84.282019850526353</v>
      </c>
      <c r="H10" s="37">
        <f t="shared" si="9"/>
        <v>140.53537985470285</v>
      </c>
      <c r="K10" s="38">
        <f>AVERAGE(K5:K8)</f>
        <v>85.171154486015411</v>
      </c>
      <c r="L10" s="39">
        <f>AVERAGE(L5:L8)</f>
        <v>93.918688028918353</v>
      </c>
      <c r="M10" s="39">
        <f t="shared" ref="M10:N10" si="10">AVERAGE(M5:M8)</f>
        <v>85.019607130682203</v>
      </c>
      <c r="N10" s="39">
        <f t="shared" si="10"/>
        <v>132.054724822808</v>
      </c>
      <c r="Q10" s="37">
        <f t="shared" ref="Q10:S10" si="11">AVERAGE(Q5:Q8)</f>
        <v>3.7834338739927396</v>
      </c>
      <c r="R10" s="37">
        <f t="shared" si="11"/>
        <v>8.9693069867616497</v>
      </c>
      <c r="S10" s="37">
        <f t="shared" si="11"/>
        <v>10.29865977688376</v>
      </c>
      <c r="T10" s="40">
        <f>AVERAGE(T5:T8)</f>
        <v>45.679590829073462</v>
      </c>
      <c r="U10" s="40">
        <f t="shared" ref="U10:W10" si="12">AVERAGE(U5:U8)</f>
        <v>31.059318557903019</v>
      </c>
      <c r="V10" s="40">
        <f t="shared" si="12"/>
        <v>41.495401587759318</v>
      </c>
      <c r="W10" s="40">
        <f t="shared" si="12"/>
        <v>60.446510321599462</v>
      </c>
      <c r="X10" s="40"/>
      <c r="Y10" s="40"/>
      <c r="Z10" s="38">
        <f>AVERAGE(Z5:Z8)</f>
        <v>12.752740860754388</v>
      </c>
      <c r="AA10" s="38">
        <f t="shared" ref="AA10:AC10" si="13">AVERAGE(AA5:AA8)</f>
        <v>14.082093650876498</v>
      </c>
      <c r="AB10" s="38">
        <f t="shared" si="13"/>
        <v>19.267966763645411</v>
      </c>
      <c r="AC10" s="38">
        <f t="shared" si="13"/>
        <v>23.051400637638146</v>
      </c>
    </row>
    <row r="11" spans="2:29" x14ac:dyDescent="0.2">
      <c r="B11">
        <f t="shared" ref="B11:D11" si="14">STDEV(B5:B8)</f>
        <v>5.1199524043434774</v>
      </c>
      <c r="C11">
        <f t="shared" si="14"/>
        <v>7.0896235463048489</v>
      </c>
      <c r="D11">
        <f t="shared" si="14"/>
        <v>8.9731102148804514</v>
      </c>
      <c r="E11">
        <f>STDEV(E5:E8)</f>
        <v>16.36195351970499</v>
      </c>
      <c r="F11">
        <f t="shared" ref="F11:H11" si="15">STDEV(F5:F8)</f>
        <v>17.823138986899821</v>
      </c>
      <c r="G11">
        <f t="shared" si="15"/>
        <v>13.972722231068714</v>
      </c>
      <c r="H11">
        <f t="shared" si="15"/>
        <v>14.006964786373294</v>
      </c>
      <c r="K11" s="40">
        <f>STDEV(K5:K8)</f>
        <v>11.396452803716121</v>
      </c>
      <c r="L11" s="40">
        <f t="shared" ref="L11:N11" si="16">STDEV(L5:L8)</f>
        <v>7.3023541380911432</v>
      </c>
      <c r="M11" s="40">
        <f t="shared" si="16"/>
        <v>11.965969774206981</v>
      </c>
      <c r="N11" s="40">
        <f t="shared" si="16"/>
        <v>13.015166672893749</v>
      </c>
      <c r="Q11">
        <f t="shared" ref="Q11:S11" si="17">STDEV(Q5:Q8)</f>
        <v>3.9446361435377417</v>
      </c>
      <c r="R11">
        <f t="shared" si="17"/>
        <v>3.0677687178431143</v>
      </c>
      <c r="S11">
        <f t="shared" si="17"/>
        <v>2.2741436141184508</v>
      </c>
      <c r="T11" s="40">
        <f>STDEV(T5:T8)</f>
        <v>4.4153844321957711</v>
      </c>
      <c r="U11" s="40">
        <f t="shared" ref="U11:W11" si="18">STDEV(U5:U8)</f>
        <v>3.4904778899913009</v>
      </c>
      <c r="V11" s="40">
        <f t="shared" si="18"/>
        <v>16.162085732506291</v>
      </c>
      <c r="W11" s="40">
        <f t="shared" si="18"/>
        <v>5.8369994926492028</v>
      </c>
      <c r="X11" s="40"/>
      <c r="Y11" s="40"/>
      <c r="Z11" s="40">
        <f>STDEV(Z5:Z8)</f>
        <v>4.4819162394658525</v>
      </c>
      <c r="AA11" s="40">
        <f t="shared" ref="AA11:AC11" si="19">STDEV(AA5:AA8)</f>
        <v>4.4602426050487134</v>
      </c>
      <c r="AB11" s="40">
        <f t="shared" si="19"/>
        <v>5.1726830766344429</v>
      </c>
      <c r="AC11" s="40">
        <f t="shared" si="19"/>
        <v>6.0493717935057747</v>
      </c>
    </row>
    <row r="12" spans="2:29" x14ac:dyDescent="0.2">
      <c r="B12">
        <f t="shared" ref="B12:D12" si="20">B11/2</f>
        <v>2.5599762021717387</v>
      </c>
      <c r="C12">
        <f t="shared" si="20"/>
        <v>3.5448117731524245</v>
      </c>
      <c r="D12">
        <f t="shared" si="20"/>
        <v>4.4865551074402257</v>
      </c>
      <c r="E12">
        <f>E11/2</f>
        <v>8.180976759852495</v>
      </c>
      <c r="F12">
        <f t="shared" ref="F12:H12" si="21">F11/2</f>
        <v>8.9115694934499103</v>
      </c>
      <c r="G12">
        <f t="shared" si="21"/>
        <v>6.9863611155343568</v>
      </c>
      <c r="H12">
        <f t="shared" si="21"/>
        <v>7.0034823931866468</v>
      </c>
      <c r="K12" s="40">
        <f>K11/2</f>
        <v>5.6982264018580606</v>
      </c>
      <c r="L12" s="40">
        <f t="shared" ref="L12:N12" si="22">L11/2</f>
        <v>3.6511770690455716</v>
      </c>
      <c r="M12" s="40">
        <f t="shared" si="22"/>
        <v>5.9829848871034903</v>
      </c>
      <c r="N12" s="40">
        <f t="shared" si="22"/>
        <v>6.5075833364468743</v>
      </c>
      <c r="Q12">
        <f t="shared" ref="Q12:S12" si="23">Q11/2</f>
        <v>1.9723180717688709</v>
      </c>
      <c r="R12">
        <f t="shared" si="23"/>
        <v>1.5338843589215572</v>
      </c>
      <c r="S12">
        <f t="shared" si="23"/>
        <v>1.1370718070592254</v>
      </c>
      <c r="T12" s="40">
        <f>T11/2</f>
        <v>2.2076922160978856</v>
      </c>
      <c r="U12" s="40">
        <f t="shared" ref="U12:W12" si="24">U11/2</f>
        <v>1.7452389449956505</v>
      </c>
      <c r="V12" s="40">
        <f t="shared" si="24"/>
        <v>8.0810428662531457</v>
      </c>
      <c r="W12" s="40">
        <f t="shared" si="24"/>
        <v>2.9184997463246014</v>
      </c>
      <c r="X12" s="40"/>
      <c r="Y12" s="40"/>
      <c r="Z12" s="40">
        <f>Z11/2</f>
        <v>2.2409581197329262</v>
      </c>
      <c r="AA12" s="40">
        <f t="shared" ref="AA12:AC12" si="25">AA11/2</f>
        <v>2.2301213025243567</v>
      </c>
      <c r="AB12" s="40">
        <f t="shared" si="25"/>
        <v>2.5863415383172215</v>
      </c>
      <c r="AC12" s="40">
        <f t="shared" si="25"/>
        <v>3.0246858967528873</v>
      </c>
    </row>
    <row r="14" spans="2:29" x14ac:dyDescent="0.2">
      <c r="K14" t="s">
        <v>483</v>
      </c>
      <c r="L14" t="s">
        <v>484</v>
      </c>
      <c r="M14" t="s">
        <v>484</v>
      </c>
      <c r="N14" t="s">
        <v>484</v>
      </c>
      <c r="Z14" t="s">
        <v>485</v>
      </c>
      <c r="AA14" t="s">
        <v>485</v>
      </c>
      <c r="AB14" t="s">
        <v>485</v>
      </c>
      <c r="AC14" t="s">
        <v>485</v>
      </c>
    </row>
    <row r="16" spans="2:29" x14ac:dyDescent="0.2">
      <c r="E16">
        <f>((E10*100)/(B10+C10))-100</f>
        <v>37.464301855031408</v>
      </c>
      <c r="F16">
        <f>((F10*100)/(B10+D10))-100</f>
        <v>4.1454458257300217</v>
      </c>
      <c r="G16">
        <f>((G10*100)/(C10+D10))-100</f>
        <v>-0.86754962184441808</v>
      </c>
      <c r="H16">
        <f>((H10*100)/(B10+C10+D10))-100</f>
        <v>6.4220761833961433</v>
      </c>
      <c r="K16" s="37">
        <f>_xlfn.T.TEST(E5:E8,K5:K8,2,1)</f>
        <v>7.0447880065052414E-3</v>
      </c>
      <c r="L16" s="37">
        <f>_xlfn.T.TEST(F5:F8,L5:L8,2,1)</f>
        <v>0.72895357624775414</v>
      </c>
      <c r="M16" s="37">
        <f t="shared" ref="M16" si="26">_xlfn.T.TEST(G5:G8,M5:M8,2,1)</f>
        <v>0.94103192134177849</v>
      </c>
      <c r="N16" s="37">
        <f>_xlfn.T.TEST(H5:H8,N5:N8,2,1)</f>
        <v>0.1778034544759528</v>
      </c>
      <c r="T16">
        <f>((T10*100)/(Q10+R10))-100</f>
        <v>258.19429978106899</v>
      </c>
      <c r="U16">
        <f>((U10*100)/(Q10+S10))-100</f>
        <v>120.55895471175072</v>
      </c>
      <c r="V16">
        <f>((V10*100)/(R10+S10))-100</f>
        <v>115.35952442087654</v>
      </c>
      <c r="W16">
        <f>((W10*100)/(Q10+R10+S10))-100</f>
        <v>162.22489154478041</v>
      </c>
      <c r="Z16" s="37">
        <f>_xlfn.T.TEST(T5:T8,Z5:Z8,2,1)</f>
        <v>8.5731346518764259E-4</v>
      </c>
      <c r="AA16" s="37">
        <f>_xlfn.T.TEST(U5:U8,AA5:AA8,2,1)</f>
        <v>8.6015700557173075E-4</v>
      </c>
      <c r="AB16" s="37">
        <f t="shared" ref="AB16" si="27">_xlfn.T.TEST(V5:V8,AB5:AB8,2,1)</f>
        <v>2.9616805771473128E-2</v>
      </c>
      <c r="AC16" s="37">
        <f>_xlfn.T.TEST(W5:W8,AC5:AC8,2,1)</f>
        <v>2.0615408605146688E-3</v>
      </c>
    </row>
    <row r="17" spans="5:29" x14ac:dyDescent="0.2">
      <c r="K17" s="37">
        <f>_xlfn.T.TEST(E5:E8,K5:K8,2,2)</f>
        <v>1.8587784405663575E-2</v>
      </c>
      <c r="L17" s="37">
        <f t="shared" ref="L17:N17" si="28">_xlfn.T.TEST(F5:F8,L5:L8,2,2)</f>
        <v>0.70002928715499824</v>
      </c>
      <c r="M17" s="37">
        <f t="shared" si="28"/>
        <v>0.9386947613690263</v>
      </c>
      <c r="N17" s="37">
        <f t="shared" si="28"/>
        <v>0.40918248058014073</v>
      </c>
      <c r="Z17" s="41">
        <f>_xlfn.T.TEST(T5:T8,Z5:Z8,2,2)</f>
        <v>4.4620138771933868E-5</v>
      </c>
      <c r="AA17" s="41">
        <f t="shared" ref="AA17:AC17" si="29">_xlfn.T.TEST(U5:U8,AA5:AA8,2,2)</f>
        <v>9.6865459362218027E-4</v>
      </c>
      <c r="AB17" s="41">
        <f t="shared" si="29"/>
        <v>3.9603938839401234E-2</v>
      </c>
      <c r="AC17" s="41">
        <f t="shared" si="29"/>
        <v>1.1232716158622992E-4</v>
      </c>
    </row>
    <row r="18" spans="5:29" x14ac:dyDescent="0.2">
      <c r="E18">
        <f>((E5*100)/(B5+C5))-100</f>
        <v>45.286885245901658</v>
      </c>
      <c r="F18">
        <f>((F5*100)/(B5+D5))-100</f>
        <v>33.918539325842659</v>
      </c>
      <c r="G18">
        <f>((G5*100)/(C5+D5))-100</f>
        <v>23.415765069551739</v>
      </c>
      <c r="H18">
        <f>((H5*100)/(B5+C5+D5))-100</f>
        <v>14.155906264945003</v>
      </c>
      <c r="K18" s="37">
        <f>_xlfn.T.TEST(E5:E8,K5:K8,2,3)</f>
        <v>2.1770672798880286E-2</v>
      </c>
      <c r="L18" s="37">
        <f t="shared" ref="L18:N18" si="30">_xlfn.T.TEST(F5:F8,L5:L8,2,3)</f>
        <v>0.70679661975228458</v>
      </c>
      <c r="M18" s="37">
        <f t="shared" si="30"/>
        <v>0.93875460513590991</v>
      </c>
      <c r="N18" s="37">
        <f t="shared" si="30"/>
        <v>0.40935811801161232</v>
      </c>
      <c r="T18">
        <f>((T5*100)/(Q5+R5))-100</f>
        <v>277.10280373831785</v>
      </c>
      <c r="U18">
        <f>((U5*100)/(Q5+S5))-100</f>
        <v>129.48717948717942</v>
      </c>
      <c r="V18">
        <f>((V5*100)/(R5+S5))-100</f>
        <v>153.04568527918789</v>
      </c>
      <c r="W18">
        <f>((W5*100)/(Q5+R5+S5))-100</f>
        <v>124.94061757719714</v>
      </c>
      <c r="Z18" s="41">
        <f>_xlfn.T.TEST(T5:T8,Z5:Z8,2,3)</f>
        <v>4.4684682463329218E-5</v>
      </c>
      <c r="AA18" s="41">
        <f t="shared" ref="AA18:AC18" si="31">_xlfn.T.TEST(U5:U8,AA5:AA8,2,3)</f>
        <v>1.1874262032651008E-3</v>
      </c>
      <c r="AB18" s="41">
        <f t="shared" si="31"/>
        <v>6.5330437810971975E-2</v>
      </c>
      <c r="AC18" s="41">
        <f t="shared" si="31"/>
        <v>1.1313132674695241E-4</v>
      </c>
    </row>
    <row r="19" spans="5:29" x14ac:dyDescent="0.2">
      <c r="E19">
        <f t="shared" ref="E19:E21" si="32">((E6*100)/(B6+C6))-100</f>
        <v>27.228327228327245</v>
      </c>
      <c r="F19">
        <f t="shared" ref="F19:F21" si="33">((F6*100)/(B6+D6))-100</f>
        <v>-5.4085155350978198</v>
      </c>
      <c r="G19">
        <f t="shared" ref="G19:G21" si="34">((G6*100)/(C6+D6))-100</f>
        <v>-10.55825242718447</v>
      </c>
      <c r="H19">
        <f t="shared" ref="H19:H21" si="35">((H6*100)/(B6+C6+D6))-100</f>
        <v>3.2643312101910595</v>
      </c>
      <c r="K19" s="41"/>
      <c r="L19" s="41"/>
      <c r="M19" s="41"/>
      <c r="N19" s="41"/>
      <c r="T19">
        <f t="shared" ref="T19:T21" si="36">((T6*100)/(Q6+R6))-100</f>
        <v>148.05194805194793</v>
      </c>
      <c r="U19">
        <f t="shared" ref="U19:U21" si="37">((U6*100)/(Q6+S6))-100</f>
        <v>79.870129870129801</v>
      </c>
      <c r="V19">
        <f t="shared" ref="V19:V21" si="38">((V6*100)/(R6+S6))-100</f>
        <v>94.021739130434696</v>
      </c>
      <c r="W19">
        <f t="shared" ref="W19:W21" si="39">((W6*100)/(Q6+R6+S6))-100</f>
        <v>126.42276422764218</v>
      </c>
      <c r="Z19" s="41"/>
      <c r="AA19" s="41"/>
      <c r="AB19" s="41"/>
      <c r="AC19" s="41"/>
    </row>
    <row r="20" spans="5:29" x14ac:dyDescent="0.2">
      <c r="E20">
        <f t="shared" si="32"/>
        <v>28.483920367534438</v>
      </c>
      <c r="F20">
        <f t="shared" si="33"/>
        <v>7.7455048409405691</v>
      </c>
      <c r="G20">
        <f t="shared" si="34"/>
        <v>12.925170068027242</v>
      </c>
      <c r="H20">
        <f t="shared" si="35"/>
        <v>11.405295315682352</v>
      </c>
      <c r="K20" s="41">
        <f>_xlfn.T.TEST(E5:E8,K5:K8,1,1)</f>
        <v>3.5223940032526207E-3</v>
      </c>
      <c r="L20" s="41">
        <f t="shared" ref="L20:N20" si="40">_xlfn.T.TEST(F5:F8,L5:L8,1,1)</f>
        <v>0.36447678812387707</v>
      </c>
      <c r="M20" s="41">
        <f t="shared" si="40"/>
        <v>0.47051596067088924</v>
      </c>
      <c r="N20" s="41">
        <f t="shared" si="40"/>
        <v>8.8901727237976402E-2</v>
      </c>
      <c r="T20">
        <f t="shared" si="36"/>
        <v>267.96116504854393</v>
      </c>
      <c r="U20">
        <f t="shared" si="37"/>
        <v>98.496240601503729</v>
      </c>
      <c r="V20">
        <f t="shared" si="38"/>
        <v>106.77966101694926</v>
      </c>
      <c r="W20">
        <f t="shared" si="39"/>
        <v>150.84745762711881</v>
      </c>
      <c r="Z20" s="41">
        <f>_xlfn.T.TEST(T5:T8,Z5:Z8,1,1)</f>
        <v>4.286567325938213E-4</v>
      </c>
      <c r="AA20" s="41">
        <f t="shared" ref="AA20:AC20" si="41">_xlfn.T.TEST(U5:U8,AA5:AA8,1,1)</f>
        <v>4.3007850278586538E-4</v>
      </c>
      <c r="AB20" s="41">
        <f t="shared" si="41"/>
        <v>1.4808402885736564E-2</v>
      </c>
      <c r="AC20" s="41">
        <f t="shared" si="41"/>
        <v>1.0307704302573344E-3</v>
      </c>
    </row>
    <row r="21" spans="5:29" x14ac:dyDescent="0.2">
      <c r="E21">
        <f t="shared" si="32"/>
        <v>49.999999999999943</v>
      </c>
      <c r="F21">
        <f t="shared" si="33"/>
        <v>-17.015706806282708</v>
      </c>
      <c r="G21">
        <f t="shared" si="34"/>
        <v>-23.184357541899416</v>
      </c>
      <c r="H21">
        <f t="shared" si="35"/>
        <v>-2.3300970873786326</v>
      </c>
      <c r="K21" s="41">
        <f>_xlfn.T.TEST(E5:E8,K5:K8,1,2)</f>
        <v>9.2938922028317876E-3</v>
      </c>
      <c r="L21" s="41">
        <f t="shared" ref="L21:N21" si="42">_xlfn.T.TEST(F5:F8,L5:L8,1,2)</f>
        <v>0.35001464357749912</v>
      </c>
      <c r="M21" s="41">
        <f t="shared" si="42"/>
        <v>0.46934738068451315</v>
      </c>
      <c r="N21" s="41">
        <f t="shared" si="42"/>
        <v>0.20459124029007036</v>
      </c>
      <c r="T21">
        <f t="shared" si="36"/>
        <v>482.14285714285802</v>
      </c>
      <c r="U21">
        <f t="shared" si="37"/>
        <v>243.33333333333297</v>
      </c>
      <c r="V21">
        <f t="shared" si="38"/>
        <v>92.187500000000114</v>
      </c>
      <c r="W21">
        <f t="shared" si="39"/>
        <v>308.19672131147541</v>
      </c>
      <c r="Z21" s="41">
        <f>_xlfn.T.TEST(T5:T8,Z5:Z8,1,2)</f>
        <v>2.2310069385966934E-5</v>
      </c>
      <c r="AA21" s="41">
        <f t="shared" ref="AA21:AC21" si="43">_xlfn.T.TEST(U5:U8,AA5:AA8,1,2)</f>
        <v>4.8432729681109014E-4</v>
      </c>
      <c r="AB21" s="41">
        <f t="shared" si="43"/>
        <v>1.9801969419700617E-2</v>
      </c>
      <c r="AC21" s="41">
        <f t="shared" si="43"/>
        <v>5.6163580793114961E-5</v>
      </c>
    </row>
    <row r="22" spans="5:29" x14ac:dyDescent="0.2">
      <c r="K22" s="41">
        <f>_xlfn.T.TEST(E5:E8,K5:K8,1,3)</f>
        <v>1.0885336399440143E-2</v>
      </c>
      <c r="L22" s="41">
        <f t="shared" ref="L22:N22" si="44">_xlfn.T.TEST(F5:F8,L5:L8,1,3)</f>
        <v>0.35339830987614229</v>
      </c>
      <c r="M22" s="41">
        <f t="shared" si="44"/>
        <v>0.46937730256795496</v>
      </c>
      <c r="N22" s="41">
        <f t="shared" si="44"/>
        <v>0.20467905900580616</v>
      </c>
      <c r="Z22" s="41">
        <f>_xlfn.T.TEST(T5:T8,Z5:Z8,1,3)</f>
        <v>2.2342341231664609E-5</v>
      </c>
      <c r="AA22" s="41">
        <f t="shared" ref="AA22:AC22" si="45">_xlfn.T.TEST(U5:U8,AA5:AA8,1,3)</f>
        <v>5.9371310163255041E-4</v>
      </c>
      <c r="AB22" s="41">
        <f t="shared" si="45"/>
        <v>3.2665218905485988E-2</v>
      </c>
      <c r="AC22" s="41">
        <f t="shared" si="45"/>
        <v>5.6565663373476205E-5</v>
      </c>
    </row>
    <row r="23" spans="5:29" x14ac:dyDescent="0.2">
      <c r="E23" s="37">
        <f>AVERAGE(E18:E21)</f>
        <v>37.749783210440825</v>
      </c>
      <c r="F23" s="37">
        <f t="shared" ref="F23:G23" si="46">AVERAGE(F18:F21)</f>
        <v>4.809955456350675</v>
      </c>
      <c r="G23" s="37">
        <f t="shared" si="46"/>
        <v>0.64958129212377358</v>
      </c>
      <c r="H23" s="37">
        <f>AVERAGE(H18:H21)</f>
        <v>6.6238589258599454</v>
      </c>
      <c r="T23" s="37">
        <f>AVERAGE(T18:T21)</f>
        <v>293.81469349541692</v>
      </c>
      <c r="U23" s="37">
        <f t="shared" ref="U23:V23" si="47">AVERAGE(U18:U21)</f>
        <v>137.79672082303648</v>
      </c>
      <c r="V23" s="37">
        <f t="shared" si="47"/>
        <v>111.508646356643</v>
      </c>
      <c r="W23" s="37">
        <f>AVERAGE(W18:W21)</f>
        <v>177.60189018585839</v>
      </c>
    </row>
    <row r="24" spans="5:29" x14ac:dyDescent="0.2">
      <c r="E24">
        <f>STDEV(E18:E21)</f>
        <v>11.596450156423584</v>
      </c>
      <c r="F24">
        <f t="shared" ref="F24:H24" si="48">STDEV(F18:F21)</f>
        <v>21.883812797607796</v>
      </c>
      <c r="G24">
        <f t="shared" si="48"/>
        <v>21.312448479752646</v>
      </c>
      <c r="H24">
        <f t="shared" si="48"/>
        <v>7.5510181615350138</v>
      </c>
      <c r="T24">
        <f>STDEV(T18:T21)</f>
        <v>138.63857973695684</v>
      </c>
      <c r="U24">
        <f t="shared" ref="U24:W24" si="49">STDEV(U18:U21)</f>
        <v>73.273557628085825</v>
      </c>
      <c r="V24">
        <f t="shared" si="49"/>
        <v>28.441680246127461</v>
      </c>
      <c r="W24">
        <f t="shared" si="49"/>
        <v>87.869832033675962</v>
      </c>
    </row>
    <row r="25" spans="5:29" x14ac:dyDescent="0.2">
      <c r="E25">
        <f>E24/2</f>
        <v>5.7982250782117921</v>
      </c>
      <c r="F25">
        <f t="shared" ref="F25:H25" si="50">F24/2</f>
        <v>10.941906398803898</v>
      </c>
      <c r="G25">
        <f t="shared" si="50"/>
        <v>10.656224239876323</v>
      </c>
      <c r="H25">
        <f t="shared" si="50"/>
        <v>3.7755090807675069</v>
      </c>
      <c r="T25">
        <f>T24/2</f>
        <v>69.319289868478421</v>
      </c>
      <c r="U25">
        <f t="shared" ref="U25:W25" si="51">U24/2</f>
        <v>36.636778814042913</v>
      </c>
      <c r="V25">
        <f t="shared" si="51"/>
        <v>14.220840123063731</v>
      </c>
      <c r="W25">
        <f t="shared" si="51"/>
        <v>43.934916016837981</v>
      </c>
    </row>
    <row r="29" spans="5:29" x14ac:dyDescent="0.2">
      <c r="F29" s="42" t="s">
        <v>486</v>
      </c>
    </row>
    <row r="31" spans="5:29" x14ac:dyDescent="0.2">
      <c r="F31" t="s">
        <v>16</v>
      </c>
      <c r="G31" t="s">
        <v>17</v>
      </c>
      <c r="H31" t="s">
        <v>13</v>
      </c>
      <c r="I31" t="s">
        <v>26</v>
      </c>
      <c r="J31" t="s">
        <v>27</v>
      </c>
      <c r="K31" t="s">
        <v>28</v>
      </c>
      <c r="L31" t="s">
        <v>42</v>
      </c>
    </row>
    <row r="32" spans="5:29" x14ac:dyDescent="0.2">
      <c r="E32" t="s">
        <v>15</v>
      </c>
      <c r="F32" s="37">
        <v>47.035117692125787</v>
      </c>
      <c r="G32" s="37">
        <v>38.13603679388963</v>
      </c>
      <c r="H32" s="37">
        <v>46.883570336792573</v>
      </c>
      <c r="I32" s="37">
        <v>117.07993289607136</v>
      </c>
      <c r="J32" s="37">
        <v>97.812036361393552</v>
      </c>
      <c r="K32" s="37">
        <v>84.282019850526353</v>
      </c>
      <c r="L32" s="37">
        <v>140.53537985470285</v>
      </c>
    </row>
    <row r="33" spans="5:14" x14ac:dyDescent="0.2">
      <c r="E33" t="s">
        <v>18</v>
      </c>
      <c r="F33">
        <v>3.7834338739927396</v>
      </c>
      <c r="G33">
        <v>8.9693069867616497</v>
      </c>
      <c r="H33">
        <v>10.29865977688376</v>
      </c>
      <c r="I33">
        <v>45.679590829073462</v>
      </c>
      <c r="J33">
        <v>31.059318557903019</v>
      </c>
      <c r="K33">
        <v>41.495401587759318</v>
      </c>
      <c r="L33">
        <v>60.446510321599462</v>
      </c>
    </row>
    <row r="35" spans="5:14" x14ac:dyDescent="0.2">
      <c r="F35" t="s">
        <v>487</v>
      </c>
      <c r="G35" t="s">
        <v>488</v>
      </c>
      <c r="H35" t="s">
        <v>13</v>
      </c>
      <c r="J35" t="s">
        <v>492</v>
      </c>
      <c r="K35" t="s">
        <v>493</v>
      </c>
      <c r="L35" t="s">
        <v>494</v>
      </c>
      <c r="N35" t="s">
        <v>495</v>
      </c>
    </row>
    <row r="37" spans="5:14" x14ac:dyDescent="0.2">
      <c r="E37" t="s">
        <v>18</v>
      </c>
      <c r="F37">
        <f>(F33/1000)</f>
        <v>3.7834338739927394E-3</v>
      </c>
      <c r="G37">
        <f t="shared" ref="G37:H37" si="52">(G33/1000)</f>
        <v>8.9693069867616496E-3</v>
      </c>
      <c r="H37">
        <f t="shared" si="52"/>
        <v>1.029865977688376E-2</v>
      </c>
      <c r="J37">
        <f>(I33/1000)</f>
        <v>4.5679590829073462E-2</v>
      </c>
      <c r="K37">
        <f>(J33/1000)</f>
        <v>3.1059318557903018E-2</v>
      </c>
      <c r="L37">
        <f>(K33/1000)</f>
        <v>4.1495401587759315E-2</v>
      </c>
      <c r="N37">
        <f>(L33/1000)</f>
        <v>6.0446510321599464E-2</v>
      </c>
    </row>
    <row r="38" spans="5:14" x14ac:dyDescent="0.2">
      <c r="E38" t="s">
        <v>15</v>
      </c>
      <c r="F38">
        <f>(F32/1000)</f>
        <v>4.7035117692125789E-2</v>
      </c>
      <c r="G38">
        <f>(G32/1000)</f>
        <v>3.8136036793889633E-2</v>
      </c>
      <c r="H38">
        <f>(H32/1000)</f>
        <v>4.6883570336792572E-2</v>
      </c>
      <c r="J38">
        <f>(I32/1000)</f>
        <v>0.11707993289607135</v>
      </c>
      <c r="K38">
        <f>(J32/1000)</f>
        <v>9.7812036361393559E-2</v>
      </c>
      <c r="L38">
        <f>(K32/1000)</f>
        <v>8.4282019850526357E-2</v>
      </c>
      <c r="N38">
        <f>(L32/1000)</f>
        <v>0.14053537985470285</v>
      </c>
    </row>
    <row r="60" spans="3:22" x14ac:dyDescent="0.2">
      <c r="C60" t="s">
        <v>15</v>
      </c>
    </row>
    <row r="61" spans="3:22" x14ac:dyDescent="0.2">
      <c r="C61" t="s">
        <v>16</v>
      </c>
      <c r="D61" t="s">
        <v>17</v>
      </c>
      <c r="E61" t="s">
        <v>13</v>
      </c>
      <c r="G61" t="s">
        <v>26</v>
      </c>
      <c r="H61" t="s">
        <v>27</v>
      </c>
      <c r="I61" t="s">
        <v>28</v>
      </c>
      <c r="K61" t="s">
        <v>42</v>
      </c>
      <c r="N61" t="s">
        <v>18</v>
      </c>
    </row>
    <row r="62" spans="3:22" x14ac:dyDescent="0.2">
      <c r="C62">
        <v>51.339530149896</v>
      </c>
      <c r="D62">
        <v>42.965453713902896</v>
      </c>
      <c r="E62">
        <v>40.388814810520429</v>
      </c>
      <c r="G62">
        <v>137.01277368736353</v>
      </c>
      <c r="H62">
        <v>122.84125971875987</v>
      </c>
      <c r="I62">
        <v>102.87230821754562</v>
      </c>
      <c r="K62">
        <v>153.76092655934966</v>
      </c>
      <c r="N62" t="s">
        <v>476</v>
      </c>
      <c r="O62" t="s">
        <v>477</v>
      </c>
      <c r="P62" t="s">
        <v>478</v>
      </c>
      <c r="R62" t="s">
        <v>479</v>
      </c>
      <c r="S62" t="s">
        <v>480</v>
      </c>
      <c r="T62" t="s">
        <v>481</v>
      </c>
      <c r="V62" t="s">
        <v>482</v>
      </c>
    </row>
    <row r="63" spans="3:22" x14ac:dyDescent="0.2">
      <c r="C63">
        <v>50.466994935777258</v>
      </c>
      <c r="D63">
        <v>45.210016296633796</v>
      </c>
      <c r="E63">
        <v>51.05110367345987</v>
      </c>
      <c r="G63">
        <v>121.72826093305534</v>
      </c>
      <c r="H63">
        <v>96.02747647502062</v>
      </c>
      <c r="I63">
        <v>86.09762793441628</v>
      </c>
      <c r="K63">
        <v>151.51780655486826</v>
      </c>
      <c r="N63">
        <v>1.7392312597831789</v>
      </c>
      <c r="O63">
        <v>12.045786873313101</v>
      </c>
      <c r="P63">
        <v>13.334106325004349</v>
      </c>
      <c r="R63">
        <v>51.98368987574159</v>
      </c>
      <c r="S63">
        <v>34.591377277909828</v>
      </c>
      <c r="T63">
        <v>64.222724666808389</v>
      </c>
      <c r="V63">
        <v>61.001926037580269</v>
      </c>
    </row>
    <row r="64" spans="3:22" x14ac:dyDescent="0.2">
      <c r="C64">
        <v>46.201021347451594</v>
      </c>
      <c r="D64">
        <v>30.370722154796866</v>
      </c>
      <c r="E64">
        <v>38.5790254398771</v>
      </c>
      <c r="G64">
        <v>98.382377945461656</v>
      </c>
      <c r="H64">
        <v>91.346689415392916</v>
      </c>
      <c r="I64">
        <v>77.861619732761099</v>
      </c>
      <c r="K64">
        <v>128.28405419825401</v>
      </c>
      <c r="N64">
        <v>7.2429483472643295</v>
      </c>
      <c r="O64">
        <v>10.747600773359974</v>
      </c>
      <c r="P64">
        <v>10.747600773359974</v>
      </c>
      <c r="R64">
        <v>44.62590755895117</v>
      </c>
      <c r="S64">
        <v>32.35962406761643</v>
      </c>
      <c r="T64">
        <v>41.705363870538143</v>
      </c>
      <c r="V64">
        <v>65.069713377842419</v>
      </c>
    </row>
    <row r="65" spans="2:22" x14ac:dyDescent="0.2">
      <c r="C65">
        <v>40.132924335378327</v>
      </c>
      <c r="D65">
        <v>33.997955010224956</v>
      </c>
      <c r="E65">
        <v>57.515337423312872</v>
      </c>
      <c r="G65">
        <v>111.19631901840491</v>
      </c>
      <c r="H65">
        <v>81.03271983640083</v>
      </c>
      <c r="I65">
        <v>70.296523517382425</v>
      </c>
      <c r="K65">
        <v>128.57873210633949</v>
      </c>
      <c r="N65">
        <v>6.9184270545676227</v>
      </c>
      <c r="O65">
        <v>5.1595049220504272</v>
      </c>
      <c r="P65">
        <v>8.6773491870848165</v>
      </c>
      <c r="R65">
        <v>44.442099214934409</v>
      </c>
      <c r="S65">
        <v>30.957029532302581</v>
      </c>
      <c r="T65">
        <v>28.611800022279674</v>
      </c>
      <c r="V65">
        <v>52.064095122508924</v>
      </c>
    </row>
    <row r="66" spans="2:22" x14ac:dyDescent="0.2">
      <c r="N66">
        <v>-0.76687116564417257</v>
      </c>
      <c r="O66">
        <v>7.9243353783230983</v>
      </c>
      <c r="P66">
        <v>8.4355828220858964</v>
      </c>
      <c r="R66">
        <v>41.666666666666671</v>
      </c>
      <c r="S66">
        <v>26.329243353783227</v>
      </c>
      <c r="T66">
        <v>31.441717791411055</v>
      </c>
      <c r="V66">
        <v>63.650306748466249</v>
      </c>
    </row>
    <row r="67" spans="2:22" x14ac:dyDescent="0.2">
      <c r="C67" s="37">
        <f t="shared" ref="C67:E67" si="53">AVERAGE(C62:C65)</f>
        <v>47.035117692125795</v>
      </c>
      <c r="D67" s="37">
        <f t="shared" si="53"/>
        <v>38.13603679388963</v>
      </c>
      <c r="E67" s="37">
        <f t="shared" si="53"/>
        <v>46.883570336792573</v>
      </c>
      <c r="G67" s="37">
        <f>AVERAGE(G62:G65)</f>
        <v>117.07993289607136</v>
      </c>
      <c r="H67" s="37">
        <f t="shared" ref="H67:I67" si="54">AVERAGE(H62:H65)</f>
        <v>97.812036361393552</v>
      </c>
      <c r="I67" s="37">
        <f t="shared" si="54"/>
        <v>84.282019850526353</v>
      </c>
      <c r="K67" s="37">
        <f>AVERAGE(K62:K65)</f>
        <v>140.53537985470285</v>
      </c>
    </row>
    <row r="68" spans="2:22" x14ac:dyDescent="0.2">
      <c r="C68">
        <f t="shared" ref="C68:E68" si="55">STDEV(C62:C65)</f>
        <v>5.1199524043434828</v>
      </c>
      <c r="D68">
        <f t="shared" si="55"/>
        <v>7.0896235463048489</v>
      </c>
      <c r="E68">
        <f t="shared" si="55"/>
        <v>8.9731102148804514</v>
      </c>
      <c r="G68">
        <f>STDEV(G62:G65)</f>
        <v>16.36195351970499</v>
      </c>
      <c r="H68">
        <f t="shared" ref="H68:I68" si="56">STDEV(H62:H65)</f>
        <v>17.823138986899821</v>
      </c>
      <c r="I68">
        <f t="shared" si="56"/>
        <v>13.972722231068714</v>
      </c>
      <c r="K68">
        <f>STDEV(K62:K65)</f>
        <v>14.006964786373294</v>
      </c>
      <c r="N68" s="37">
        <f t="shared" ref="N68:P68" si="57">AVERAGE(N63:N66)</f>
        <v>3.7834338739927396</v>
      </c>
      <c r="O68" s="37">
        <f t="shared" si="57"/>
        <v>8.9693069867616497</v>
      </c>
      <c r="P68" s="37">
        <f t="shared" si="57"/>
        <v>10.29865977688376</v>
      </c>
      <c r="R68" s="40">
        <f>AVERAGE(R63:R66)</f>
        <v>45.679590829073462</v>
      </c>
      <c r="S68" s="40">
        <f t="shared" ref="S68:T68" si="58">AVERAGE(S63:S66)</f>
        <v>31.059318557903019</v>
      </c>
      <c r="T68" s="40">
        <f t="shared" si="58"/>
        <v>41.495401587759318</v>
      </c>
      <c r="V68" s="40">
        <f>AVERAGE(V63:V66)</f>
        <v>60.446510321599462</v>
      </c>
    </row>
    <row r="69" spans="2:22" x14ac:dyDescent="0.2">
      <c r="C69">
        <f t="shared" ref="C69:E69" si="59">C68/2</f>
        <v>2.5599762021717414</v>
      </c>
      <c r="D69">
        <f t="shared" si="59"/>
        <v>3.5448117731524245</v>
      </c>
      <c r="E69">
        <f t="shared" si="59"/>
        <v>4.4865551074402257</v>
      </c>
      <c r="G69">
        <f>G68/2</f>
        <v>8.180976759852495</v>
      </c>
      <c r="H69">
        <f t="shared" ref="H69:I69" si="60">H68/2</f>
        <v>8.9115694934499103</v>
      </c>
      <c r="I69">
        <f t="shared" si="60"/>
        <v>6.9863611155343568</v>
      </c>
      <c r="K69">
        <f>K68/2</f>
        <v>7.0034823931866468</v>
      </c>
      <c r="N69">
        <f t="shared" ref="N69:P69" si="61">STDEV(N63:N66)</f>
        <v>3.9446361435377417</v>
      </c>
      <c r="O69">
        <f t="shared" si="61"/>
        <v>3.0677687178431143</v>
      </c>
      <c r="P69">
        <f t="shared" si="61"/>
        <v>2.2741436141184508</v>
      </c>
      <c r="R69" s="40">
        <f>STDEV(R63:R66)</f>
        <v>4.4153844321957711</v>
      </c>
      <c r="S69" s="40">
        <f t="shared" ref="S69:T69" si="62">STDEV(S63:S66)</f>
        <v>3.4904778899913009</v>
      </c>
      <c r="T69" s="40">
        <f t="shared" si="62"/>
        <v>16.162085732506291</v>
      </c>
      <c r="V69" s="40">
        <f>STDEV(V63:V66)</f>
        <v>5.8369994926492028</v>
      </c>
    </row>
    <row r="70" spans="2:22" x14ac:dyDescent="0.2">
      <c r="N70">
        <f t="shared" ref="N70:P70" si="63">N69/2</f>
        <v>1.9723180717688709</v>
      </c>
      <c r="O70">
        <f t="shared" si="63"/>
        <v>1.5338843589215572</v>
      </c>
      <c r="P70">
        <f t="shared" si="63"/>
        <v>1.1370718070592254</v>
      </c>
      <c r="R70" s="40">
        <f>R69/2</f>
        <v>2.2076922160978856</v>
      </c>
      <c r="S70" s="40">
        <f t="shared" ref="S70:T70" si="64">S69/2</f>
        <v>1.7452389449956505</v>
      </c>
      <c r="T70" s="40">
        <f t="shared" si="64"/>
        <v>8.0810428662531457</v>
      </c>
      <c r="V70" s="40">
        <f>V69/2</f>
        <v>2.9184997463246014</v>
      </c>
    </row>
    <row r="72" spans="2:22" x14ac:dyDescent="0.2">
      <c r="C72">
        <f>(C62/1000)</f>
        <v>5.1339530149896E-2</v>
      </c>
      <c r="D72">
        <f t="shared" ref="D72:K72" si="65">(D62/1000)</f>
        <v>4.2965453713902896E-2</v>
      </c>
      <c r="E72">
        <f t="shared" si="65"/>
        <v>4.0388814810520431E-2</v>
      </c>
      <c r="G72">
        <f t="shared" si="65"/>
        <v>0.13701277368736353</v>
      </c>
      <c r="H72">
        <f t="shared" si="65"/>
        <v>0.12284125971875987</v>
      </c>
      <c r="I72">
        <f t="shared" si="65"/>
        <v>0.10287230821754562</v>
      </c>
      <c r="K72">
        <f t="shared" si="65"/>
        <v>0.15376092655934964</v>
      </c>
      <c r="N72">
        <f>(N63/1000)</f>
        <v>1.7392312597831788E-3</v>
      </c>
      <c r="O72">
        <f t="shared" ref="O72:V72" si="66">(O63/1000)</f>
        <v>1.2045786873313102E-2</v>
      </c>
      <c r="P72">
        <f t="shared" si="66"/>
        <v>1.3334106325004348E-2</v>
      </c>
      <c r="R72">
        <f t="shared" si="66"/>
        <v>5.198368987574159E-2</v>
      </c>
      <c r="S72">
        <f t="shared" si="66"/>
        <v>3.4591377277909827E-2</v>
      </c>
      <c r="T72">
        <f t="shared" si="66"/>
        <v>6.4222724666808395E-2</v>
      </c>
      <c r="V72">
        <f t="shared" si="66"/>
        <v>6.100192603758027E-2</v>
      </c>
    </row>
    <row r="73" spans="2:22" x14ac:dyDescent="0.2">
      <c r="C73">
        <f t="shared" ref="C73:K74" si="67">(C63/1000)</f>
        <v>5.0466994935777255E-2</v>
      </c>
      <c r="D73">
        <f t="shared" si="67"/>
        <v>4.52100162966338E-2</v>
      </c>
      <c r="E73">
        <f t="shared" si="67"/>
        <v>5.1051103673459872E-2</v>
      </c>
      <c r="G73">
        <f t="shared" si="67"/>
        <v>0.12172826093305533</v>
      </c>
      <c r="H73">
        <f t="shared" si="67"/>
        <v>9.6027476475020621E-2</v>
      </c>
      <c r="I73">
        <f t="shared" si="67"/>
        <v>8.6097627934416276E-2</v>
      </c>
      <c r="K73">
        <f t="shared" si="67"/>
        <v>0.15151780655486827</v>
      </c>
      <c r="N73">
        <f t="shared" ref="N73:V75" si="68">(N64/1000)</f>
        <v>7.2429483472643292E-3</v>
      </c>
      <c r="O73">
        <f t="shared" si="68"/>
        <v>1.0747600773359973E-2</v>
      </c>
      <c r="P73">
        <f t="shared" si="68"/>
        <v>1.0747600773359973E-2</v>
      </c>
      <c r="R73">
        <f t="shared" si="68"/>
        <v>4.4625907558951169E-2</v>
      </c>
      <c r="S73">
        <f t="shared" si="68"/>
        <v>3.235962406761643E-2</v>
      </c>
      <c r="T73">
        <f t="shared" si="68"/>
        <v>4.1705363870538144E-2</v>
      </c>
      <c r="V73">
        <f t="shared" si="68"/>
        <v>6.5069713377842425E-2</v>
      </c>
    </row>
    <row r="74" spans="2:22" x14ac:dyDescent="0.2">
      <c r="C74">
        <f t="shared" si="67"/>
        <v>4.620102134745159E-2</v>
      </c>
      <c r="D74">
        <f t="shared" si="67"/>
        <v>3.0370722154796866E-2</v>
      </c>
      <c r="E74">
        <f t="shared" si="67"/>
        <v>3.8579025439877103E-2</v>
      </c>
      <c r="G74">
        <f t="shared" si="67"/>
        <v>9.838237794546166E-2</v>
      </c>
      <c r="H74">
        <f t="shared" si="67"/>
        <v>9.1346689415392909E-2</v>
      </c>
      <c r="I74">
        <f t="shared" si="67"/>
        <v>7.7861619732761095E-2</v>
      </c>
      <c r="K74">
        <f t="shared" si="67"/>
        <v>0.12828405419825401</v>
      </c>
      <c r="N74">
        <f t="shared" si="68"/>
        <v>6.9184270545676226E-3</v>
      </c>
      <c r="O74">
        <f t="shared" si="68"/>
        <v>5.159504922050427E-3</v>
      </c>
      <c r="P74">
        <f t="shared" si="68"/>
        <v>8.6773491870848173E-3</v>
      </c>
      <c r="R74">
        <f t="shared" si="68"/>
        <v>4.4442099214934409E-2</v>
      </c>
      <c r="S74">
        <f t="shared" si="68"/>
        <v>3.0957029532302581E-2</v>
      </c>
      <c r="T74">
        <f t="shared" si="68"/>
        <v>2.8611800022279674E-2</v>
      </c>
      <c r="V74">
        <f t="shared" si="68"/>
        <v>5.2064095122508924E-2</v>
      </c>
    </row>
    <row r="75" spans="2:22" x14ac:dyDescent="0.2">
      <c r="B75" t="s">
        <v>489</v>
      </c>
      <c r="C75">
        <f>(AVERAGE(C72:C74))</f>
        <v>4.9335848811041617E-2</v>
      </c>
      <c r="D75">
        <f t="shared" ref="D75:K75" si="69">(AVERAGE(D72:D74))</f>
        <v>3.9515397388444513E-2</v>
      </c>
      <c r="E75">
        <f t="shared" si="69"/>
        <v>4.3339647974619137E-2</v>
      </c>
      <c r="G75">
        <f t="shared" si="69"/>
        <v>0.11904113752196017</v>
      </c>
      <c r="H75">
        <f t="shared" si="69"/>
        <v>0.10340514186972448</v>
      </c>
      <c r="I75">
        <f t="shared" si="69"/>
        <v>8.8943851961574324E-2</v>
      </c>
      <c r="K75">
        <f t="shared" si="69"/>
        <v>0.14452092910415731</v>
      </c>
      <c r="N75">
        <f t="shared" si="68"/>
        <v>-7.6687116564417256E-4</v>
      </c>
      <c r="O75">
        <f t="shared" si="68"/>
        <v>7.9243353783230979E-3</v>
      </c>
      <c r="P75">
        <f t="shared" si="68"/>
        <v>8.4355828220858964E-3</v>
      </c>
      <c r="R75">
        <f t="shared" si="68"/>
        <v>4.1666666666666671E-2</v>
      </c>
      <c r="S75">
        <f t="shared" si="68"/>
        <v>2.6329243353783227E-2</v>
      </c>
      <c r="T75">
        <f t="shared" si="68"/>
        <v>3.1441717791411056E-2</v>
      </c>
      <c r="V75">
        <f t="shared" si="68"/>
        <v>6.3650306748466251E-2</v>
      </c>
    </row>
    <row r="76" spans="2:22" x14ac:dyDescent="0.2">
      <c r="B76" t="s">
        <v>490</v>
      </c>
      <c r="C76">
        <f>(STDEV(C72:C74))</f>
        <v>2.7496703156611362E-3</v>
      </c>
      <c r="D76">
        <f t="shared" ref="D76:K76" si="70">(STDEV(D72:D74))</f>
        <v>7.9986454568017756E-3</v>
      </c>
      <c r="E76">
        <f t="shared" si="70"/>
        <v>6.7393431532984556E-3</v>
      </c>
      <c r="G76">
        <f t="shared" si="70"/>
        <v>1.9454879669733891E-2</v>
      </c>
      <c r="H76">
        <f t="shared" si="70"/>
        <v>1.699410043678648E-2</v>
      </c>
      <c r="I76">
        <f t="shared" si="70"/>
        <v>1.2745955359654837E-2</v>
      </c>
      <c r="K76">
        <f t="shared" si="70"/>
        <v>1.4106203488929625E-2</v>
      </c>
      <c r="M76" t="s">
        <v>489</v>
      </c>
      <c r="N76">
        <f>(AVERAGE(N72:N75))</f>
        <v>3.783433873992739E-3</v>
      </c>
      <c r="O76">
        <f t="shared" ref="O76:V76" si="71">(AVERAGE(O72:O75))</f>
        <v>8.9693069867616496E-3</v>
      </c>
      <c r="P76">
        <f t="shared" si="71"/>
        <v>1.0298659776883759E-2</v>
      </c>
      <c r="R76">
        <f t="shared" si="71"/>
        <v>4.5679590829073455E-2</v>
      </c>
      <c r="S76">
        <f t="shared" si="71"/>
        <v>3.1059318557903018E-2</v>
      </c>
      <c r="T76">
        <f t="shared" si="71"/>
        <v>4.1495401587759315E-2</v>
      </c>
      <c r="V76">
        <f t="shared" si="71"/>
        <v>6.0446510321599471E-2</v>
      </c>
    </row>
    <row r="77" spans="2:22" x14ac:dyDescent="0.2">
      <c r="B77" t="s">
        <v>491</v>
      </c>
      <c r="C77">
        <f>(C76/2)</f>
        <v>1.3748351578305681E-3</v>
      </c>
      <c r="D77">
        <f t="shared" ref="D77:K77" si="72">(D76/2)</f>
        <v>3.9993227284008878E-3</v>
      </c>
      <c r="E77">
        <f t="shared" si="72"/>
        <v>3.3696715766492278E-3</v>
      </c>
      <c r="G77">
        <f t="shared" si="72"/>
        <v>9.7274398348669456E-3</v>
      </c>
      <c r="H77">
        <f t="shared" si="72"/>
        <v>8.49705021839324E-3</v>
      </c>
      <c r="I77">
        <f t="shared" si="72"/>
        <v>6.3729776798274185E-3</v>
      </c>
      <c r="K77">
        <f t="shared" si="72"/>
        <v>7.0531017444648127E-3</v>
      </c>
      <c r="M77" t="s">
        <v>490</v>
      </c>
      <c r="N77">
        <f>(STDEV(N72:N75))</f>
        <v>3.9446361435377421E-3</v>
      </c>
      <c r="O77">
        <f t="shared" ref="O77:V77" si="73">(STDEV(O72:O75))</f>
        <v>3.0677687178431185E-3</v>
      </c>
      <c r="P77">
        <f t="shared" si="73"/>
        <v>2.2741436141184611E-3</v>
      </c>
      <c r="R77">
        <f t="shared" si="73"/>
        <v>4.4153844321957719E-3</v>
      </c>
      <c r="S77">
        <f t="shared" si="73"/>
        <v>3.4904778899913004E-3</v>
      </c>
      <c r="T77">
        <f t="shared" si="73"/>
        <v>1.6162085732506323E-2</v>
      </c>
      <c r="V77">
        <f t="shared" si="73"/>
        <v>5.8369994926492043E-3</v>
      </c>
    </row>
    <row r="78" spans="2:22" x14ac:dyDescent="0.2">
      <c r="M78" t="s">
        <v>491</v>
      </c>
      <c r="N78">
        <f>(N77/2)</f>
        <v>1.972318071768871E-3</v>
      </c>
      <c r="O78">
        <f t="shared" ref="O78:T78" si="74">(O77/2)</f>
        <v>1.5338843589215593E-3</v>
      </c>
      <c r="P78">
        <f t="shared" si="74"/>
        <v>1.1370718070592306E-3</v>
      </c>
      <c r="R78">
        <f t="shared" si="74"/>
        <v>2.2076922160978859E-3</v>
      </c>
      <c r="S78">
        <f t="shared" si="74"/>
        <v>1.7452389449956502E-3</v>
      </c>
      <c r="T78">
        <f t="shared" si="74"/>
        <v>8.0810428662531613E-3</v>
      </c>
      <c r="V78">
        <f>(V77/2)</f>
        <v>2.9184997463246021E-3</v>
      </c>
    </row>
  </sheetData>
  <conditionalFormatting sqref="B10:H10 C67:E67 G67:I67 K67 N68:P68 R68:T68 V68">
    <cfRule type="cellIs" dxfId="8" priority="12" operator="lessThan">
      <formula>0.05</formula>
    </cfRule>
  </conditionalFormatting>
  <conditionalFormatting sqref="F32:H32">
    <cfRule type="cellIs" dxfId="7" priority="3" operator="lessThan">
      <formula>0.05</formula>
    </cfRule>
  </conditionalFormatting>
  <conditionalFormatting sqref="K10:N10">
    <cfRule type="cellIs" dxfId="6" priority="13" operator="lessThan">
      <formula>0.05</formula>
    </cfRule>
  </conditionalFormatting>
  <conditionalFormatting sqref="K16:N18">
    <cfRule type="cellIs" dxfId="5" priority="6" operator="lessThan">
      <formula>0.05</formula>
    </cfRule>
  </conditionalFormatting>
  <conditionalFormatting sqref="K16:N22">
    <cfRule type="cellIs" priority="4" operator="lessThanOrEqual">
      <formula>0.05</formula>
    </cfRule>
  </conditionalFormatting>
  <conditionalFormatting sqref="K20:N22">
    <cfRule type="cellIs" dxfId="4" priority="5" operator="lessThan">
      <formula>0.05</formula>
    </cfRule>
  </conditionalFormatting>
  <conditionalFormatting sqref="Q10:W10">
    <cfRule type="cellIs" dxfId="3" priority="10" operator="lessThan">
      <formula>0.05</formula>
    </cfRule>
  </conditionalFormatting>
  <conditionalFormatting sqref="Z10:AC10">
    <cfRule type="cellIs" dxfId="2" priority="11" operator="lessThan">
      <formula>0.05</formula>
    </cfRule>
  </conditionalFormatting>
  <conditionalFormatting sqref="Z16:AC18">
    <cfRule type="cellIs" dxfId="1" priority="9" operator="lessThan">
      <formula>0.05</formula>
    </cfRule>
  </conditionalFormatting>
  <conditionalFormatting sqref="Z16:AC22">
    <cfRule type="cellIs" priority="7" operator="lessThanOrEqual">
      <formula>0.05</formula>
    </cfRule>
  </conditionalFormatting>
  <conditionalFormatting sqref="Z20:AC22">
    <cfRule type="cellIs" dxfId="0" priority="8" operator="lessThan">
      <formula>0.05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 1</vt:lpstr>
      <vt:lpstr>EXP 2</vt:lpstr>
      <vt:lpstr>EXP 3</vt:lpstr>
      <vt:lpstr>EXP 4</vt:lpstr>
      <vt:lpstr>STATS</vt:lpstr>
      <vt:lpstr>T.Test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Miss. N Saule</cp:lastModifiedBy>
  <dcterms:created xsi:type="dcterms:W3CDTF">2021-04-09T11:37:56Z</dcterms:created>
  <dcterms:modified xsi:type="dcterms:W3CDTF">2024-06-13T23:29:14Z</dcterms:modified>
</cp:coreProperties>
</file>