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esearch\Research base\2 Consumer goods\"/>
    </mc:Choice>
  </mc:AlternateContent>
  <bookViews>
    <workbookView xWindow="-105" yWindow="-105" windowWidth="23250" windowHeight="12570" tabRatio="880"/>
  </bookViews>
  <sheets>
    <sheet name="Consumer Services Over Analysis" sheetId="21" r:id="rId1"/>
    <sheet name="AB In Bev" sheetId="1" r:id="rId2"/>
    <sheet name="AVI" sheetId="3" r:id="rId3"/>
    <sheet name="BAT" sheetId="4" r:id="rId4"/>
    <sheet name="Richemont" sheetId="5" r:id="rId5"/>
    <sheet name="Metair" sheetId="2" r:id="rId6"/>
    <sheet name="Nuworld" sheetId="8" r:id="rId7"/>
    <sheet name="Oceana" sheetId="9" r:id="rId8"/>
    <sheet name="RCL" sheetId="10" r:id="rId9"/>
    <sheet name="Rhodes" sheetId="11" r:id="rId10"/>
    <sheet name="Sea Harvest" sheetId="12" r:id="rId11"/>
    <sheet name="Tongaat" sheetId="13"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3" l="1"/>
  <c r="D20" i="12"/>
  <c r="D19" i="12"/>
  <c r="D18" i="12"/>
  <c r="D17" i="12"/>
  <c r="D17" i="3"/>
  <c r="D20" i="4"/>
  <c r="D19" i="4"/>
  <c r="D18" i="4"/>
  <c r="D17" i="4"/>
  <c r="D17" i="5"/>
  <c r="A7" i="21"/>
  <c r="A8" i="21" s="1"/>
  <c r="A9" i="21" s="1"/>
  <c r="A10" i="21" s="1"/>
  <c r="A11" i="21" s="1"/>
  <c r="A12" i="21" s="1"/>
  <c r="B12" i="21" l="1"/>
  <c r="B11" i="21"/>
  <c r="B10" i="21"/>
  <c r="B9" i="21"/>
  <c r="B8" i="21"/>
  <c r="B7" i="21"/>
  <c r="B6" i="21"/>
  <c r="B5" i="21"/>
  <c r="B4" i="21"/>
  <c r="B3" i="21"/>
  <c r="B2" i="21"/>
  <c r="A3" i="21"/>
  <c r="A4" i="21" s="1"/>
  <c r="A5" i="21" s="1"/>
  <c r="A6" i="21" s="1"/>
  <c r="I14" i="13" l="1"/>
  <c r="I15" i="13" s="1"/>
  <c r="H14" i="13"/>
  <c r="H15" i="13" s="1"/>
  <c r="G14" i="13"/>
  <c r="F14" i="13"/>
  <c r="E14" i="13"/>
  <c r="E15" i="13" s="1"/>
  <c r="D14" i="13"/>
  <c r="A3" i="13"/>
  <c r="A4" i="13" s="1"/>
  <c r="A5" i="13" s="1"/>
  <c r="A6" i="13" s="1"/>
  <c r="A7" i="13" s="1"/>
  <c r="A8" i="13" s="1"/>
  <c r="A9" i="13" s="1"/>
  <c r="A10" i="13" s="1"/>
  <c r="A11" i="13" s="1"/>
  <c r="A12" i="13" s="1"/>
  <c r="A13" i="13" s="1"/>
  <c r="F1" i="13"/>
  <c r="G1" i="13" s="1"/>
  <c r="H1" i="13" s="1"/>
  <c r="I1" i="13" s="1"/>
  <c r="D15" i="12"/>
  <c r="I14" i="12"/>
  <c r="I15" i="12" s="1"/>
  <c r="H14" i="12"/>
  <c r="H15" i="12" s="1"/>
  <c r="G14" i="12"/>
  <c r="F14" i="12"/>
  <c r="E14" i="12"/>
  <c r="E15" i="12" s="1"/>
  <c r="D14" i="12"/>
  <c r="A4" i="12"/>
  <c r="A5" i="12" s="1"/>
  <c r="A6" i="12" s="1"/>
  <c r="A7" i="12" s="1"/>
  <c r="A8" i="12" s="1"/>
  <c r="A9" i="12" s="1"/>
  <c r="A10" i="12" s="1"/>
  <c r="A11" i="12" s="1"/>
  <c r="A12" i="12" s="1"/>
  <c r="A13" i="12" s="1"/>
  <c r="A3" i="12"/>
  <c r="F1" i="12"/>
  <c r="G1" i="12" s="1"/>
  <c r="H1" i="12" s="1"/>
  <c r="I1" i="12" s="1"/>
  <c r="D16" i="13" l="1"/>
  <c r="C12" i="21" s="1"/>
  <c r="D16" i="12"/>
  <c r="C11" i="21" s="1"/>
  <c r="F15" i="13"/>
  <c r="G15" i="12"/>
  <c r="G15" i="13"/>
  <c r="D19" i="13" s="1"/>
  <c r="F12" i="21" s="1"/>
  <c r="D15" i="13"/>
  <c r="F15" i="12"/>
  <c r="E11" i="21" s="1"/>
  <c r="D15" i="11"/>
  <c r="I14" i="11"/>
  <c r="I15" i="11" s="1"/>
  <c r="H14" i="11"/>
  <c r="H15" i="11" s="1"/>
  <c r="G14" i="11"/>
  <c r="G15" i="11" s="1"/>
  <c r="F14" i="11"/>
  <c r="F15" i="11" s="1"/>
  <c r="E14" i="11"/>
  <c r="E15" i="11" s="1"/>
  <c r="D14" i="11"/>
  <c r="A3" i="11"/>
  <c r="A4" i="11" s="1"/>
  <c r="A5" i="11" s="1"/>
  <c r="A6" i="11" s="1"/>
  <c r="A7" i="11" s="1"/>
  <c r="A8" i="11" s="1"/>
  <c r="A9" i="11" s="1"/>
  <c r="A10" i="11" s="1"/>
  <c r="A11" i="11" s="1"/>
  <c r="A12" i="11" s="1"/>
  <c r="A13" i="11" s="1"/>
  <c r="G1" i="11"/>
  <c r="H1" i="11" s="1"/>
  <c r="I1" i="11" s="1"/>
  <c r="F1" i="11"/>
  <c r="I14" i="10"/>
  <c r="H14" i="10"/>
  <c r="G14" i="10"/>
  <c r="F14" i="10"/>
  <c r="E14" i="10"/>
  <c r="D14" i="10"/>
  <c r="D15" i="10" s="1"/>
  <c r="A5" i="10"/>
  <c r="A6" i="10" s="1"/>
  <c r="A7" i="10" s="1"/>
  <c r="A8" i="10" s="1"/>
  <c r="A9" i="10" s="1"/>
  <c r="A10" i="10" s="1"/>
  <c r="A11" i="10" s="1"/>
  <c r="A12" i="10" s="1"/>
  <c r="A13" i="10" s="1"/>
  <c r="A4" i="10"/>
  <c r="A3" i="10"/>
  <c r="F1" i="10"/>
  <c r="G1" i="10" s="1"/>
  <c r="H1" i="10" s="1"/>
  <c r="I1" i="10" s="1"/>
  <c r="I14" i="9"/>
  <c r="I15" i="9" s="1"/>
  <c r="H14" i="9"/>
  <c r="H15" i="9" s="1"/>
  <c r="G14" i="9"/>
  <c r="G15" i="9" s="1"/>
  <c r="F14" i="9"/>
  <c r="F15" i="9" s="1"/>
  <c r="E14" i="9"/>
  <c r="E15" i="9" s="1"/>
  <c r="D14" i="9"/>
  <c r="D15" i="9" s="1"/>
  <c r="A3" i="9"/>
  <c r="A4" i="9" s="1"/>
  <c r="A5" i="9" s="1"/>
  <c r="A6" i="9" s="1"/>
  <c r="A7" i="9" s="1"/>
  <c r="A8" i="9" s="1"/>
  <c r="A9" i="9" s="1"/>
  <c r="A10" i="9" s="1"/>
  <c r="A11" i="9" s="1"/>
  <c r="A12" i="9" s="1"/>
  <c r="A13" i="9" s="1"/>
  <c r="F1" i="9"/>
  <c r="G1" i="9" s="1"/>
  <c r="H1" i="9" s="1"/>
  <c r="I1" i="9" s="1"/>
  <c r="D15" i="8"/>
  <c r="I14" i="8"/>
  <c r="I15" i="8" s="1"/>
  <c r="H14" i="8"/>
  <c r="H15" i="8" s="1"/>
  <c r="G14" i="8"/>
  <c r="G15" i="8" s="1"/>
  <c r="F14" i="8"/>
  <c r="E14" i="8"/>
  <c r="E15" i="8" s="1"/>
  <c r="D14" i="8"/>
  <c r="A4" i="8"/>
  <c r="A5" i="8" s="1"/>
  <c r="A6" i="8" s="1"/>
  <c r="A7" i="8" s="1"/>
  <c r="A8" i="8" s="1"/>
  <c r="A9" i="8" s="1"/>
  <c r="A10" i="8" s="1"/>
  <c r="A11" i="8" s="1"/>
  <c r="A12" i="8" s="1"/>
  <c r="A13" i="8" s="1"/>
  <c r="A3" i="8"/>
  <c r="F1" i="8"/>
  <c r="G1" i="8" s="1"/>
  <c r="H1" i="8" s="1"/>
  <c r="I1" i="8" s="1"/>
  <c r="I14" i="5"/>
  <c r="I15" i="5" s="1"/>
  <c r="H14" i="5"/>
  <c r="H15" i="5" s="1"/>
  <c r="G14" i="5"/>
  <c r="F14" i="5"/>
  <c r="F15" i="5" s="1"/>
  <c r="E14" i="5"/>
  <c r="E15" i="5" s="1"/>
  <c r="D14" i="5"/>
  <c r="D15" i="5" s="1"/>
  <c r="A3" i="5"/>
  <c r="A4" i="5" s="1"/>
  <c r="A5" i="5" s="1"/>
  <c r="A6" i="5" s="1"/>
  <c r="A7" i="5" s="1"/>
  <c r="A8" i="5" s="1"/>
  <c r="A9" i="5" s="1"/>
  <c r="A10" i="5" s="1"/>
  <c r="A11" i="5" s="1"/>
  <c r="A12" i="5" s="1"/>
  <c r="A13" i="5" s="1"/>
  <c r="F1" i="5"/>
  <c r="G1" i="5" s="1"/>
  <c r="H1" i="5" s="1"/>
  <c r="I1" i="5" s="1"/>
  <c r="I14" i="4"/>
  <c r="H14" i="4"/>
  <c r="G14" i="4"/>
  <c r="F14" i="4"/>
  <c r="E14" i="4"/>
  <c r="D14" i="4"/>
  <c r="D15" i="4" s="1"/>
  <c r="A3" i="4"/>
  <c r="A4" i="4" s="1"/>
  <c r="A5" i="4" s="1"/>
  <c r="A6" i="4" s="1"/>
  <c r="A7" i="4" s="1"/>
  <c r="A8" i="4" s="1"/>
  <c r="A9" i="4" s="1"/>
  <c r="A10" i="4" s="1"/>
  <c r="A11" i="4" s="1"/>
  <c r="A12" i="4" s="1"/>
  <c r="A13" i="4" s="1"/>
  <c r="F1" i="4"/>
  <c r="G1" i="4" s="1"/>
  <c r="H1" i="4" s="1"/>
  <c r="I1" i="4" s="1"/>
  <c r="I14" i="3"/>
  <c r="H14" i="3"/>
  <c r="G14" i="3"/>
  <c r="F14" i="3"/>
  <c r="E14" i="3"/>
  <c r="E15" i="3" s="1"/>
  <c r="D14" i="3"/>
  <c r="A3" i="3"/>
  <c r="A4" i="3" s="1"/>
  <c r="A5" i="3" s="1"/>
  <c r="A6" i="3" s="1"/>
  <c r="A7" i="3" s="1"/>
  <c r="A8" i="3" s="1"/>
  <c r="A9" i="3" s="1"/>
  <c r="A10" i="3" s="1"/>
  <c r="A11" i="3" s="1"/>
  <c r="A12" i="3" s="1"/>
  <c r="A13" i="3" s="1"/>
  <c r="F1" i="3"/>
  <c r="G1" i="3" s="1"/>
  <c r="H1" i="3" s="1"/>
  <c r="I1" i="3" s="1"/>
  <c r="G14" i="2"/>
  <c r="I14" i="2"/>
  <c r="H14" i="2"/>
  <c r="F14" i="2"/>
  <c r="E14" i="2"/>
  <c r="D14" i="2"/>
  <c r="D15" i="2" s="1"/>
  <c r="A3" i="2"/>
  <c r="A4" i="2" s="1"/>
  <c r="A5" i="2" s="1"/>
  <c r="A6" i="2" s="1"/>
  <c r="A7" i="2" s="1"/>
  <c r="A8" i="2" s="1"/>
  <c r="A9" i="2" s="1"/>
  <c r="A10" i="2" s="1"/>
  <c r="A11" i="2" s="1"/>
  <c r="A12" i="2" s="1"/>
  <c r="A13" i="2" s="1"/>
  <c r="F1" i="2"/>
  <c r="G1" i="2" s="1"/>
  <c r="H1" i="2" s="1"/>
  <c r="I1" i="2" s="1"/>
  <c r="D20" i="13" l="1"/>
  <c r="G12" i="21" s="1"/>
  <c r="D12" i="21"/>
  <c r="D18" i="13"/>
  <c r="E12" i="21" s="1"/>
  <c r="G11" i="21"/>
  <c r="F11" i="21"/>
  <c r="D11" i="21"/>
  <c r="D20" i="11"/>
  <c r="G10" i="21" s="1"/>
  <c r="D19" i="11"/>
  <c r="F10" i="21" s="1"/>
  <c r="D18" i="11"/>
  <c r="E10" i="21" s="1"/>
  <c r="D17" i="11"/>
  <c r="D10" i="21" s="1"/>
  <c r="D16" i="11"/>
  <c r="C10" i="21" s="1"/>
  <c r="D20" i="9"/>
  <c r="G8" i="21" s="1"/>
  <c r="D17" i="9"/>
  <c r="D8" i="21" s="1"/>
  <c r="D19" i="9"/>
  <c r="F8" i="21" s="1"/>
  <c r="D16" i="9"/>
  <c r="C8" i="21" s="1"/>
  <c r="D18" i="9"/>
  <c r="E8" i="21" s="1"/>
  <c r="H15" i="2"/>
  <c r="I15" i="2"/>
  <c r="E15" i="2"/>
  <c r="D19" i="5"/>
  <c r="F6" i="21" s="1"/>
  <c r="D18" i="5"/>
  <c r="E6" i="21" s="1"/>
  <c r="D16" i="5"/>
  <c r="C6" i="21" s="1"/>
  <c r="D18" i="2"/>
  <c r="E3" i="21" s="1"/>
  <c r="D16" i="2"/>
  <c r="C3" i="21" s="1"/>
  <c r="D17" i="2"/>
  <c r="D3" i="21" s="1"/>
  <c r="D16" i="3"/>
  <c r="C4" i="21" s="1"/>
  <c r="F15" i="10"/>
  <c r="G15" i="10"/>
  <c r="E15" i="10"/>
  <c r="H15" i="10"/>
  <c r="I15" i="10"/>
  <c r="F15" i="8"/>
  <c r="D19" i="8" s="1"/>
  <c r="F7" i="21" s="1"/>
  <c r="D16" i="8"/>
  <c r="C7" i="21" s="1"/>
  <c r="G15" i="5"/>
  <c r="D20" i="5" s="1"/>
  <c r="G6" i="21" s="1"/>
  <c r="E15" i="4"/>
  <c r="F15" i="4"/>
  <c r="G15" i="4"/>
  <c r="H15" i="4"/>
  <c r="I15" i="4"/>
  <c r="F15" i="3"/>
  <c r="G15" i="3"/>
  <c r="H15" i="3"/>
  <c r="I15" i="3"/>
  <c r="D15" i="3"/>
  <c r="G15" i="2"/>
  <c r="F15" i="2"/>
  <c r="D20" i="2" s="1"/>
  <c r="G3" i="21" s="1"/>
  <c r="D20" i="10" l="1"/>
  <c r="G9" i="21" s="1"/>
  <c r="D19" i="10"/>
  <c r="F9" i="21" s="1"/>
  <c r="D17" i="10"/>
  <c r="D9" i="21" s="1"/>
  <c r="D18" i="10"/>
  <c r="E9" i="21" s="1"/>
  <c r="D16" i="10"/>
  <c r="C9" i="21" s="1"/>
  <c r="D18" i="8"/>
  <c r="E7" i="21" s="1"/>
  <c r="D17" i="8"/>
  <c r="D7" i="21" s="1"/>
  <c r="D20" i="8"/>
  <c r="G7" i="21" s="1"/>
  <c r="D6" i="21"/>
  <c r="D19" i="2"/>
  <c r="F3" i="21" s="1"/>
  <c r="D5" i="21"/>
  <c r="G5" i="21"/>
  <c r="D16" i="4"/>
  <c r="C5" i="21" s="1"/>
  <c r="F5" i="21"/>
  <c r="E5" i="21"/>
  <c r="D4" i="21"/>
  <c r="D20" i="3"/>
  <c r="G4" i="21" s="1"/>
  <c r="D18" i="3"/>
  <c r="E4" i="21" s="1"/>
  <c r="D19" i="3"/>
  <c r="F4" i="21" s="1"/>
  <c r="E14" i="1"/>
  <c r="E15" i="1" s="1"/>
  <c r="F14" i="1"/>
  <c r="F15" i="1" s="1"/>
  <c r="G14" i="1"/>
  <c r="G15" i="1" s="1"/>
  <c r="H14" i="1"/>
  <c r="H15" i="1" s="1"/>
  <c r="I14" i="1"/>
  <c r="I15" i="1" s="1"/>
  <c r="D14" i="1"/>
  <c r="D15" i="1" s="1"/>
  <c r="G1" i="1"/>
  <c r="H1" i="1" s="1"/>
  <c r="I1" i="1" s="1"/>
  <c r="F1" i="1"/>
  <c r="A3" i="1"/>
  <c r="A4" i="1"/>
  <c r="A5" i="1" s="1"/>
  <c r="A6" i="1" s="1"/>
  <c r="A7" i="1" s="1"/>
  <c r="A8" i="1" s="1"/>
  <c r="A9" i="1" s="1"/>
  <c r="A10" i="1" s="1"/>
  <c r="A11" i="1" s="1"/>
  <c r="A12" i="1" s="1"/>
  <c r="A13" i="1" s="1"/>
  <c r="D16" i="1" l="1"/>
  <c r="C2" i="21" s="1"/>
  <c r="D20" i="1"/>
  <c r="G2" i="21" s="1"/>
  <c r="D19" i="1"/>
  <c r="F2" i="21" s="1"/>
  <c r="D18" i="1"/>
  <c r="E2" i="21" s="1"/>
  <c r="D17" i="1"/>
  <c r="D2" i="21" s="1"/>
  <c r="C13" i="21" l="1"/>
  <c r="C14" i="21"/>
  <c r="C16" i="21"/>
  <c r="C15" i="21"/>
  <c r="C17" i="21"/>
</calcChain>
</file>

<file path=xl/sharedStrings.xml><?xml version="1.0" encoding="utf-8"?>
<sst xmlns="http://schemas.openxmlformats.org/spreadsheetml/2006/main" count="409" uniqueCount="49">
  <si>
    <t>No.</t>
  </si>
  <si>
    <t>Contents</t>
  </si>
  <si>
    <t>References</t>
  </si>
  <si>
    <t>Score</t>
  </si>
  <si>
    <t>An entity shall disclose the carrying amount of goodwill allocated to the unit
(group of units)</t>
  </si>
  <si>
    <t>Para 134 - A</t>
  </si>
  <si>
    <t>Para 80- A B</t>
  </si>
  <si>
    <t>Para 90</t>
  </si>
  <si>
    <t>Para 134 -C</t>
  </si>
  <si>
    <t>Para 134 - D 1</t>
  </si>
  <si>
    <t>Para 134 - D 2</t>
  </si>
  <si>
    <t>Para 134 - D 3</t>
  </si>
  <si>
    <t>Para 134 - D 4</t>
  </si>
  <si>
    <t>The discount rate(s) applied to the cash flow projections</t>
  </si>
  <si>
    <t>Para 134 - D 5</t>
  </si>
  <si>
    <t>Para 134 - E</t>
  </si>
  <si>
    <t>Para 134 - E 1</t>
  </si>
  <si>
    <t>Para 134 - E 2</t>
  </si>
  <si>
    <t xml:space="preserve">Cash-generating units represent ‘the lowest level within the entity at which the goodwill is monitored for internal management purpose and that the CGU should not be larger than a primary or secondary segment defined for the purpose of segment reporting </t>
  </si>
  <si>
    <t>Cash generating unit to which goodwill has been allocated shall be tested for impairment annually, and whenever there is an indication that the goodwill may be impaired, by comparing the carrying amount of the goodwill, with the recoverable amount of the goodwill</t>
  </si>
  <si>
    <t>An entity shall disclose the basis on which the unit’s (group of units’) recoverable amount has been determined (ie value in use or fair value less costs to sell).</t>
  </si>
  <si>
    <t>Adescription of each key assumption on which management has based its cash flow projections for the period covered by the most recent budgets/forecasts. Key assumptions are those to which the unit’s (group of units’) recoverable amount is most sensitive.</t>
  </si>
  <si>
    <t>Adescription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</si>
  <si>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The period over which management has projected cash flows based on financial budgets/ forecasts approved bymanagement and, when a period greater than five years is used for a cash-generating unit (group of units), an explanation of why that longer period is justified</t>
  </si>
  <si>
    <t>The growth rate used to extrapolate cash flow projections beyond the period covered by the most recent budgets/forecasts, and the justification for using any growth rate that exceeds the long-term average growth rate for the products, industries, or country or countries in which the entity operates, or for the market to which the unit (group of units) is dedicated.</t>
  </si>
  <si>
    <t>If the unit’s (group of units’) recoverable amount is based on fair value less costs to sell, an entity shall disclose the methodology used to determine fair value less costs to sell.</t>
  </si>
  <si>
    <t>A description of each key assumption on which management has based its determination of fair value less costs to sell. Key assumptions are those to which the unit’s (group of units’) recoverable amount is most sensitive.</t>
  </si>
  <si>
    <t>A 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</si>
  <si>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Total</t>
  </si>
  <si>
    <t>Percentage</t>
  </si>
  <si>
    <t>Mean</t>
  </si>
  <si>
    <t>1st Quartile</t>
  </si>
  <si>
    <t>3rd Quartile</t>
  </si>
  <si>
    <t>Standard deviation</t>
  </si>
  <si>
    <t>Company</t>
  </si>
  <si>
    <t>Standard Deviation</t>
  </si>
  <si>
    <t>Median</t>
  </si>
  <si>
    <t>Descriptive Statistics</t>
  </si>
  <si>
    <t>AB In Bev</t>
  </si>
  <si>
    <t>Astral</t>
  </si>
  <si>
    <t>AVI</t>
  </si>
  <si>
    <t>British American Tobacco</t>
  </si>
  <si>
    <t>Richemont</t>
  </si>
  <si>
    <t>Nuworld</t>
  </si>
  <si>
    <t>Oceana</t>
  </si>
  <si>
    <t>RCL</t>
  </si>
  <si>
    <t>Rhodes</t>
  </si>
  <si>
    <t>Sea Harvest</t>
  </si>
  <si>
    <t>Tongaat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</si>
</sst>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9" fontId="0" fillId="0" borderId="1" xfId="1" applyFont="1" applyBorder="1"/>
    <xf numFmtId="0" fontId="0" fillId="0" borderId="1" xfId="0" applyFill="1" applyBorder="1"/>
    <xf numFmtId="9" fontId="0" fillId="0" borderId="1" xfId="0" applyNumberFormat="1" applyBorder="1"/>
    <xf numFmtId="0" fontId="0" fillId="0" borderId="1" xfId="0" applyFill="1" applyBorder="1" applyAlignment="1">
      <alignment vertical="center"/>
    </xf>
    <xf numFmtId="0" fontId="0" fillId="0" borderId="2" xfId="0" applyFill="1" applyBorder="1" applyAlignment="1">
      <alignment wrapText="1"/>
    </xf>
    <xf numFmtId="0" fontId="0" fillId="0" borderId="4" xfId="0" applyBorder="1"/>
    <xf numFmtId="0" fontId="0" fillId="0" borderId="6" xfId="0" applyBorder="1"/>
    <xf numFmtId="0" fontId="0" fillId="0" borderId="7" xfId="0" applyBorder="1"/>
    <xf numFmtId="9" fontId="0" fillId="0" borderId="6" xfId="1" applyFont="1" applyBorder="1"/>
    <xf numFmtId="9" fontId="0" fillId="0" borderId="6" xfId="0" applyNumberFormat="1" applyBorder="1"/>
    <xf numFmtId="9" fontId="0" fillId="0" borderId="7" xfId="1" applyFont="1" applyBorder="1"/>
    <xf numFmtId="0" fontId="0" fillId="0" borderId="9" xfId="0" applyBorder="1"/>
    <xf numFmtId="9" fontId="0" fillId="0" borderId="9" xfId="0" applyNumberFormat="1" applyBorder="1"/>
    <xf numFmtId="0" fontId="0" fillId="0" borderId="5" xfId="0" applyBorder="1"/>
    <xf numFmtId="0" fontId="0" fillId="0" borderId="8" xfId="0" applyBorder="1"/>
    <xf numFmtId="9" fontId="0" fillId="0" borderId="9" xfId="1" applyFont="1" applyBorder="1"/>
    <xf numFmtId="0" fontId="0" fillId="0" borderId="3" xfId="0" applyBorder="1"/>
    <xf numFmtId="0" fontId="0" fillId="0" borderId="10" xfId="0" applyBorder="1"/>
    <xf numFmtId="0" fontId="0" fillId="0" borderId="8"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5" xfId="0"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D36" sqref="D36"/>
    </sheetView>
  </sheetViews>
  <sheetFormatPr defaultRowHeight="15" x14ac:dyDescent="0.25"/>
  <cols>
    <col min="2" max="2" width="24.42578125" bestFit="1" customWidth="1"/>
    <col min="4" max="4" width="18.140625" bestFit="1" customWidth="1"/>
    <col min="5" max="5" width="11.28515625" bestFit="1" customWidth="1"/>
    <col min="6" max="6" width="7.7109375" bestFit="1" customWidth="1"/>
    <col min="7" max="7" width="11.5703125" bestFit="1" customWidth="1"/>
  </cols>
  <sheetData>
    <row r="1" spans="1:7" ht="15.75" thickBot="1" x14ac:dyDescent="0.3">
      <c r="A1" s="21" t="s">
        <v>0</v>
      </c>
      <c r="B1" s="22" t="s">
        <v>34</v>
      </c>
      <c r="C1" s="22" t="s">
        <v>30</v>
      </c>
      <c r="D1" s="22" t="s">
        <v>35</v>
      </c>
      <c r="E1" s="22" t="s">
        <v>31</v>
      </c>
      <c r="F1" s="22" t="s">
        <v>36</v>
      </c>
      <c r="G1" s="22" t="s">
        <v>32</v>
      </c>
    </row>
    <row r="2" spans="1:7" x14ac:dyDescent="0.25">
      <c r="A2" s="19">
        <v>1</v>
      </c>
      <c r="B2" s="16" t="str">
        <f>'AB In Bev'!B16</f>
        <v>AB In Bev</v>
      </c>
      <c r="C2" s="20">
        <f>VLOOKUP('Consumer Services Over Analysis'!C$1,'AB In Bev'!$C$16:$D$20,2,FALSE)</f>
        <v>1</v>
      </c>
      <c r="D2" s="20">
        <f>VLOOKUP('Consumer Services Over Analysis'!D$1,'AB In Bev'!$C$16:$D$20,2,FALSE)</f>
        <v>0</v>
      </c>
      <c r="E2" s="20">
        <f>VLOOKUP('Consumer Services Over Analysis'!E$1,'AB In Bev'!$C$16:$D$20,2,FALSE)</f>
        <v>1</v>
      </c>
      <c r="F2" s="20">
        <f>VLOOKUP('Consumer Services Over Analysis'!F$1,'AB In Bev'!$C$16:$D$20,2,FALSE)</f>
        <v>1</v>
      </c>
      <c r="G2" s="20">
        <f>VLOOKUP('Consumer Services Over Analysis'!G$1,'AB In Bev'!$C$16:$D$20,2,FALSE)</f>
        <v>1</v>
      </c>
    </row>
    <row r="3" spans="1:7" x14ac:dyDescent="0.25">
      <c r="A3" s="10">
        <f>A2+1</f>
        <v>2</v>
      </c>
      <c r="B3" s="11" t="str">
        <f>Metair!B15</f>
        <v>Astral</v>
      </c>
      <c r="C3" s="13">
        <f>VLOOKUP(C$1,Metair!$C$16:$D$20,2,FALSE)</f>
        <v>0.98888888888888893</v>
      </c>
      <c r="D3" s="13">
        <f>VLOOKUP(D$1,Metair!$C$16:$D$20,2,FALSE)</f>
        <v>2.2222222222222233E-2</v>
      </c>
      <c r="E3" s="13">
        <f>VLOOKUP(E$1,Metair!$C$16:$D$20,2,FALSE)</f>
        <v>0.97222222222222221</v>
      </c>
      <c r="F3" s="13">
        <f>VLOOKUP(F$1,Metair!$C$16:$D$20,2,FALSE)</f>
        <v>1</v>
      </c>
      <c r="G3" s="13">
        <f>VLOOKUP(G$1,Metair!$C$16:$D$20,2,FALSE)</f>
        <v>1</v>
      </c>
    </row>
    <row r="4" spans="1:7" x14ac:dyDescent="0.25">
      <c r="A4" s="10">
        <f t="shared" ref="A4:A12" si="0">A3+1</f>
        <v>3</v>
      </c>
      <c r="B4" s="11" t="str">
        <f>AVI!B15</f>
        <v>AVI</v>
      </c>
      <c r="C4" s="13">
        <f>VLOOKUP('Consumer Services Over Analysis'!C$1,AVI!$C$16:$D$20,2,FALSE)</f>
        <v>0.97777777777777786</v>
      </c>
      <c r="D4" s="13">
        <f>VLOOKUP('Consumer Services Over Analysis'!D$1,AVI!$C$16:$D$20,2,FALSE)</f>
        <v>2.7216552697590882E-2</v>
      </c>
      <c r="E4" s="13">
        <f>VLOOKUP('Consumer Services Over Analysis'!E$1,AVI!$C$16:$D$20,2,FALSE)</f>
        <v>0.94444444444444442</v>
      </c>
      <c r="F4" s="13">
        <f>VLOOKUP('Consumer Services Over Analysis'!F$1,AVI!$C$16:$D$20,2,FALSE)</f>
        <v>1</v>
      </c>
      <c r="G4" s="13">
        <f>VLOOKUP('Consumer Services Over Analysis'!G$1,AVI!$C$16:$D$20,2,FALSE)</f>
        <v>1</v>
      </c>
    </row>
    <row r="5" spans="1:7" x14ac:dyDescent="0.25">
      <c r="A5" s="10">
        <f t="shared" si="0"/>
        <v>4</v>
      </c>
      <c r="B5" s="11" t="str">
        <f>BAT!B15</f>
        <v>British American Tobacco</v>
      </c>
      <c r="C5" s="13">
        <f>VLOOKUP('Consumer Services Over Analysis'!C$1,BAT!$C$16:$D$20,2,FALSE)</f>
        <v>0.98888888888888893</v>
      </c>
      <c r="D5" s="13">
        <f>VLOOKUP('Consumer Services Over Analysis'!D$1,BAT!$C$16:$D$20,2,FALSE)</f>
        <v>2.2222222222222233E-2</v>
      </c>
      <c r="E5" s="13">
        <f>VLOOKUP('Consumer Services Over Analysis'!E$1,BAT!$C$16:$D$20,2,FALSE)</f>
        <v>0.97222222222222221</v>
      </c>
      <c r="F5" s="13">
        <f>VLOOKUP('Consumer Services Over Analysis'!F$1,BAT!$C$16:$D$20,2,FALSE)</f>
        <v>1</v>
      </c>
      <c r="G5" s="13">
        <f>VLOOKUP('Consumer Services Over Analysis'!G$1,BAT!$C$16:$D$20,2,FALSE)</f>
        <v>1</v>
      </c>
    </row>
    <row r="6" spans="1:7" x14ac:dyDescent="0.25">
      <c r="A6" s="10">
        <f t="shared" si="0"/>
        <v>5</v>
      </c>
      <c r="B6" s="11" t="str">
        <f>Richemont!B15</f>
        <v>Richemont</v>
      </c>
      <c r="C6" s="13">
        <f>VLOOKUP('Consumer Services Over Analysis'!C$1,Richemont!$C$16:$D$20,2,FALSE)</f>
        <v>0.95555555555555549</v>
      </c>
      <c r="D6" s="13">
        <f>VLOOKUP('Consumer Services Over Analysis'!D$1,Richemont!$C$16:$D$20,2,FALSE)</f>
        <v>2.2222222222222233E-2</v>
      </c>
      <c r="E6" s="13">
        <f>VLOOKUP('Consumer Services Over Analysis'!E$1,Richemont!$C$16:$D$20,2,FALSE)</f>
        <v>0.94444444444444442</v>
      </c>
      <c r="F6" s="13">
        <f>VLOOKUP('Consumer Services Over Analysis'!F$1,Richemont!$C$16:$D$20,2,FALSE)</f>
        <v>0.94444444444444442</v>
      </c>
      <c r="G6" s="13">
        <f>VLOOKUP('Consumer Services Over Analysis'!G$1,Richemont!$C$16:$D$20,2,FALSE)</f>
        <v>0.97222222222222221</v>
      </c>
    </row>
    <row r="7" spans="1:7" x14ac:dyDescent="0.25">
      <c r="A7" s="10">
        <f t="shared" si="0"/>
        <v>6</v>
      </c>
      <c r="B7" s="11" t="str">
        <f>Nuworld!B15</f>
        <v>Nuworld</v>
      </c>
      <c r="C7" s="13">
        <f>VLOOKUP('Consumer Services Over Analysis'!C$1,Nuworld!$C$16:$D$20,2,FALSE)</f>
        <v>0.88888888888888895</v>
      </c>
      <c r="D7" s="13">
        <f>VLOOKUP('Consumer Services Over Analysis'!D$1,Nuworld!$C$16:$D$20,2,FALSE)</f>
        <v>1.1102230246251565E-16</v>
      </c>
      <c r="E7" s="13">
        <f>VLOOKUP('Consumer Services Over Analysis'!E$1,Nuworld!$C$16:$D$20,2,FALSE)</f>
        <v>0.88888888888888884</v>
      </c>
      <c r="F7" s="13">
        <f>VLOOKUP('Consumer Services Over Analysis'!F$1,Nuworld!$C$16:$D$20,2,FALSE)</f>
        <v>0.88888888888888884</v>
      </c>
      <c r="G7" s="13">
        <f>VLOOKUP('Consumer Services Over Analysis'!G$1,Nuworld!$C$16:$D$20,2,FALSE)</f>
        <v>0.88888888888888884</v>
      </c>
    </row>
    <row r="8" spans="1:7" x14ac:dyDescent="0.25">
      <c r="A8" s="10">
        <f t="shared" si="0"/>
        <v>7</v>
      </c>
      <c r="B8" s="11" t="str">
        <f>Oceana!B15</f>
        <v>Oceana</v>
      </c>
      <c r="C8" s="13">
        <f>VLOOKUP('Consumer Services Over Analysis'!C$1,Oceana!$C$16:$D$20,2,FALSE)</f>
        <v>1</v>
      </c>
      <c r="D8" s="13">
        <f>VLOOKUP('Consumer Services Over Analysis'!D$1,Oceana!$C$16:$D$20,2,FALSE)</f>
        <v>0</v>
      </c>
      <c r="E8" s="13">
        <f>VLOOKUP('Consumer Services Over Analysis'!E$1,Oceana!$C$16:$D$20,2,FALSE)</f>
        <v>1</v>
      </c>
      <c r="F8" s="13">
        <f>VLOOKUP('Consumer Services Over Analysis'!F$1,Oceana!$C$16:$D$20,2,FALSE)</f>
        <v>1</v>
      </c>
      <c r="G8" s="13">
        <f>VLOOKUP('Consumer Services Over Analysis'!G$1,Oceana!$C$16:$D$20,2,FALSE)</f>
        <v>1</v>
      </c>
    </row>
    <row r="9" spans="1:7" x14ac:dyDescent="0.25">
      <c r="A9" s="10">
        <f t="shared" si="0"/>
        <v>8</v>
      </c>
      <c r="B9" s="11" t="str">
        <f>RCL!B15</f>
        <v>RCL</v>
      </c>
      <c r="C9" s="13">
        <f>VLOOKUP('Consumer Services Over Analysis'!C$1,RCL!$C$16:$D$20,2,FALSE)</f>
        <v>1</v>
      </c>
      <c r="D9" s="13">
        <f>VLOOKUP('Consumer Services Over Analysis'!D$1,RCL!$C$16:$D$20,2,FALSE)</f>
        <v>0</v>
      </c>
      <c r="E9" s="13">
        <f>VLOOKUP('Consumer Services Over Analysis'!E$1,RCL!$C$16:$D$20,2,FALSE)</f>
        <v>1</v>
      </c>
      <c r="F9" s="13">
        <f>VLOOKUP('Consumer Services Over Analysis'!F$1,RCL!$C$16:$D$20,2,FALSE)</f>
        <v>1</v>
      </c>
      <c r="G9" s="13">
        <f>VLOOKUP('Consumer Services Over Analysis'!G$1,RCL!$C$16:$D$20,2,FALSE)</f>
        <v>1</v>
      </c>
    </row>
    <row r="10" spans="1:7" x14ac:dyDescent="0.25">
      <c r="A10" s="10">
        <f t="shared" si="0"/>
        <v>9</v>
      </c>
      <c r="B10" s="11" t="str">
        <f>Rhodes!B15</f>
        <v>Rhodes</v>
      </c>
      <c r="C10" s="13">
        <f>VLOOKUP('Consumer Services Over Analysis'!C$1,Rhodes!$C$16:$D$20,2,FALSE)</f>
        <v>0.95555555555555549</v>
      </c>
      <c r="D10" s="13">
        <f>VLOOKUP('Consumer Services Over Analysis'!D$1,Rhodes!$C$16:$D$20,2,FALSE)</f>
        <v>2.2222222222222233E-2</v>
      </c>
      <c r="E10" s="13">
        <f>VLOOKUP('Consumer Services Over Analysis'!E$1,Rhodes!$C$16:$D$20,2,FALSE)</f>
        <v>0.94444444444444442</v>
      </c>
      <c r="F10" s="13">
        <f>VLOOKUP('Consumer Services Over Analysis'!F$1,Rhodes!$C$16:$D$20,2,FALSE)</f>
        <v>0.94444444444444442</v>
      </c>
      <c r="G10" s="13">
        <f>VLOOKUP('Consumer Services Over Analysis'!G$1,Rhodes!$C$16:$D$20,2,FALSE)</f>
        <v>0.97222222222222221</v>
      </c>
    </row>
    <row r="11" spans="1:7" x14ac:dyDescent="0.25">
      <c r="A11" s="10">
        <f t="shared" si="0"/>
        <v>10</v>
      </c>
      <c r="B11" s="11" t="str">
        <f>'Sea Harvest'!B15</f>
        <v>Sea Harvest</v>
      </c>
      <c r="C11" s="13">
        <f>VLOOKUP('Consumer Services Over Analysis'!C$1,'Sea Harvest'!$C$16:$D$20,2,FALSE)</f>
        <v>0.96296296296296291</v>
      </c>
      <c r="D11" s="13">
        <f>VLOOKUP('Consumer Services Over Analysis'!D$1,'Sea Harvest'!$C$16:$D$20,2,FALSE)</f>
        <v>5.2378280087892429E-2</v>
      </c>
      <c r="E11" s="13">
        <f>VLOOKUP('Consumer Services Over Analysis'!E$1,'Sea Harvest'!$C$16:$D$20,2,FALSE)</f>
        <v>0.88888888888888884</v>
      </c>
      <c r="F11" s="13">
        <f>VLOOKUP('Consumer Services Over Analysis'!F$1,'Sea Harvest'!$C$16:$D$20,2,FALSE)</f>
        <v>1</v>
      </c>
      <c r="G11" s="13">
        <f>VLOOKUP('Consumer Services Over Analysis'!G$1,'Sea Harvest'!$C$16:$D$20,2,FALSE)</f>
        <v>1</v>
      </c>
    </row>
    <row r="12" spans="1:7" ht="15.75" thickBot="1" x14ac:dyDescent="0.3">
      <c r="A12" s="18">
        <f t="shared" si="0"/>
        <v>11</v>
      </c>
      <c r="B12" s="12" t="str">
        <f>Tongaat!B15</f>
        <v>Tongaat</v>
      </c>
      <c r="C12" s="15">
        <f>VLOOKUP('Consumer Services Over Analysis'!C$1,Tongaat!$C$16:$D$20,2,FALSE)</f>
        <v>0.75555555555555554</v>
      </c>
      <c r="D12" s="15">
        <f>VLOOKUP('Consumer Services Over Analysis'!D$1,Tongaat!$C$16:$D$20,2,FALSE)</f>
        <v>0.17777777777777778</v>
      </c>
      <c r="E12" s="15">
        <f>VLOOKUP('Consumer Services Over Analysis'!E$1,Tongaat!$C$16:$D$20,2,FALSE)</f>
        <v>0.61111111111111116</v>
      </c>
      <c r="F12" s="15">
        <f>VLOOKUP('Consumer Services Over Analysis'!F$1,Tongaat!$C$16:$D$20,2,FALSE)</f>
        <v>0.61111111111111116</v>
      </c>
      <c r="G12" s="15">
        <f>VLOOKUP('Consumer Services Over Analysis'!G$1,Tongaat!$C$16:$D$20,2,FALSE)</f>
        <v>0.97222222222222221</v>
      </c>
    </row>
    <row r="13" spans="1:7" x14ac:dyDescent="0.25">
      <c r="A13" s="23" t="s">
        <v>37</v>
      </c>
      <c r="B13" s="16" t="s">
        <v>30</v>
      </c>
      <c r="C13" s="17">
        <f>AVERAGE(C2:C12)</f>
        <v>0.95218855218855225</v>
      </c>
    </row>
    <row r="14" spans="1:7" x14ac:dyDescent="0.25">
      <c r="A14" s="24"/>
      <c r="B14" s="11" t="s">
        <v>35</v>
      </c>
      <c r="C14" s="11">
        <f>_xlfn.STDEV.P(C2:C12)</f>
        <v>6.9423984334193778E-2</v>
      </c>
    </row>
    <row r="15" spans="1:7" x14ac:dyDescent="0.25">
      <c r="A15" s="24"/>
      <c r="B15" s="11" t="s">
        <v>31</v>
      </c>
      <c r="C15" s="13">
        <f>_xlfn.QUARTILE.EXC(C2:C12,1)</f>
        <v>0.95555555555555549</v>
      </c>
    </row>
    <row r="16" spans="1:7" x14ac:dyDescent="0.25">
      <c r="A16" s="24"/>
      <c r="B16" s="11" t="s">
        <v>36</v>
      </c>
      <c r="C16" s="14">
        <f>MEDIAN(C2:C12)</f>
        <v>0.97777777777777786</v>
      </c>
    </row>
    <row r="17" spans="1:3" ht="15.75" thickBot="1" x14ac:dyDescent="0.3">
      <c r="A17" s="25"/>
      <c r="B17" s="12" t="s">
        <v>32</v>
      </c>
      <c r="C17" s="15">
        <f>_xlfn.QUARTILE.EXC(C2:C12,3)</f>
        <v>1</v>
      </c>
    </row>
  </sheetData>
  <mergeCells count="1">
    <mergeCell ref="A13:A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D17" sqref="D17"/>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17</v>
      </c>
      <c r="G14" s="1">
        <f>SUM(G2:G13)</f>
        <v>17</v>
      </c>
      <c r="H14" s="1">
        <f t="shared" si="2"/>
        <v>17</v>
      </c>
      <c r="I14" s="1">
        <f t="shared" si="2"/>
        <v>17</v>
      </c>
    </row>
    <row r="15" spans="1:9" x14ac:dyDescent="0.25">
      <c r="B15" s="9" t="s">
        <v>46</v>
      </c>
      <c r="C15" s="1" t="s">
        <v>29</v>
      </c>
      <c r="D15" s="5">
        <f>D14/$D$14</f>
        <v>1</v>
      </c>
      <c r="E15" s="5">
        <f t="shared" ref="E15:I15" si="3">E14/$D$14</f>
        <v>1</v>
      </c>
      <c r="F15" s="5">
        <f t="shared" si="3"/>
        <v>0.94444444444444442</v>
      </c>
      <c r="G15" s="5">
        <f t="shared" si="3"/>
        <v>0.94444444444444442</v>
      </c>
      <c r="H15" s="5">
        <f t="shared" si="3"/>
        <v>0.94444444444444442</v>
      </c>
      <c r="I15" s="5">
        <f t="shared" si="3"/>
        <v>0.94444444444444442</v>
      </c>
    </row>
    <row r="16" spans="1:9" x14ac:dyDescent="0.25">
      <c r="C16" s="6" t="s">
        <v>30</v>
      </c>
      <c r="D16" s="7">
        <f>(SUMIFS(E15:I15,E15:I15,"&gt;0"))/(COUNTIF(E15:I15,"&gt;0"))</f>
        <v>0.95555555555555549</v>
      </c>
    </row>
    <row r="17" spans="3:4" x14ac:dyDescent="0.25">
      <c r="C17" s="6" t="s">
        <v>33</v>
      </c>
      <c r="D17" s="1">
        <f>_xlfn.STDEV.P(E15:I15)</f>
        <v>2.2222222222222233E-2</v>
      </c>
    </row>
    <row r="18" spans="3:4" x14ac:dyDescent="0.25">
      <c r="C18" s="6" t="s">
        <v>31</v>
      </c>
      <c r="D18" s="1">
        <f>_xlfn.QUARTILE.EXC(E15:I15,1)</f>
        <v>0.94444444444444442</v>
      </c>
    </row>
    <row r="19" spans="3:4" x14ac:dyDescent="0.25">
      <c r="C19" s="6" t="s">
        <v>36</v>
      </c>
      <c r="D19" s="7">
        <f>MEDIAN(E15:I15)</f>
        <v>0.94444444444444442</v>
      </c>
    </row>
    <row r="20" spans="3:4" x14ac:dyDescent="0.25">
      <c r="C20" s="6" t="s">
        <v>32</v>
      </c>
      <c r="D20" s="1">
        <f>_xlfn.QUARTILE.EXC(E15:I15,3)</f>
        <v>0.97222222222222221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H15" sqref="H15"/>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c r="I2" s="1"/>
    </row>
    <row r="3" spans="1:9" ht="60" x14ac:dyDescent="0.25">
      <c r="A3" s="1">
        <f>A2+1</f>
        <v>2</v>
      </c>
      <c r="B3" s="4" t="s">
        <v>18</v>
      </c>
      <c r="C3" s="1" t="s">
        <v>6</v>
      </c>
      <c r="D3" s="1">
        <v>2</v>
      </c>
      <c r="E3" s="1">
        <v>2</v>
      </c>
      <c r="F3" s="1">
        <v>2</v>
      </c>
      <c r="G3" s="1">
        <v>2</v>
      </c>
      <c r="H3" s="1"/>
      <c r="I3" s="1"/>
    </row>
    <row r="4" spans="1:9" ht="60" x14ac:dyDescent="0.25">
      <c r="A4" s="1">
        <f t="shared" ref="A4:A13" si="1">A3+1</f>
        <v>3</v>
      </c>
      <c r="B4" s="4" t="s">
        <v>19</v>
      </c>
      <c r="C4" s="1" t="s">
        <v>7</v>
      </c>
      <c r="D4" s="1">
        <v>1</v>
      </c>
      <c r="E4" s="1">
        <v>1</v>
      </c>
      <c r="F4" s="1">
        <v>1</v>
      </c>
      <c r="G4" s="1">
        <v>1</v>
      </c>
      <c r="H4" s="1"/>
      <c r="I4" s="1"/>
    </row>
    <row r="5" spans="1:9" ht="45" x14ac:dyDescent="0.25">
      <c r="A5" s="1">
        <f t="shared" si="1"/>
        <v>4</v>
      </c>
      <c r="B5" s="4" t="s">
        <v>20</v>
      </c>
      <c r="C5" s="1" t="s">
        <v>8</v>
      </c>
      <c r="D5" s="1">
        <v>1</v>
      </c>
      <c r="E5" s="1">
        <v>1</v>
      </c>
      <c r="F5" s="1">
        <v>1</v>
      </c>
      <c r="G5" s="1">
        <v>1</v>
      </c>
      <c r="H5" s="1"/>
      <c r="I5" s="1"/>
    </row>
    <row r="6" spans="1:9" ht="60" x14ac:dyDescent="0.25">
      <c r="A6" s="1">
        <f t="shared" si="1"/>
        <v>5</v>
      </c>
      <c r="B6" s="4" t="s">
        <v>21</v>
      </c>
      <c r="C6" s="1" t="s">
        <v>9</v>
      </c>
      <c r="D6" s="1">
        <v>1</v>
      </c>
      <c r="E6" s="1">
        <v>1</v>
      </c>
      <c r="F6" s="1">
        <v>1</v>
      </c>
      <c r="G6" s="1">
        <v>1</v>
      </c>
      <c r="H6" s="1"/>
      <c r="I6" s="1"/>
    </row>
    <row r="7" spans="1:9" ht="75" x14ac:dyDescent="0.25">
      <c r="A7" s="1">
        <f t="shared" si="1"/>
        <v>6</v>
      </c>
      <c r="B7" s="4" t="s">
        <v>22</v>
      </c>
      <c r="C7" s="1" t="s">
        <v>10</v>
      </c>
      <c r="D7" s="1">
        <v>1</v>
      </c>
      <c r="E7" s="1">
        <v>1</v>
      </c>
      <c r="F7" s="1">
        <v>1</v>
      </c>
      <c r="G7" s="1">
        <v>1</v>
      </c>
      <c r="H7" s="1"/>
      <c r="I7" s="1"/>
    </row>
    <row r="8" spans="1:9" ht="60" x14ac:dyDescent="0.25">
      <c r="A8" s="1">
        <f t="shared" si="1"/>
        <v>7</v>
      </c>
      <c r="B8" s="4" t="s">
        <v>23</v>
      </c>
      <c r="C8" s="1" t="s">
        <v>11</v>
      </c>
      <c r="D8" s="1">
        <v>1</v>
      </c>
      <c r="E8" s="1">
        <v>1</v>
      </c>
      <c r="F8" s="1">
        <v>1</v>
      </c>
      <c r="G8" s="1">
        <v>1</v>
      </c>
      <c r="H8" s="1"/>
      <c r="I8" s="1"/>
    </row>
    <row r="9" spans="1:9" ht="90" x14ac:dyDescent="0.25">
      <c r="A9" s="1">
        <f t="shared" si="1"/>
        <v>8</v>
      </c>
      <c r="B9" s="4" t="s">
        <v>24</v>
      </c>
      <c r="C9" s="1" t="s">
        <v>12</v>
      </c>
      <c r="D9" s="1">
        <v>2</v>
      </c>
      <c r="E9" s="1">
        <v>2</v>
      </c>
      <c r="F9" s="1">
        <v>2</v>
      </c>
      <c r="G9" s="1">
        <v>2</v>
      </c>
      <c r="H9" s="1"/>
      <c r="I9" s="1"/>
    </row>
    <row r="10" spans="1:9" x14ac:dyDescent="0.25">
      <c r="A10" s="1">
        <f t="shared" si="1"/>
        <v>9</v>
      </c>
      <c r="B10" s="4" t="s">
        <v>13</v>
      </c>
      <c r="C10" s="1" t="s">
        <v>14</v>
      </c>
      <c r="D10" s="1">
        <v>2</v>
      </c>
      <c r="E10" s="1">
        <v>2</v>
      </c>
      <c r="F10" s="1">
        <v>2</v>
      </c>
      <c r="G10" s="1">
        <v>2</v>
      </c>
      <c r="H10" s="1"/>
      <c r="I10" s="1"/>
    </row>
    <row r="11" spans="1:9" ht="45" x14ac:dyDescent="0.25">
      <c r="A11" s="1">
        <f t="shared" si="1"/>
        <v>10</v>
      </c>
      <c r="B11" s="4" t="s">
        <v>25</v>
      </c>
      <c r="C11" s="1" t="s">
        <v>15</v>
      </c>
      <c r="D11" s="1">
        <v>2</v>
      </c>
      <c r="E11" s="1">
        <v>2</v>
      </c>
      <c r="F11" s="1">
        <v>2</v>
      </c>
      <c r="G11" s="1">
        <v>1</v>
      </c>
      <c r="H11" s="1"/>
      <c r="I11" s="1"/>
    </row>
    <row r="12" spans="1:9" ht="45" x14ac:dyDescent="0.25">
      <c r="A12" s="1">
        <f t="shared" si="1"/>
        <v>11</v>
      </c>
      <c r="B12" s="4" t="s">
        <v>26</v>
      </c>
      <c r="C12" s="1" t="s">
        <v>16</v>
      </c>
      <c r="D12" s="1">
        <v>2</v>
      </c>
      <c r="E12" s="1">
        <v>2</v>
      </c>
      <c r="F12" s="1">
        <v>2</v>
      </c>
      <c r="G12" s="1">
        <v>1</v>
      </c>
      <c r="H12" s="1"/>
      <c r="I12" s="1"/>
    </row>
    <row r="13" spans="1:9" ht="75" x14ac:dyDescent="0.25">
      <c r="A13" s="1">
        <f t="shared" si="1"/>
        <v>12</v>
      </c>
      <c r="B13" s="4" t="s">
        <v>27</v>
      </c>
      <c r="C13" s="1" t="s">
        <v>17</v>
      </c>
      <c r="D13" s="1">
        <v>1</v>
      </c>
      <c r="E13" s="1">
        <v>1</v>
      </c>
      <c r="F13" s="1">
        <v>1</v>
      </c>
      <c r="G13" s="1">
        <v>1</v>
      </c>
      <c r="H13" s="1"/>
      <c r="I13" s="1"/>
    </row>
    <row r="14" spans="1:9" x14ac:dyDescent="0.25">
      <c r="C14" s="1" t="s">
        <v>28</v>
      </c>
      <c r="D14" s="1">
        <f>SUM(D2:D13)</f>
        <v>18</v>
      </c>
      <c r="E14" s="1">
        <f t="shared" ref="E14:I14" si="2">SUM(E2:E13)</f>
        <v>18</v>
      </c>
      <c r="F14" s="1">
        <f t="shared" si="2"/>
        <v>18</v>
      </c>
      <c r="G14" s="1">
        <f>SUM(G2:G13)</f>
        <v>16</v>
      </c>
      <c r="H14" s="1">
        <f t="shared" si="2"/>
        <v>0</v>
      </c>
      <c r="I14" s="1">
        <f t="shared" si="2"/>
        <v>0</v>
      </c>
    </row>
    <row r="15" spans="1:9" x14ac:dyDescent="0.25">
      <c r="B15" s="9" t="s">
        <v>47</v>
      </c>
      <c r="C15" s="1" t="s">
        <v>29</v>
      </c>
      <c r="D15" s="5">
        <f>D14/$D$14</f>
        <v>1</v>
      </c>
      <c r="E15" s="5">
        <f t="shared" ref="E15:I15" si="3">E14/$D$14</f>
        <v>1</v>
      </c>
      <c r="F15" s="5">
        <f t="shared" si="3"/>
        <v>1</v>
      </c>
      <c r="G15" s="5">
        <f t="shared" si="3"/>
        <v>0.88888888888888884</v>
      </c>
      <c r="H15" s="5">
        <f t="shared" si="3"/>
        <v>0</v>
      </c>
      <c r="I15" s="5">
        <f t="shared" si="3"/>
        <v>0</v>
      </c>
    </row>
    <row r="16" spans="1:9" x14ac:dyDescent="0.25">
      <c r="C16" s="6" t="s">
        <v>30</v>
      </c>
      <c r="D16" s="7">
        <f>(SUMIFS(E15:I15,E15:I15,"&gt;0"))/(COUNTIF(E15:I15,"&gt;0"))</f>
        <v>0.96296296296296291</v>
      </c>
    </row>
    <row r="17" spans="3:4" x14ac:dyDescent="0.25">
      <c r="C17" s="6" t="s">
        <v>33</v>
      </c>
      <c r="D17" s="1">
        <f>_xlfn.STDEV.P(E15:G15)</f>
        <v>5.2378280087892429E-2</v>
      </c>
    </row>
    <row r="18" spans="3:4" x14ac:dyDescent="0.25">
      <c r="C18" s="6" t="s">
        <v>31</v>
      </c>
      <c r="D18" s="1">
        <f>_xlfn.QUARTILE.EXC(E15:G15,1)</f>
        <v>0.88888888888888884</v>
      </c>
    </row>
    <row r="19" spans="3:4" x14ac:dyDescent="0.25">
      <c r="C19" s="6" t="s">
        <v>36</v>
      </c>
      <c r="D19" s="7">
        <f>MEDIAN(E15:G15)</f>
        <v>1</v>
      </c>
    </row>
    <row r="20" spans="3:4" x14ac:dyDescent="0.25">
      <c r="C20" s="6" t="s">
        <v>32</v>
      </c>
      <c r="D20" s="1">
        <f>_xlfn.QUARTILE.EXC(E15:G15,3)</f>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8"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0</v>
      </c>
      <c r="H7" s="1">
        <v>0</v>
      </c>
      <c r="I7" s="1">
        <v>0</v>
      </c>
    </row>
    <row r="8" spans="1:9" ht="60" x14ac:dyDescent="0.25">
      <c r="A8" s="1">
        <f t="shared" si="1"/>
        <v>7</v>
      </c>
      <c r="B8" s="4" t="s">
        <v>23</v>
      </c>
      <c r="C8" s="1" t="s">
        <v>11</v>
      </c>
      <c r="D8" s="1">
        <v>1</v>
      </c>
      <c r="E8" s="1">
        <v>1</v>
      </c>
      <c r="F8" s="1">
        <v>1</v>
      </c>
      <c r="G8" s="1">
        <v>0</v>
      </c>
      <c r="H8" s="1">
        <v>0</v>
      </c>
      <c r="I8" s="1">
        <v>0</v>
      </c>
    </row>
    <row r="9" spans="1:9" ht="90" x14ac:dyDescent="0.25">
      <c r="A9" s="1">
        <f t="shared" si="1"/>
        <v>8</v>
      </c>
      <c r="B9" s="4" t="s">
        <v>24</v>
      </c>
      <c r="C9" s="1" t="s">
        <v>12</v>
      </c>
      <c r="D9" s="1">
        <v>2</v>
      </c>
      <c r="E9" s="1">
        <v>2</v>
      </c>
      <c r="F9" s="1">
        <v>2</v>
      </c>
      <c r="G9" s="1">
        <v>1</v>
      </c>
      <c r="H9" s="1">
        <v>1</v>
      </c>
      <c r="I9" s="1">
        <v>1</v>
      </c>
    </row>
    <row r="10" spans="1:9" x14ac:dyDescent="0.25">
      <c r="A10" s="1">
        <f t="shared" si="1"/>
        <v>9</v>
      </c>
      <c r="B10" s="4" t="s">
        <v>13</v>
      </c>
      <c r="C10" s="1" t="s">
        <v>14</v>
      </c>
      <c r="D10" s="1">
        <v>2</v>
      </c>
      <c r="E10" s="1">
        <v>2</v>
      </c>
      <c r="F10" s="1">
        <v>2</v>
      </c>
      <c r="G10" s="1">
        <v>1</v>
      </c>
      <c r="H10" s="1">
        <v>1</v>
      </c>
      <c r="I10" s="1">
        <v>1</v>
      </c>
    </row>
    <row r="11" spans="1:9" ht="45" x14ac:dyDescent="0.25">
      <c r="A11" s="1">
        <f t="shared" si="1"/>
        <v>10</v>
      </c>
      <c r="B11" s="4" t="s">
        <v>25</v>
      </c>
      <c r="C11" s="1" t="s">
        <v>15</v>
      </c>
      <c r="D11" s="1">
        <v>2</v>
      </c>
      <c r="E11" s="1">
        <v>2</v>
      </c>
      <c r="F11" s="1">
        <v>2</v>
      </c>
      <c r="G11" s="1">
        <v>1</v>
      </c>
      <c r="H11" s="1">
        <v>1</v>
      </c>
      <c r="I11" s="1">
        <v>1</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17</v>
      </c>
      <c r="G14" s="1">
        <f>SUM(G2:G13)</f>
        <v>11</v>
      </c>
      <c r="H14" s="1">
        <f t="shared" si="2"/>
        <v>11</v>
      </c>
      <c r="I14" s="1">
        <f t="shared" si="2"/>
        <v>11</v>
      </c>
    </row>
    <row r="15" spans="1:9" x14ac:dyDescent="0.25">
      <c r="B15" s="9" t="s">
        <v>48</v>
      </c>
      <c r="C15" s="1" t="s">
        <v>29</v>
      </c>
      <c r="D15" s="5">
        <f>D14/$D$14</f>
        <v>1</v>
      </c>
      <c r="E15" s="5">
        <f t="shared" ref="E15:I15" si="3">E14/$D$14</f>
        <v>1</v>
      </c>
      <c r="F15" s="5">
        <f t="shared" si="3"/>
        <v>0.94444444444444442</v>
      </c>
      <c r="G15" s="5">
        <f t="shared" si="3"/>
        <v>0.61111111111111116</v>
      </c>
      <c r="H15" s="5">
        <f t="shared" si="3"/>
        <v>0.61111111111111116</v>
      </c>
      <c r="I15" s="5">
        <f t="shared" si="3"/>
        <v>0.61111111111111116</v>
      </c>
    </row>
    <row r="16" spans="1:9" x14ac:dyDescent="0.25">
      <c r="C16" s="6" t="s">
        <v>30</v>
      </c>
      <c r="D16" s="7">
        <f>(SUMIFS(E15:I15,E15:I15,"&gt;0"))/(COUNTIF(E15:I15,"&gt;0"))</f>
        <v>0.75555555555555554</v>
      </c>
    </row>
    <row r="17" spans="3:4" x14ac:dyDescent="0.25">
      <c r="C17" s="6" t="s">
        <v>33</v>
      </c>
      <c r="D17" s="1">
        <f>_xlfn.STDEV.P(E15:I15)</f>
        <v>0.17777777777777778</v>
      </c>
    </row>
    <row r="18" spans="3:4" x14ac:dyDescent="0.25">
      <c r="C18" s="6" t="s">
        <v>31</v>
      </c>
      <c r="D18" s="1">
        <f>_xlfn.QUARTILE.EXC(E15:I15,1)</f>
        <v>0.61111111111111116</v>
      </c>
    </row>
    <row r="19" spans="3:4" x14ac:dyDescent="0.25">
      <c r="C19" s="6" t="s">
        <v>36</v>
      </c>
      <c r="D19" s="7">
        <f>MEDIAN(E15:I15)</f>
        <v>0.61111111111111116</v>
      </c>
    </row>
    <row r="20" spans="3:4" x14ac:dyDescent="0.25">
      <c r="C20" s="6" t="s">
        <v>32</v>
      </c>
      <c r="D20" s="1">
        <f>_xlfn.QUARTILE.EXC(E15:I15,3)</f>
        <v>0.97222222222222221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5" zoomScaleNormal="85" workbookViewId="0">
      <pane ySplit="1" topLeftCell="A2" activePane="bottomLeft" state="frozen"/>
      <selection pane="bottomLeft" activeCell="Q5" sqref="Q5"/>
    </sheetView>
  </sheetViews>
  <sheetFormatPr defaultRowHeight="15" x14ac:dyDescent="0.25"/>
  <cols>
    <col min="2" max="2" width="76.140625" customWidth="1"/>
    <col min="3" max="3" width="18.8554687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30"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30"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60"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75"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60"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 t="shared" si="2"/>
        <v>18</v>
      </c>
      <c r="H14" s="1">
        <f t="shared" si="2"/>
        <v>18</v>
      </c>
      <c r="I14" s="1">
        <f t="shared" si="2"/>
        <v>18</v>
      </c>
    </row>
    <row r="15" spans="1:9" x14ac:dyDescent="0.25">
      <c r="C15" s="1" t="s">
        <v>29</v>
      </c>
      <c r="D15" s="5">
        <f>D14/$D$14</f>
        <v>1</v>
      </c>
      <c r="E15" s="5">
        <f t="shared" ref="E15:I15" si="3">E14/$D$14</f>
        <v>1</v>
      </c>
      <c r="F15" s="5">
        <f t="shared" si="3"/>
        <v>1</v>
      </c>
      <c r="G15" s="5">
        <f t="shared" si="3"/>
        <v>1</v>
      </c>
      <c r="H15" s="5">
        <f t="shared" si="3"/>
        <v>1</v>
      </c>
      <c r="I15" s="5">
        <f t="shared" si="3"/>
        <v>1</v>
      </c>
    </row>
    <row r="16" spans="1:9" x14ac:dyDescent="0.25">
      <c r="B16" s="9" t="s">
        <v>38</v>
      </c>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17</v>
      </c>
      <c r="I14" s="1">
        <f t="shared" si="2"/>
        <v>17</v>
      </c>
    </row>
    <row r="15" spans="1:9" x14ac:dyDescent="0.25">
      <c r="B15" s="9" t="s">
        <v>40</v>
      </c>
      <c r="C15" s="1" t="s">
        <v>29</v>
      </c>
      <c r="D15" s="5">
        <f>D14/$D$14</f>
        <v>1</v>
      </c>
      <c r="E15" s="5">
        <f t="shared" ref="E15:I15" si="3">E14/$D$14</f>
        <v>1</v>
      </c>
      <c r="F15" s="5">
        <f t="shared" si="3"/>
        <v>1</v>
      </c>
      <c r="G15" s="5">
        <f t="shared" si="3"/>
        <v>1</v>
      </c>
      <c r="H15" s="5">
        <f t="shared" si="3"/>
        <v>0.94444444444444442</v>
      </c>
      <c r="I15" s="5">
        <f t="shared" si="3"/>
        <v>0.94444444444444442</v>
      </c>
    </row>
    <row r="16" spans="1:9" x14ac:dyDescent="0.25">
      <c r="C16" s="6" t="s">
        <v>30</v>
      </c>
      <c r="D16" s="7">
        <f>(SUMIFS(E15:I15,E15:I15,"&gt;0"))/(COUNTIF(E15:I15,"&gt;0"))</f>
        <v>0.97777777777777786</v>
      </c>
    </row>
    <row r="17" spans="3:4" x14ac:dyDescent="0.25">
      <c r="C17" s="6" t="s">
        <v>33</v>
      </c>
      <c r="D17" s="1">
        <f>_xlfn.STDEV.P(E15:I15)</f>
        <v>2.7216552697590882E-2</v>
      </c>
    </row>
    <row r="18" spans="3:4" x14ac:dyDescent="0.25">
      <c r="C18" s="6" t="s">
        <v>31</v>
      </c>
      <c r="D18" s="1">
        <f>_xlfn.QUARTILE.EXC(E15:I15,1)</f>
        <v>0.94444444444444442</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9" workbookViewId="0">
      <selection activeCell="D21" sqref="D21"/>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2</v>
      </c>
      <c r="G3" s="1">
        <v>2</v>
      </c>
      <c r="H3" s="1">
        <v>2</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17</v>
      </c>
    </row>
    <row r="15" spans="1:9" x14ac:dyDescent="0.25">
      <c r="B15" s="9" t="s">
        <v>41</v>
      </c>
      <c r="C15" s="1" t="s">
        <v>29</v>
      </c>
      <c r="D15" s="5">
        <f>D14/$D$14</f>
        <v>1</v>
      </c>
      <c r="E15" s="5">
        <f t="shared" ref="E15:I15" si="3">E14/$D$14</f>
        <v>1</v>
      </c>
      <c r="F15" s="5">
        <f t="shared" si="3"/>
        <v>1</v>
      </c>
      <c r="G15" s="5">
        <f t="shared" si="3"/>
        <v>1</v>
      </c>
      <c r="H15" s="5">
        <f t="shared" si="3"/>
        <v>1</v>
      </c>
      <c r="I15" s="5">
        <f t="shared" si="3"/>
        <v>0.94444444444444442</v>
      </c>
    </row>
    <row r="16" spans="1:9" x14ac:dyDescent="0.25">
      <c r="C16" s="6" t="s">
        <v>30</v>
      </c>
      <c r="D16" s="7">
        <f>(SUMIFS(E15:I15,E15:I15,"&gt;0"))/(COUNTIF(E15:I15,"&gt;0"))</f>
        <v>0.98888888888888893</v>
      </c>
    </row>
    <row r="17" spans="3:4" x14ac:dyDescent="0.25">
      <c r="C17" s="6" t="s">
        <v>33</v>
      </c>
      <c r="D17" s="1">
        <f>_xlfn.STDEV.P(E15:I15)</f>
        <v>2.2222222222222233E-2</v>
      </c>
    </row>
    <row r="18" spans="3:4" x14ac:dyDescent="0.25">
      <c r="C18" s="6" t="s">
        <v>31</v>
      </c>
      <c r="D18" s="1">
        <f>_xlfn.QUARTILE.EXC(E15:I15,1)</f>
        <v>0.97222222222222221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8">
        <v>2</v>
      </c>
      <c r="F2" s="8">
        <v>2</v>
      </c>
      <c r="G2" s="8">
        <v>2</v>
      </c>
      <c r="H2" s="8">
        <v>2</v>
      </c>
      <c r="I2" s="8">
        <v>2</v>
      </c>
    </row>
    <row r="3" spans="1:9" ht="60" x14ac:dyDescent="0.25">
      <c r="A3" s="1">
        <f>A2+1</f>
        <v>2</v>
      </c>
      <c r="B3" s="4" t="s">
        <v>18</v>
      </c>
      <c r="C3" s="1" t="s">
        <v>6</v>
      </c>
      <c r="D3" s="1">
        <v>2</v>
      </c>
      <c r="E3" s="1">
        <v>2</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17</v>
      </c>
      <c r="G14" s="1">
        <f>SUM(G2:G13)</f>
        <v>17</v>
      </c>
      <c r="H14" s="1">
        <f t="shared" si="2"/>
        <v>17</v>
      </c>
      <c r="I14" s="1">
        <f t="shared" si="2"/>
        <v>17</v>
      </c>
    </row>
    <row r="15" spans="1:9" x14ac:dyDescent="0.25">
      <c r="B15" s="9" t="s">
        <v>42</v>
      </c>
      <c r="C15" s="1" t="s">
        <v>29</v>
      </c>
      <c r="D15" s="5">
        <f>D14/$D$14</f>
        <v>1</v>
      </c>
      <c r="E15" s="5">
        <f t="shared" ref="E15:I15" si="3">E14/$D$14</f>
        <v>1</v>
      </c>
      <c r="F15" s="5">
        <f t="shared" si="3"/>
        <v>0.94444444444444442</v>
      </c>
      <c r="G15" s="5">
        <f t="shared" si="3"/>
        <v>0.94444444444444442</v>
      </c>
      <c r="H15" s="5">
        <f t="shared" si="3"/>
        <v>0.94444444444444442</v>
      </c>
      <c r="I15" s="5">
        <f t="shared" si="3"/>
        <v>0.94444444444444442</v>
      </c>
    </row>
    <row r="16" spans="1:9" x14ac:dyDescent="0.25">
      <c r="C16" s="6" t="s">
        <v>30</v>
      </c>
      <c r="D16" s="7">
        <f>(SUMIFS(E15:I15,E15:I15,"&gt;0"))/(COUNTIF(E15:I15,"&gt;0"))</f>
        <v>0.95555555555555549</v>
      </c>
    </row>
    <row r="17" spans="3:4" x14ac:dyDescent="0.25">
      <c r="C17" s="6" t="s">
        <v>33</v>
      </c>
      <c r="D17" s="1">
        <f>_xlfn.STDEV.P(E15:I15)</f>
        <v>2.2222222222222233E-2</v>
      </c>
    </row>
    <row r="18" spans="3:4" x14ac:dyDescent="0.25">
      <c r="C18" s="6" t="s">
        <v>31</v>
      </c>
      <c r="D18" s="1">
        <f>_xlfn.QUARTILE.EXC(E15:I15,1)</f>
        <v>0.94444444444444442</v>
      </c>
    </row>
    <row r="19" spans="3:4" x14ac:dyDescent="0.25">
      <c r="C19" s="6" t="s">
        <v>36</v>
      </c>
      <c r="D19" s="7">
        <f>MEDIAN(E15:I15)</f>
        <v>0.94444444444444442</v>
      </c>
    </row>
    <row r="20" spans="3:4" x14ac:dyDescent="0.25">
      <c r="C20" s="6" t="s">
        <v>32</v>
      </c>
      <c r="D20" s="1">
        <f>_xlfn.QUARTILE.EXC(E15:I15,3)</f>
        <v>0.97222222222222221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O13" sqref="O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8">
        <v>2</v>
      </c>
      <c r="E2" s="8">
        <v>2</v>
      </c>
      <c r="F2" s="8">
        <v>2</v>
      </c>
      <c r="G2" s="8">
        <v>2</v>
      </c>
      <c r="H2" s="8">
        <v>2</v>
      </c>
      <c r="I2" s="8">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17</v>
      </c>
    </row>
    <row r="15" spans="1:9" x14ac:dyDescent="0.25">
      <c r="B15" s="9" t="s">
        <v>39</v>
      </c>
      <c r="C15" s="1" t="s">
        <v>29</v>
      </c>
      <c r="D15" s="5">
        <f>D14/$D$14</f>
        <v>1</v>
      </c>
      <c r="E15" s="5">
        <f t="shared" ref="E15:I15" si="3">E14/$D$14</f>
        <v>1</v>
      </c>
      <c r="F15" s="5">
        <f t="shared" si="3"/>
        <v>1</v>
      </c>
      <c r="G15" s="5">
        <f t="shared" si="3"/>
        <v>1</v>
      </c>
      <c r="H15" s="5">
        <f t="shared" si="3"/>
        <v>1</v>
      </c>
      <c r="I15" s="5">
        <f t="shared" si="3"/>
        <v>0.94444444444444442</v>
      </c>
    </row>
    <row r="16" spans="1:9" x14ac:dyDescent="0.25">
      <c r="C16" s="6" t="s">
        <v>30</v>
      </c>
      <c r="D16" s="7">
        <f>(SUMIFS(E15:I15,E15:I15,"&gt;0"))/(COUNTIF(E15:I15,"&gt;0"))</f>
        <v>0.98888888888888893</v>
      </c>
    </row>
    <row r="17" spans="3:4" x14ac:dyDescent="0.25">
      <c r="C17" s="6" t="s">
        <v>33</v>
      </c>
      <c r="D17" s="1">
        <f>_xlfn.STDEV.P(E15:I15)</f>
        <v>2.2222222222222233E-2</v>
      </c>
    </row>
    <row r="18" spans="3:4" x14ac:dyDescent="0.25">
      <c r="C18" s="6" t="s">
        <v>31</v>
      </c>
      <c r="D18" s="1">
        <f>_xlfn.QUARTILE.EXC(E15:I15,1)</f>
        <v>0.97222222222222221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L8" sqref="L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1</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1</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16</v>
      </c>
      <c r="F14" s="1">
        <f t="shared" si="2"/>
        <v>16</v>
      </c>
      <c r="G14" s="1">
        <f>SUM(G2:G13)</f>
        <v>16</v>
      </c>
      <c r="H14" s="1">
        <f t="shared" si="2"/>
        <v>16</v>
      </c>
      <c r="I14" s="1">
        <f t="shared" si="2"/>
        <v>16</v>
      </c>
    </row>
    <row r="15" spans="1:9" x14ac:dyDescent="0.25">
      <c r="B15" s="9" t="s">
        <v>43</v>
      </c>
      <c r="C15" s="1" t="s">
        <v>29</v>
      </c>
      <c r="D15" s="5">
        <f>D14/$D$14</f>
        <v>1</v>
      </c>
      <c r="E15" s="5">
        <f t="shared" ref="E15:I15" si="3">E14/$D$14</f>
        <v>0.88888888888888884</v>
      </c>
      <c r="F15" s="5">
        <f t="shared" si="3"/>
        <v>0.88888888888888884</v>
      </c>
      <c r="G15" s="5">
        <f t="shared" si="3"/>
        <v>0.88888888888888884</v>
      </c>
      <c r="H15" s="5">
        <f t="shared" si="3"/>
        <v>0.88888888888888884</v>
      </c>
      <c r="I15" s="5">
        <f t="shared" si="3"/>
        <v>0.88888888888888884</v>
      </c>
    </row>
    <row r="16" spans="1:9" x14ac:dyDescent="0.25">
      <c r="C16" s="6" t="s">
        <v>30</v>
      </c>
      <c r="D16" s="7">
        <f>(SUMIFS(E15:I15,E15:I15,"&gt;0"))/(COUNTIF(E15:I15,"&gt;0"))</f>
        <v>0.88888888888888895</v>
      </c>
    </row>
    <row r="17" spans="3:4" x14ac:dyDescent="0.25">
      <c r="C17" s="6" t="s">
        <v>33</v>
      </c>
      <c r="D17" s="1">
        <f>_xlfn.STDEV.P(E15:I15)</f>
        <v>1.1102230246251565E-16</v>
      </c>
    </row>
    <row r="18" spans="3:4" x14ac:dyDescent="0.25">
      <c r="C18" s="6" t="s">
        <v>31</v>
      </c>
      <c r="D18" s="1">
        <f>_xlfn.QUARTILE.EXC(E15:I15,1)</f>
        <v>0.88888888888888884</v>
      </c>
    </row>
    <row r="19" spans="3:4" x14ac:dyDescent="0.25">
      <c r="C19" s="6" t="s">
        <v>36</v>
      </c>
      <c r="D19" s="7">
        <f>MEDIAN(E15:I15)</f>
        <v>0.88888888888888884</v>
      </c>
    </row>
    <row r="20" spans="3:4" x14ac:dyDescent="0.25">
      <c r="C20" s="6" t="s">
        <v>32</v>
      </c>
      <c r="D20" s="1">
        <f>_xlfn.QUARTILE.EXC(E15:I15,3)</f>
        <v>0.88888888888888884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7" workbookViewId="0">
      <selection activeCell="E2" sqref="E2:H13"/>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44</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M7" sqref="M7"/>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45</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Consumer Services Over Analysis</vt:lpstr>
      <vt:lpstr>AB In Bev</vt:lpstr>
      <vt:lpstr>AVI</vt:lpstr>
      <vt:lpstr>BAT</vt:lpstr>
      <vt:lpstr>Richemont</vt:lpstr>
      <vt:lpstr>Metair</vt:lpstr>
      <vt:lpstr>Nuworld</vt:lpstr>
      <vt:lpstr>Oceana</vt:lpstr>
      <vt:lpstr>RCL</vt:lpstr>
      <vt:lpstr>Rhodes</vt:lpstr>
      <vt:lpstr>Sea Harvest</vt:lpstr>
      <vt:lpstr>Tongaat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Baartzes</dc:creator>
  <cp:lastModifiedBy>Wesley Baartzes</cp:lastModifiedBy>
  <dcterms:created xsi:type="dcterms:W3CDTF">2020-07-23T17:38:35Z</dcterms:created>
  <dcterms:modified xsi:type="dcterms:W3CDTF">2020-08-01T22:50:08Z</dcterms:modified>
</cp:coreProperties>
</file>