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\Desktop\Research\Buffalo - JFG\MMedVet\Data Collection\"/>
    </mc:Choice>
  </mc:AlternateContent>
  <xr:revisionPtr revIDLastSave="0" documentId="13_ncr:1_{27AE5D22-9716-4512-974D-21A3A6994AE3}" xr6:coauthVersionLast="46" xr6:coauthVersionMax="46" xr10:uidLastSave="{00000000-0000-0000-0000-000000000000}"/>
  <bookViews>
    <workbookView xWindow="-120" yWindow="-120" windowWidth="20730" windowHeight="11160" activeTab="1" xr2:uid="{FD960D23-FED8-4F9D-9791-80EA614C13FE}"/>
  </bookViews>
  <sheets>
    <sheet name="Drugs" sheetId="2" r:id="rId1"/>
    <sheet name="Times &amp; Scores" sheetId="1" r:id="rId2"/>
    <sheet name="VBG" sheetId="5" r:id="rId3"/>
    <sheet name="ABG" sheetId="3" r:id="rId4"/>
    <sheet name="Phys" sheetId="4" r:id="rId5"/>
    <sheet name="Amb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6" i="1" l="1"/>
  <c r="Y17" i="1"/>
  <c r="Y18" i="1"/>
  <c r="Y19" i="1"/>
  <c r="X19" i="1"/>
  <c r="X18" i="1"/>
  <c r="X17" i="1"/>
  <c r="X16" i="1"/>
  <c r="K19" i="1"/>
  <c r="L19" i="1"/>
  <c r="M19" i="1"/>
  <c r="J19" i="1"/>
  <c r="K18" i="1"/>
  <c r="L18" i="1"/>
  <c r="M18" i="1"/>
  <c r="J18" i="1"/>
  <c r="L16" i="1"/>
  <c r="M16" i="1"/>
  <c r="L17" i="1"/>
  <c r="M17" i="1"/>
  <c r="K17" i="1"/>
  <c r="J17" i="1"/>
  <c r="J16" i="1"/>
  <c r="K16" i="1"/>
  <c r="M15" i="1"/>
  <c r="L15" i="1"/>
  <c r="K15" i="1"/>
  <c r="J15" i="1"/>
  <c r="U16" i="1"/>
  <c r="U17" i="1"/>
  <c r="U18" i="1"/>
  <c r="U19" i="1"/>
  <c r="U20" i="1"/>
  <c r="U21" i="1"/>
  <c r="U22" i="1"/>
  <c r="U23" i="1"/>
  <c r="U24" i="1"/>
  <c r="T16" i="1"/>
  <c r="T17" i="1"/>
  <c r="T18" i="1"/>
  <c r="T19" i="1"/>
  <c r="T20" i="1"/>
  <c r="T21" i="1"/>
  <c r="T22" i="1"/>
  <c r="T23" i="1"/>
  <c r="T24" i="1"/>
  <c r="U15" i="1"/>
  <c r="T15" i="1"/>
  <c r="H13" i="2" l="1"/>
  <c r="H12" i="2"/>
  <c r="H16" i="2"/>
  <c r="K16" i="2"/>
  <c r="J18" i="2" l="1"/>
  <c r="J17" i="2"/>
  <c r="I18" i="2"/>
  <c r="I17" i="2"/>
  <c r="J16" i="2"/>
  <c r="I16" i="2"/>
  <c r="H12" i="6" l="1"/>
  <c r="H11" i="6"/>
  <c r="G12" i="6"/>
  <c r="G11" i="6"/>
  <c r="AE19" i="3" l="1"/>
  <c r="AE18" i="3"/>
  <c r="AD19" i="3"/>
  <c r="AD18" i="3"/>
  <c r="AE17" i="3"/>
  <c r="AE16" i="3"/>
  <c r="AD17" i="3"/>
  <c r="AD16" i="3"/>
  <c r="E16" i="1" l="1"/>
  <c r="E17" i="1"/>
  <c r="E18" i="1"/>
  <c r="E19" i="1"/>
  <c r="E20" i="1"/>
  <c r="E21" i="1"/>
  <c r="E22" i="1"/>
  <c r="E23" i="1"/>
  <c r="E24" i="1"/>
  <c r="E15" i="1"/>
  <c r="D16" i="1"/>
  <c r="D17" i="1"/>
  <c r="D18" i="1"/>
  <c r="D19" i="1"/>
  <c r="D20" i="1"/>
  <c r="D21" i="1"/>
  <c r="D22" i="1"/>
  <c r="D23" i="1"/>
  <c r="D24" i="1"/>
  <c r="D15" i="1"/>
  <c r="V7" i="3" l="1"/>
  <c r="V6" i="3"/>
  <c r="V5" i="3"/>
  <c r="V4" i="3"/>
  <c r="V3" i="3"/>
  <c r="V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U3" i="1" l="1"/>
  <c r="U4" i="1"/>
  <c r="U5" i="1"/>
  <c r="U6" i="1"/>
  <c r="U7" i="1"/>
  <c r="U8" i="1"/>
  <c r="U9" i="1"/>
  <c r="U10" i="1"/>
  <c r="U11" i="1"/>
  <c r="U2" i="1"/>
  <c r="T3" i="1"/>
  <c r="T4" i="1"/>
  <c r="T5" i="1"/>
  <c r="T6" i="1"/>
  <c r="T7" i="1"/>
  <c r="T8" i="1"/>
  <c r="T9" i="1"/>
  <c r="T10" i="1"/>
  <c r="T11" i="1"/>
  <c r="T2" i="1"/>
  <c r="H2" i="1"/>
  <c r="I2" i="1"/>
  <c r="H3" i="1"/>
  <c r="I3" i="1"/>
  <c r="H4" i="1"/>
  <c r="I4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Y3" i="3" l="1"/>
  <c r="Z3" i="3" s="1"/>
  <c r="Y4" i="3"/>
  <c r="Z4" i="3" s="1"/>
  <c r="Y5" i="3"/>
  <c r="Z5" i="3" s="1"/>
  <c r="Y6" i="3"/>
  <c r="Z6" i="3" s="1"/>
  <c r="Y7" i="3"/>
  <c r="Z7" i="3" s="1"/>
  <c r="Y8" i="3"/>
  <c r="Z8" i="3" s="1"/>
  <c r="Y9" i="3"/>
  <c r="Z9" i="3" s="1"/>
  <c r="Y10" i="3"/>
  <c r="Z10" i="3" s="1"/>
  <c r="Y11" i="3"/>
  <c r="Z11" i="3" s="1"/>
  <c r="Y12" i="3"/>
  <c r="Z12" i="3" s="1"/>
  <c r="Y13" i="3"/>
  <c r="Z13" i="3" s="1"/>
  <c r="Y14" i="3"/>
  <c r="Z14" i="3" s="1"/>
  <c r="Y15" i="3"/>
  <c r="Z15" i="3" s="1"/>
  <c r="Y16" i="3"/>
  <c r="Z16" i="3" s="1"/>
  <c r="Y17" i="3"/>
  <c r="Z17" i="3" s="1"/>
  <c r="Y18" i="3"/>
  <c r="Z18" i="3" s="1"/>
  <c r="Y19" i="3"/>
  <c r="Z19" i="3" s="1"/>
  <c r="Y20" i="3"/>
  <c r="Z20" i="3" s="1"/>
  <c r="Y21" i="3"/>
  <c r="Z21" i="3" s="1"/>
  <c r="Y22" i="3"/>
  <c r="Z22" i="3" s="1"/>
  <c r="Y23" i="3"/>
  <c r="Z23" i="3" s="1"/>
  <c r="Y24" i="3"/>
  <c r="Z24" i="3" s="1"/>
  <c r="Y25" i="3"/>
  <c r="Z25" i="3" s="1"/>
  <c r="Y26" i="3"/>
  <c r="Z26" i="3" s="1"/>
  <c r="Y27" i="3"/>
  <c r="Z27" i="3" s="1"/>
  <c r="Y28" i="3"/>
  <c r="Z28" i="3" s="1"/>
  <c r="Y29" i="3"/>
  <c r="Z29" i="3" s="1"/>
  <c r="Y30" i="3"/>
  <c r="Z30" i="3" s="1"/>
  <c r="Y31" i="3"/>
  <c r="Z31" i="3" s="1"/>
  <c r="Y32" i="3"/>
  <c r="Z32" i="3" s="1"/>
  <c r="Y33" i="3"/>
  <c r="Z33" i="3" s="1"/>
  <c r="Y34" i="3"/>
  <c r="Z34" i="3" s="1"/>
  <c r="Y35" i="3"/>
  <c r="Z35" i="3" s="1"/>
  <c r="Y36" i="3"/>
  <c r="Z36" i="3" s="1"/>
  <c r="Y37" i="3"/>
  <c r="Z37" i="3" s="1"/>
  <c r="Y38" i="3"/>
  <c r="Z38" i="3" s="1"/>
  <c r="Y39" i="3"/>
  <c r="Z39" i="3" s="1"/>
  <c r="Y40" i="3"/>
  <c r="Z40" i="3" s="1"/>
  <c r="Y41" i="3"/>
  <c r="Z41" i="3" s="1"/>
  <c r="Y2" i="3"/>
  <c r="Z2" i="3" s="1"/>
  <c r="X41" i="3"/>
  <c r="X40" i="3"/>
  <c r="X39" i="3"/>
  <c r="X38" i="3"/>
  <c r="X37" i="3"/>
  <c r="X36" i="3"/>
  <c r="X35" i="3"/>
  <c r="X34" i="3"/>
  <c r="X33" i="3"/>
  <c r="X32" i="3"/>
  <c r="X31" i="3"/>
  <c r="X30" i="3"/>
  <c r="X27" i="3"/>
  <c r="X26" i="3"/>
  <c r="X25" i="3"/>
  <c r="X24" i="3"/>
  <c r="X23" i="3"/>
  <c r="X22" i="3"/>
  <c r="X21" i="3"/>
  <c r="X20" i="3"/>
  <c r="X19" i="3"/>
  <c r="X18" i="3"/>
  <c r="X17" i="3"/>
  <c r="X16" i="3"/>
  <c r="X15" i="3"/>
  <c r="X14" i="3"/>
  <c r="X13" i="3"/>
  <c r="X12" i="3"/>
  <c r="X11" i="3"/>
  <c r="X10" i="3"/>
  <c r="X9" i="3"/>
  <c r="X7" i="3"/>
  <c r="X8" i="3"/>
  <c r="X6" i="3"/>
  <c r="X5" i="3"/>
  <c r="X4" i="3"/>
  <c r="X3" i="3"/>
  <c r="X2" i="3"/>
  <c r="W23" i="3"/>
  <c r="W22" i="3"/>
  <c r="W41" i="3"/>
  <c r="W40" i="3"/>
  <c r="W39" i="3"/>
  <c r="W38" i="3"/>
  <c r="W37" i="3"/>
  <c r="W36" i="3"/>
  <c r="W35" i="3"/>
  <c r="W34" i="3"/>
  <c r="W31" i="3"/>
  <c r="W30" i="3"/>
  <c r="W29" i="3"/>
  <c r="W28" i="3"/>
  <c r="W27" i="3"/>
  <c r="W26" i="3"/>
  <c r="W25" i="3"/>
  <c r="W32" i="3"/>
  <c r="W33" i="3"/>
  <c r="W24" i="3"/>
  <c r="W21" i="3"/>
  <c r="W20" i="3"/>
  <c r="W19" i="3"/>
  <c r="W18" i="3"/>
  <c r="W17" i="3"/>
  <c r="W16" i="3"/>
  <c r="W15" i="3"/>
  <c r="W14" i="3"/>
  <c r="W13" i="3"/>
  <c r="W12" i="3"/>
  <c r="W11" i="3"/>
  <c r="W10" i="3"/>
  <c r="W9" i="3"/>
  <c r="W8" i="3"/>
  <c r="W7" i="3"/>
  <c r="W6" i="3"/>
  <c r="W5" i="3"/>
  <c r="W4" i="3"/>
  <c r="W3" i="3"/>
  <c r="W2" i="3"/>
  <c r="J5" i="2" l="1"/>
  <c r="J6" i="2"/>
  <c r="J7" i="2"/>
  <c r="J11" i="2"/>
  <c r="I3" i="2"/>
  <c r="I4" i="2"/>
  <c r="I8" i="2"/>
  <c r="I9" i="2"/>
  <c r="I10" i="2"/>
  <c r="H3" i="2"/>
  <c r="H4" i="2"/>
  <c r="H5" i="2"/>
  <c r="H6" i="2"/>
  <c r="H7" i="2"/>
  <c r="H8" i="2"/>
  <c r="H9" i="2"/>
  <c r="H10" i="2"/>
  <c r="H11" i="2"/>
  <c r="J2" i="2"/>
  <c r="H2" i="2"/>
</calcChain>
</file>

<file path=xl/sharedStrings.xml><?xml version="1.0" encoding="utf-8"?>
<sst xmlns="http://schemas.openxmlformats.org/spreadsheetml/2006/main" count="284" uniqueCount="94">
  <si>
    <t>Buffalo</t>
  </si>
  <si>
    <t>Time</t>
  </si>
  <si>
    <t>Weight</t>
  </si>
  <si>
    <t>T Midazolam</t>
  </si>
  <si>
    <t>C Etorphine</t>
  </si>
  <si>
    <t>C Midazolam</t>
  </si>
  <si>
    <t>C Azaperone</t>
  </si>
  <si>
    <t>T Etorphine</t>
  </si>
  <si>
    <t>Age</t>
  </si>
  <si>
    <t>T Azaperone</t>
  </si>
  <si>
    <t>BCS</t>
  </si>
  <si>
    <t>Treat</t>
  </si>
  <si>
    <t>EA</t>
  </si>
  <si>
    <t>EM</t>
  </si>
  <si>
    <t>HR</t>
  </si>
  <si>
    <t>RR</t>
  </si>
  <si>
    <t>Temp</t>
  </si>
  <si>
    <t>ETCO2</t>
  </si>
  <si>
    <t>SAP</t>
  </si>
  <si>
    <t>DAP</t>
  </si>
  <si>
    <t>MAP</t>
  </si>
  <si>
    <t>Immob Score</t>
  </si>
  <si>
    <t>pH</t>
  </si>
  <si>
    <t>PaCO2</t>
  </si>
  <si>
    <t>PaO2</t>
  </si>
  <si>
    <t>HCO3</t>
  </si>
  <si>
    <t>BE(ecf)</t>
  </si>
  <si>
    <t>SO2</t>
  </si>
  <si>
    <t>Na</t>
  </si>
  <si>
    <t>K</t>
  </si>
  <si>
    <t>iCa</t>
  </si>
  <si>
    <t>Cl</t>
  </si>
  <si>
    <t>Ht</t>
  </si>
  <si>
    <t>Hb</t>
  </si>
  <si>
    <t>BE(b)</t>
  </si>
  <si>
    <t>Glu</t>
  </si>
  <si>
    <t>Lac</t>
  </si>
  <si>
    <t>Crea</t>
  </si>
  <si>
    <t>A-a gradient</t>
  </si>
  <si>
    <t>Day</t>
  </si>
  <si>
    <t>Buffalo 1</t>
  </si>
  <si>
    <t>Buffalo 2</t>
  </si>
  <si>
    <t>Buffalo 3</t>
  </si>
  <si>
    <t>Buffalo 4</t>
  </si>
  <si>
    <t>Buffalo 5</t>
  </si>
  <si>
    <t>Buffalo 6</t>
  </si>
  <si>
    <t>Buffalo 7</t>
  </si>
  <si>
    <t>Buffalo 8</t>
  </si>
  <si>
    <t>Buffalo 9</t>
  </si>
  <si>
    <t>Buffalo 10</t>
  </si>
  <si>
    <t>Pres</t>
  </si>
  <si>
    <t>PAO2</t>
  </si>
  <si>
    <t>(Pa-ET)CO2</t>
  </si>
  <si>
    <t>CaO2</t>
  </si>
  <si>
    <t>SaO2</t>
  </si>
  <si>
    <t>Induction score EA</t>
  </si>
  <si>
    <t>Induction score EM</t>
  </si>
  <si>
    <t>Immobilisation score EA</t>
  </si>
  <si>
    <t>Immobilisation score EM</t>
  </si>
  <si>
    <t>Time head up EA</t>
  </si>
  <si>
    <t>Time head up  EM</t>
  </si>
  <si>
    <t>Total time EA</t>
  </si>
  <si>
    <t>Total time EM</t>
  </si>
  <si>
    <t>Recovery score EA</t>
  </si>
  <si>
    <t>Recovery score EM</t>
  </si>
  <si>
    <t>1st sign to recumbency EA</t>
  </si>
  <si>
    <t>1st sign to recumbency EM</t>
  </si>
  <si>
    <t>Recumbency to first touch EA</t>
  </si>
  <si>
    <t>Recumbency to first touch EM</t>
  </si>
  <si>
    <t>Dart to 1st sign EA</t>
  </si>
  <si>
    <t>Dart to 1st sign EM</t>
  </si>
  <si>
    <t>Head up to standing EA</t>
  </si>
  <si>
    <t>Head up to standing EM</t>
  </si>
  <si>
    <t>Standing to walking EA</t>
  </si>
  <si>
    <t>Standing to walking EM</t>
  </si>
  <si>
    <t>Total recovery EA (Reversal to walking)</t>
  </si>
  <si>
    <t>Total recovery EM (Reversal to walking)</t>
  </si>
  <si>
    <t>Mean</t>
  </si>
  <si>
    <t>5 EA</t>
  </si>
  <si>
    <t>20 EA</t>
  </si>
  <si>
    <t>5 EM</t>
  </si>
  <si>
    <t>20 EM</t>
  </si>
  <si>
    <t>SD</t>
  </si>
  <si>
    <t>Dart to first touch EA</t>
  </si>
  <si>
    <t>Dart to first touch EM</t>
  </si>
  <si>
    <t>Recovery time EA (Antagonist to standing)</t>
  </si>
  <si>
    <t>Recovery time EM (Antagonist to standing)</t>
  </si>
  <si>
    <t>Induction time EA (Dart to recumbent)</t>
  </si>
  <si>
    <t>Induction time EM (Dart to recumbent)</t>
  </si>
  <si>
    <t>Median</t>
  </si>
  <si>
    <t>Q1</t>
  </si>
  <si>
    <t>Q3</t>
  </si>
  <si>
    <t>Max</t>
  </si>
  <si>
    <t>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</si>
</sst>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[$-F400]h:mm:ss\ AM/PM"/>
    <numFmt numFmtId="165" formatCode="0.0"/>
    <numFmt numFmtId="166" formatCode="0.0000"/>
    <numFmt numFmtId="167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164" fontId="0" fillId="0" borderId="0" xfId="0" applyNumberFormat="1"/>
    <xf numFmtId="45" fontId="0" fillId="0" borderId="0" xfId="0" applyNumberFormat="1"/>
    <xf numFmtId="0" fontId="0" fillId="0" borderId="0" xfId="1" applyNumberFormat="1" applyFont="1"/>
    <xf numFmtId="0" fontId="0" fillId="0" borderId="0" xfId="0" applyNumberFormat="1"/>
    <xf numFmtId="165" fontId="0" fillId="0" borderId="0" xfId="0" applyNumberFormat="1"/>
    <xf numFmtId="2" fontId="0" fillId="0" borderId="0" xfId="0" applyNumberFormat="1"/>
    <xf numFmtId="166" fontId="0" fillId="0" borderId="0" xfId="0" applyNumberFormat="1"/>
    <xf numFmtId="167" fontId="0" fillId="0" borderId="0" xfId="0" applyNumberFormat="1"/>
    <xf numFmtId="167" fontId="0" fillId="0" borderId="0" xfId="0" applyNumberFormat="1" applyFill="1"/>
    <xf numFmtId="0" fontId="0" fillId="0" borderId="0" xfId="0" applyFont="1" applyFill="1"/>
    <xf numFmtId="167" fontId="0" fillId="0" borderId="0" xfId="0" applyNumberFormat="1" applyFont="1" applyFill="1"/>
    <xf numFmtId="165" fontId="0" fillId="0" borderId="0" xfId="0" applyNumberFormat="1" applyFont="1" applyFill="1"/>
    <xf numFmtId="20" fontId="0" fillId="0" borderId="0" xfId="0" applyNumberFormat="1"/>
    <xf numFmtId="0" fontId="0" fillId="0" borderId="0" xfId="0" applyFont="1"/>
    <xf numFmtId="0" fontId="0" fillId="0" borderId="0" xfId="0" applyFill="1"/>
    <xf numFmtId="0" fontId="2" fillId="0" borderId="0" xfId="0" applyFont="1"/>
    <xf numFmtId="165" fontId="0" fillId="0" borderId="0" xfId="0" applyNumberFormat="1" applyFont="1"/>
    <xf numFmtId="167" fontId="0" fillId="0" borderId="0" xfId="0" applyNumberFormat="1" applyFont="1"/>
    <xf numFmtId="1" fontId="0" fillId="0" borderId="0" xfId="0" applyNumberFormat="1"/>
    <xf numFmtId="0" fontId="0" fillId="0" borderId="0" xfId="0" applyNumberFormat="1" applyFill="1"/>
    <xf numFmtId="0" fontId="0" fillId="0" borderId="0" xfId="0" applyAlignment="1">
      <alignment wrapText="1"/>
    </xf>
    <xf numFmtId="166" fontId="0" fillId="2" borderId="0" xfId="0" applyNumberFormat="1" applyFill="1"/>
    <xf numFmtId="14" fontId="0" fillId="0" borderId="0" xfId="0" applyNumberFormat="1"/>
    <xf numFmtId="14" fontId="0" fillId="2" borderId="0" xfId="0" applyNumberFormat="1" applyFill="1"/>
    <xf numFmtId="0" fontId="0" fillId="0" borderId="0" xfId="0" applyNumberFormat="1" applyAlignment="1">
      <alignment wrapText="1"/>
    </xf>
    <xf numFmtId="0" fontId="0" fillId="2" borderId="0" xfId="0" applyFill="1" applyAlignment="1">
      <alignment wrapText="1"/>
    </xf>
    <xf numFmtId="0" fontId="0" fillId="2" borderId="0" xfId="0" applyNumberFormat="1" applyFill="1"/>
    <xf numFmtId="0" fontId="0" fillId="2" borderId="0" xfId="0" applyFill="1"/>
    <xf numFmtId="0" fontId="0" fillId="2" borderId="0" xfId="0" applyNumberFormat="1" applyFill="1" applyAlignment="1">
      <alignment wrapText="1"/>
    </xf>
    <xf numFmtId="0" fontId="0" fillId="0" borderId="0" xfId="0" applyNumberFormat="1" applyAlignment="1">
      <alignment horizontal="right"/>
    </xf>
    <xf numFmtId="45" fontId="0" fillId="0" borderId="0" xfId="0" applyNumberForma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67CCC-B5E9-4693-BDC1-D748C56717BB}">
  <dimension ref="A1:K18"/>
  <sheetViews>
    <sheetView topLeftCell="E1" workbookViewId="0">
      <selection activeCell="H13" sqref="H13"/>
    </sheetView>
  </sheetViews>
  <sheetFormatPr defaultRowHeight="15" x14ac:dyDescent="0.25"/>
  <cols>
    <col min="5" max="5" width="11.140625" bestFit="1" customWidth="1"/>
    <col min="6" max="6" width="12" bestFit="1" customWidth="1"/>
    <col min="7" max="7" width="12.140625" bestFit="1" customWidth="1"/>
    <col min="8" max="8" width="11.7109375" bestFit="1" customWidth="1"/>
    <col min="9" max="9" width="12.140625" bestFit="1" customWidth="1"/>
    <col min="10" max="10" width="12.28515625" bestFit="1" customWidth="1"/>
    <col min="11" max="11" width="12.140625" bestFit="1" customWidth="1"/>
  </cols>
  <sheetData>
    <row r="1" spans="1:11" x14ac:dyDescent="0.25">
      <c r="A1" t="s">
        <v>0</v>
      </c>
      <c r="B1" t="s">
        <v>8</v>
      </c>
      <c r="C1" t="s">
        <v>10</v>
      </c>
      <c r="D1" t="s">
        <v>2</v>
      </c>
      <c r="E1" t="s">
        <v>7</v>
      </c>
      <c r="F1" t="s">
        <v>9</v>
      </c>
      <c r="G1" t="s">
        <v>3</v>
      </c>
      <c r="H1" t="s">
        <v>4</v>
      </c>
      <c r="I1" t="s">
        <v>6</v>
      </c>
      <c r="J1" t="s">
        <v>5</v>
      </c>
    </row>
    <row r="2" spans="1:11" x14ac:dyDescent="0.25">
      <c r="A2">
        <v>1</v>
      </c>
      <c r="B2">
        <v>96</v>
      </c>
      <c r="C2">
        <v>3</v>
      </c>
      <c r="D2">
        <v>568</v>
      </c>
      <c r="E2">
        <v>9</v>
      </c>
      <c r="F2">
        <v>90</v>
      </c>
      <c r="G2">
        <v>90</v>
      </c>
      <c r="H2" s="7">
        <f>E2/D2</f>
        <v>1.5845070422535211E-2</v>
      </c>
      <c r="I2" s="7"/>
      <c r="J2" s="22">
        <f>G2/D2</f>
        <v>0.15845070422535212</v>
      </c>
    </row>
    <row r="3" spans="1:11" x14ac:dyDescent="0.25">
      <c r="A3">
        <v>2</v>
      </c>
      <c r="B3">
        <v>42</v>
      </c>
      <c r="C3">
        <v>3</v>
      </c>
      <c r="D3">
        <v>456</v>
      </c>
      <c r="E3">
        <v>7</v>
      </c>
      <c r="F3">
        <v>70</v>
      </c>
      <c r="G3">
        <v>70</v>
      </c>
      <c r="H3" s="7">
        <f t="shared" ref="H3:H11" si="0">E3/D3</f>
        <v>1.5350877192982455E-2</v>
      </c>
      <c r="I3" s="22">
        <f t="shared" ref="I3:I10" si="1">F3/D3</f>
        <v>0.15350877192982457</v>
      </c>
      <c r="J3" s="7"/>
    </row>
    <row r="4" spans="1:11" x14ac:dyDescent="0.25">
      <c r="A4">
        <v>3</v>
      </c>
      <c r="B4">
        <v>42</v>
      </c>
      <c r="C4">
        <v>3</v>
      </c>
      <c r="D4">
        <v>384</v>
      </c>
      <c r="E4">
        <v>6</v>
      </c>
      <c r="F4">
        <v>60</v>
      </c>
      <c r="G4">
        <v>60</v>
      </c>
      <c r="H4" s="7">
        <f t="shared" si="0"/>
        <v>1.5625E-2</v>
      </c>
      <c r="I4" s="22">
        <f t="shared" si="1"/>
        <v>0.15625</v>
      </c>
      <c r="J4" s="7"/>
    </row>
    <row r="5" spans="1:11" x14ac:dyDescent="0.25">
      <c r="A5">
        <v>4</v>
      </c>
      <c r="B5">
        <v>42</v>
      </c>
      <c r="C5">
        <v>2.5</v>
      </c>
      <c r="D5">
        <v>304</v>
      </c>
      <c r="E5">
        <v>5.5</v>
      </c>
      <c r="F5">
        <v>55</v>
      </c>
      <c r="G5">
        <v>55</v>
      </c>
      <c r="H5" s="7">
        <f t="shared" si="0"/>
        <v>1.8092105263157895E-2</v>
      </c>
      <c r="I5" s="7"/>
      <c r="J5" s="22">
        <f t="shared" ref="J5:J11" si="2">G5/D5</f>
        <v>0.18092105263157895</v>
      </c>
    </row>
    <row r="6" spans="1:11" x14ac:dyDescent="0.25">
      <c r="A6">
        <v>5</v>
      </c>
      <c r="B6">
        <v>54</v>
      </c>
      <c r="C6">
        <v>2.5</v>
      </c>
      <c r="D6">
        <v>374</v>
      </c>
      <c r="E6">
        <v>5</v>
      </c>
      <c r="F6">
        <v>50</v>
      </c>
      <c r="G6">
        <v>50</v>
      </c>
      <c r="H6" s="7">
        <f t="shared" si="0"/>
        <v>1.3368983957219251E-2</v>
      </c>
      <c r="I6" s="7"/>
      <c r="J6" s="22">
        <f t="shared" si="2"/>
        <v>0.13368983957219252</v>
      </c>
    </row>
    <row r="7" spans="1:11" x14ac:dyDescent="0.25">
      <c r="A7">
        <v>6</v>
      </c>
      <c r="B7">
        <v>30</v>
      </c>
      <c r="C7">
        <v>2.5</v>
      </c>
      <c r="D7">
        <v>320</v>
      </c>
      <c r="E7">
        <v>5</v>
      </c>
      <c r="F7">
        <v>50</v>
      </c>
      <c r="G7">
        <v>50</v>
      </c>
      <c r="H7" s="7">
        <f t="shared" si="0"/>
        <v>1.5625E-2</v>
      </c>
      <c r="I7" s="7"/>
      <c r="J7" s="22">
        <f t="shared" si="2"/>
        <v>0.15625</v>
      </c>
    </row>
    <row r="8" spans="1:11" x14ac:dyDescent="0.25">
      <c r="A8">
        <v>7</v>
      </c>
      <c r="B8">
        <v>48</v>
      </c>
      <c r="C8">
        <v>2</v>
      </c>
      <c r="D8">
        <v>306</v>
      </c>
      <c r="E8">
        <v>4.5</v>
      </c>
      <c r="F8">
        <v>45</v>
      </c>
      <c r="G8">
        <v>45</v>
      </c>
      <c r="H8" s="7">
        <f t="shared" si="0"/>
        <v>1.4705882352941176E-2</v>
      </c>
      <c r="I8" s="22">
        <f t="shared" si="1"/>
        <v>0.14705882352941177</v>
      </c>
      <c r="J8" s="7"/>
    </row>
    <row r="9" spans="1:11" x14ac:dyDescent="0.25">
      <c r="A9">
        <v>8</v>
      </c>
      <c r="B9">
        <v>36</v>
      </c>
      <c r="C9">
        <v>3</v>
      </c>
      <c r="D9">
        <v>260</v>
      </c>
      <c r="E9">
        <v>4</v>
      </c>
      <c r="F9">
        <v>40</v>
      </c>
      <c r="G9">
        <v>40</v>
      </c>
      <c r="H9" s="7">
        <f t="shared" si="0"/>
        <v>1.5384615384615385E-2</v>
      </c>
      <c r="I9" s="22">
        <f t="shared" si="1"/>
        <v>0.15384615384615385</v>
      </c>
      <c r="J9" s="7"/>
    </row>
    <row r="10" spans="1:11" x14ac:dyDescent="0.25">
      <c r="A10">
        <v>9</v>
      </c>
      <c r="B10">
        <v>60</v>
      </c>
      <c r="C10">
        <v>2.5</v>
      </c>
      <c r="D10">
        <v>290</v>
      </c>
      <c r="E10">
        <v>4</v>
      </c>
      <c r="F10">
        <v>40</v>
      </c>
      <c r="G10">
        <v>40</v>
      </c>
      <c r="H10" s="7">
        <f t="shared" si="0"/>
        <v>1.3793103448275862E-2</v>
      </c>
      <c r="I10" s="22">
        <f t="shared" si="1"/>
        <v>0.13793103448275862</v>
      </c>
      <c r="J10" s="7"/>
    </row>
    <row r="11" spans="1:11" x14ac:dyDescent="0.25">
      <c r="A11">
        <v>10</v>
      </c>
      <c r="B11">
        <v>36</v>
      </c>
      <c r="C11">
        <v>2.5</v>
      </c>
      <c r="D11">
        <v>268</v>
      </c>
      <c r="E11">
        <v>4</v>
      </c>
      <c r="F11">
        <v>40</v>
      </c>
      <c r="G11">
        <v>40</v>
      </c>
      <c r="H11" s="7">
        <f t="shared" si="0"/>
        <v>1.4925373134328358E-2</v>
      </c>
      <c r="I11" s="7"/>
      <c r="J11" s="22">
        <f t="shared" si="2"/>
        <v>0.14925373134328357</v>
      </c>
    </row>
    <row r="12" spans="1:11" x14ac:dyDescent="0.25">
      <c r="H12" s="7">
        <f>AVERAGE(H2:H11)</f>
        <v>1.5271601115605559E-2</v>
      </c>
    </row>
    <row r="13" spans="1:11" x14ac:dyDescent="0.25">
      <c r="H13" s="7">
        <f>_xlfn.STDEV.P(H2:H11)</f>
        <v>1.216501873977678E-3</v>
      </c>
      <c r="I13" s="24">
        <v>43733</v>
      </c>
      <c r="J13" s="23">
        <v>43740</v>
      </c>
    </row>
    <row r="16" spans="1:11" x14ac:dyDescent="0.25">
      <c r="H16">
        <f>_xlfn.STDEV.P(I3:I11)</f>
        <v>6.634491706693172E-3</v>
      </c>
      <c r="I16" s="7">
        <f>AVERAGE(I3,I4,I8,I9,I10)</f>
        <v>0.14971895675762975</v>
      </c>
      <c r="J16" s="7">
        <f>AVERAGE(J2,J5,J6,J7,J11)</f>
        <v>0.15571306555448144</v>
      </c>
      <c r="K16">
        <f>_xlfn.STDEV.P(J2:J11)</f>
        <v>1.5296869337802839E-2</v>
      </c>
    </row>
    <row r="17" spans="9:10" x14ac:dyDescent="0.25">
      <c r="I17" s="7">
        <f>AVERAGE(I2:I11)</f>
        <v>0.14971895675762975</v>
      </c>
      <c r="J17" s="7">
        <f>AVERAGE(J2:J11)</f>
        <v>0.15571306555448144</v>
      </c>
    </row>
    <row r="18" spans="9:10" x14ac:dyDescent="0.25">
      <c r="I18" s="7" t="e">
        <f>AVERAGE(I2,I5,I6,I7,I11)</f>
        <v>#DIV/0!</v>
      </c>
      <c r="J18" s="7" t="e">
        <f>AVERAGE(J3,J4,J8,J9,J10)</f>
        <v>#DIV/0!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A67E8-9B41-4B8A-AF7C-F4F463A331A9}">
  <dimension ref="A1:AE247"/>
  <sheetViews>
    <sheetView tabSelected="1" topLeftCell="I1" zoomScale="90" zoomScaleNormal="90" workbookViewId="0">
      <selection activeCell="J16" sqref="J16"/>
    </sheetView>
  </sheetViews>
  <sheetFormatPr defaultRowHeight="15" x14ac:dyDescent="0.25"/>
  <cols>
    <col min="1" max="1" width="7.42578125" bestFit="1" customWidth="1"/>
    <col min="2" max="2" width="10.28515625" customWidth="1"/>
    <col min="3" max="3" width="10.5703125" customWidth="1"/>
    <col min="4" max="4" width="14.28515625" customWidth="1"/>
    <col min="5" max="5" width="15.5703125" customWidth="1"/>
    <col min="6" max="6" width="14.28515625" customWidth="1"/>
    <col min="7" max="7" width="14" customWidth="1"/>
    <col min="8" max="8" width="11.5703125" customWidth="1"/>
    <col min="9" max="9" width="11.85546875" customWidth="1"/>
    <col min="10" max="11" width="9.5703125" bestFit="1" customWidth="1"/>
    <col min="12" max="13" width="14.7109375" bestFit="1" customWidth="1"/>
    <col min="14" max="15" width="10.28515625" bestFit="1" customWidth="1"/>
    <col min="16" max="16" width="11.28515625" bestFit="1" customWidth="1"/>
    <col min="17" max="17" width="11.85546875" bestFit="1" customWidth="1"/>
    <col min="18" max="18" width="11" bestFit="1" customWidth="1"/>
    <col min="19" max="19" width="11.140625" bestFit="1" customWidth="1"/>
    <col min="20" max="21" width="19.85546875" bestFit="1" customWidth="1"/>
    <col min="22" max="22" width="10" customWidth="1"/>
    <col min="23" max="23" width="9.85546875" customWidth="1"/>
    <col min="24" max="25" width="9.140625" bestFit="1" customWidth="1"/>
  </cols>
  <sheetData>
    <row r="1" spans="1:31" s="21" customFormat="1" ht="45" x14ac:dyDescent="0.25">
      <c r="A1" s="21" t="s">
        <v>0</v>
      </c>
      <c r="B1" s="21" t="s">
        <v>69</v>
      </c>
      <c r="C1" s="21" t="s">
        <v>70</v>
      </c>
      <c r="D1" s="21" t="s">
        <v>65</v>
      </c>
      <c r="E1" s="21" t="s">
        <v>66</v>
      </c>
      <c r="F1" s="21" t="s">
        <v>67</v>
      </c>
      <c r="G1" s="21" t="s">
        <v>68</v>
      </c>
      <c r="H1" s="26" t="s">
        <v>83</v>
      </c>
      <c r="I1" s="26" t="s">
        <v>84</v>
      </c>
      <c r="J1" s="21" t="s">
        <v>55</v>
      </c>
      <c r="K1" s="21" t="s">
        <v>56</v>
      </c>
      <c r="L1" s="21" t="s">
        <v>57</v>
      </c>
      <c r="M1" s="21" t="s">
        <v>58</v>
      </c>
      <c r="N1" s="21" t="s">
        <v>59</v>
      </c>
      <c r="O1" s="21" t="s">
        <v>60</v>
      </c>
      <c r="P1" s="21" t="s">
        <v>71</v>
      </c>
      <c r="Q1" s="21" t="s">
        <v>72</v>
      </c>
      <c r="R1" s="21" t="s">
        <v>73</v>
      </c>
      <c r="S1" s="21" t="s">
        <v>74</v>
      </c>
      <c r="T1" s="21" t="s">
        <v>75</v>
      </c>
      <c r="U1" s="21" t="s">
        <v>76</v>
      </c>
      <c r="V1" s="21" t="s">
        <v>61</v>
      </c>
      <c r="W1" s="21" t="s">
        <v>62</v>
      </c>
      <c r="X1" s="21" t="s">
        <v>63</v>
      </c>
      <c r="Y1" s="21" t="s">
        <v>64</v>
      </c>
    </row>
    <row r="2" spans="1:31" x14ac:dyDescent="0.25">
      <c r="A2">
        <v>1</v>
      </c>
      <c r="B2" s="3">
        <v>353</v>
      </c>
      <c r="C2" s="4">
        <v>200</v>
      </c>
      <c r="D2" s="4">
        <v>650</v>
      </c>
      <c r="E2" s="4">
        <v>380</v>
      </c>
      <c r="F2" s="4">
        <v>327</v>
      </c>
      <c r="G2" s="4">
        <v>885</v>
      </c>
      <c r="H2" s="28">
        <f t="shared" ref="H2:H11" si="0">B2+D2+F2</f>
        <v>1330</v>
      </c>
      <c r="I2" s="28">
        <f t="shared" ref="I2:I11" si="1">C2+E2+G2</f>
        <v>1465</v>
      </c>
      <c r="J2" s="4">
        <v>3</v>
      </c>
      <c r="K2" s="4">
        <v>3</v>
      </c>
      <c r="L2" s="4">
        <v>2</v>
      </c>
      <c r="M2" s="4">
        <v>2</v>
      </c>
      <c r="N2" s="4">
        <v>21</v>
      </c>
      <c r="O2" s="4">
        <v>178</v>
      </c>
      <c r="P2" s="4">
        <v>26</v>
      </c>
      <c r="Q2" s="4">
        <v>16</v>
      </c>
      <c r="R2" s="4">
        <v>71</v>
      </c>
      <c r="S2" s="4">
        <v>1</v>
      </c>
      <c r="T2" s="4">
        <f>N2+P2+R2</f>
        <v>118</v>
      </c>
      <c r="U2" s="4">
        <f>O2+Q2+S2</f>
        <v>195</v>
      </c>
      <c r="V2" s="4">
        <v>3671</v>
      </c>
      <c r="W2" s="4">
        <v>3795</v>
      </c>
      <c r="X2" s="4">
        <v>1</v>
      </c>
      <c r="Y2" s="4">
        <v>1</v>
      </c>
      <c r="Z2" s="4"/>
      <c r="AA2" s="4"/>
      <c r="AB2" s="4"/>
      <c r="AC2" s="4"/>
      <c r="AD2" s="4"/>
      <c r="AE2" s="4"/>
    </row>
    <row r="3" spans="1:31" x14ac:dyDescent="0.25">
      <c r="A3">
        <v>2</v>
      </c>
      <c r="B3" s="4">
        <v>110</v>
      </c>
      <c r="C3" s="4">
        <v>28</v>
      </c>
      <c r="D3" s="4">
        <v>55</v>
      </c>
      <c r="E3" s="4">
        <v>3</v>
      </c>
      <c r="F3" s="4">
        <v>63</v>
      </c>
      <c r="G3" s="4">
        <v>31</v>
      </c>
      <c r="H3" s="28">
        <f t="shared" si="0"/>
        <v>228</v>
      </c>
      <c r="I3" s="28">
        <f t="shared" si="1"/>
        <v>62</v>
      </c>
      <c r="J3" s="4">
        <v>1</v>
      </c>
      <c r="K3" s="4">
        <v>1</v>
      </c>
      <c r="L3" s="4">
        <v>2</v>
      </c>
      <c r="M3" s="4">
        <v>3</v>
      </c>
      <c r="N3" s="4">
        <v>33</v>
      </c>
      <c r="O3" s="4">
        <v>20</v>
      </c>
      <c r="P3" s="4">
        <v>15</v>
      </c>
      <c r="Q3" s="4">
        <v>30</v>
      </c>
      <c r="R3" s="4">
        <v>13</v>
      </c>
      <c r="S3" s="4">
        <v>11</v>
      </c>
      <c r="T3" s="4">
        <f t="shared" ref="T3:T11" si="2">N3+P3+R3</f>
        <v>61</v>
      </c>
      <c r="U3" s="4">
        <f t="shared" ref="U3:U11" si="3">O3+Q3+S3</f>
        <v>61</v>
      </c>
      <c r="V3" s="4">
        <v>2461</v>
      </c>
      <c r="W3" s="4">
        <v>2461</v>
      </c>
      <c r="X3" s="4">
        <v>1</v>
      </c>
      <c r="Y3" s="4">
        <v>1</v>
      </c>
      <c r="Z3" s="4"/>
      <c r="AA3" s="4"/>
      <c r="AB3" s="4"/>
      <c r="AC3" s="4"/>
      <c r="AD3" s="4"/>
      <c r="AE3" s="4"/>
    </row>
    <row r="4" spans="1:31" x14ac:dyDescent="0.25">
      <c r="A4">
        <v>3</v>
      </c>
      <c r="B4" s="4">
        <v>115</v>
      </c>
      <c r="C4" s="4">
        <v>120</v>
      </c>
      <c r="D4" s="4">
        <v>56</v>
      </c>
      <c r="E4" s="4">
        <v>86</v>
      </c>
      <c r="F4" s="4">
        <v>102</v>
      </c>
      <c r="G4" s="4">
        <v>62</v>
      </c>
      <c r="H4" s="28">
        <f t="shared" si="0"/>
        <v>273</v>
      </c>
      <c r="I4" s="28">
        <f t="shared" si="1"/>
        <v>268</v>
      </c>
      <c r="J4" s="4">
        <v>1</v>
      </c>
      <c r="K4" s="4">
        <v>1</v>
      </c>
      <c r="L4" s="4">
        <v>3</v>
      </c>
      <c r="M4" s="4">
        <v>3</v>
      </c>
      <c r="N4" s="4">
        <v>49</v>
      </c>
      <c r="O4" s="4">
        <v>45</v>
      </c>
      <c r="P4" s="4">
        <v>26</v>
      </c>
      <c r="Q4" s="4">
        <v>29</v>
      </c>
      <c r="R4" s="4">
        <v>11</v>
      </c>
      <c r="S4" s="4">
        <v>26</v>
      </c>
      <c r="T4" s="4">
        <f t="shared" si="2"/>
        <v>86</v>
      </c>
      <c r="U4" s="4">
        <f t="shared" si="3"/>
        <v>100</v>
      </c>
      <c r="V4" s="4">
        <v>2486</v>
      </c>
      <c r="W4" s="4">
        <v>2500</v>
      </c>
      <c r="X4" s="4">
        <v>1</v>
      </c>
      <c r="Y4" s="4">
        <v>1</v>
      </c>
      <c r="Z4" s="4"/>
      <c r="AA4" s="4"/>
      <c r="AB4" s="4"/>
      <c r="AC4" s="4"/>
      <c r="AD4" s="4"/>
      <c r="AE4" s="4"/>
    </row>
    <row r="5" spans="1:31" x14ac:dyDescent="0.25">
      <c r="A5">
        <v>4</v>
      </c>
      <c r="B5" s="4">
        <v>82</v>
      </c>
      <c r="C5" s="4">
        <v>91</v>
      </c>
      <c r="D5" s="4">
        <v>77</v>
      </c>
      <c r="E5" s="4">
        <v>64</v>
      </c>
      <c r="F5" s="4">
        <v>101</v>
      </c>
      <c r="G5" s="4">
        <v>81</v>
      </c>
      <c r="H5" s="28">
        <f t="shared" si="0"/>
        <v>260</v>
      </c>
      <c r="I5" s="28">
        <f t="shared" si="1"/>
        <v>236</v>
      </c>
      <c r="J5" s="4">
        <v>1</v>
      </c>
      <c r="K5" s="4">
        <v>1</v>
      </c>
      <c r="L5" s="4">
        <v>3</v>
      </c>
      <c r="M5" s="4">
        <v>3</v>
      </c>
      <c r="N5" s="4">
        <v>26</v>
      </c>
      <c r="O5" s="4">
        <v>88</v>
      </c>
      <c r="P5" s="4">
        <v>54</v>
      </c>
      <c r="Q5" s="4">
        <v>16</v>
      </c>
      <c r="R5" s="4">
        <v>20</v>
      </c>
      <c r="S5" s="4">
        <v>6</v>
      </c>
      <c r="T5" s="4">
        <f t="shared" si="2"/>
        <v>100</v>
      </c>
      <c r="U5" s="4">
        <f t="shared" si="3"/>
        <v>110</v>
      </c>
      <c r="V5" s="4">
        <v>2500</v>
      </c>
      <c r="W5" s="4">
        <v>2510</v>
      </c>
      <c r="X5" s="4">
        <v>1</v>
      </c>
      <c r="Y5" s="4">
        <v>1</v>
      </c>
      <c r="Z5" s="4"/>
      <c r="AA5" s="4"/>
      <c r="AB5" s="4"/>
      <c r="AC5" s="4"/>
      <c r="AD5" s="4"/>
      <c r="AE5" s="4"/>
    </row>
    <row r="6" spans="1:31" x14ac:dyDescent="0.25">
      <c r="A6">
        <v>5</v>
      </c>
      <c r="B6" s="4">
        <v>120</v>
      </c>
      <c r="C6" s="4">
        <v>100</v>
      </c>
      <c r="D6" s="4">
        <v>121</v>
      </c>
      <c r="E6" s="4">
        <v>67</v>
      </c>
      <c r="F6" s="4">
        <v>149</v>
      </c>
      <c r="G6" s="4">
        <v>103</v>
      </c>
      <c r="H6" s="28">
        <f t="shared" si="0"/>
        <v>390</v>
      </c>
      <c r="I6" s="28">
        <f t="shared" si="1"/>
        <v>270</v>
      </c>
      <c r="J6" s="4">
        <v>1</v>
      </c>
      <c r="K6" s="4">
        <v>2</v>
      </c>
      <c r="L6" s="4">
        <v>2</v>
      </c>
      <c r="M6" s="4">
        <v>3</v>
      </c>
      <c r="N6" s="4">
        <v>23</v>
      </c>
      <c r="O6" s="4">
        <v>21</v>
      </c>
      <c r="P6" s="4">
        <v>11</v>
      </c>
      <c r="Q6" s="4">
        <v>44</v>
      </c>
      <c r="R6" s="4">
        <v>6</v>
      </c>
      <c r="S6" s="4">
        <v>13</v>
      </c>
      <c r="T6" s="4">
        <f t="shared" si="2"/>
        <v>40</v>
      </c>
      <c r="U6" s="4">
        <f t="shared" si="3"/>
        <v>78</v>
      </c>
      <c r="V6" s="4">
        <v>2440</v>
      </c>
      <c r="W6" s="4">
        <v>2478</v>
      </c>
      <c r="X6" s="4">
        <v>1</v>
      </c>
      <c r="Y6" s="4">
        <v>1</v>
      </c>
      <c r="Z6" s="4"/>
      <c r="AA6" s="4"/>
      <c r="AB6" s="4"/>
      <c r="AC6" s="4"/>
      <c r="AD6" s="4"/>
      <c r="AE6" s="4"/>
    </row>
    <row r="7" spans="1:31" x14ac:dyDescent="0.25">
      <c r="A7">
        <v>6</v>
      </c>
      <c r="B7" s="4">
        <v>113</v>
      </c>
      <c r="C7" s="4">
        <v>118</v>
      </c>
      <c r="D7" s="4">
        <v>100</v>
      </c>
      <c r="E7" s="4">
        <v>108</v>
      </c>
      <c r="F7" s="4">
        <v>99</v>
      </c>
      <c r="G7" s="4">
        <v>169</v>
      </c>
      <c r="H7" s="28">
        <f t="shared" si="0"/>
        <v>312</v>
      </c>
      <c r="I7" s="28">
        <f t="shared" si="1"/>
        <v>395</v>
      </c>
      <c r="J7" s="4">
        <v>1</v>
      </c>
      <c r="K7" s="4">
        <v>2</v>
      </c>
      <c r="L7" s="4">
        <v>2</v>
      </c>
      <c r="M7" s="4">
        <v>2</v>
      </c>
      <c r="N7" s="4">
        <v>55</v>
      </c>
      <c r="O7" s="4">
        <v>60</v>
      </c>
      <c r="P7" s="4">
        <v>28</v>
      </c>
      <c r="Q7" s="4">
        <v>6</v>
      </c>
      <c r="R7" s="4">
        <v>12</v>
      </c>
      <c r="S7" s="4">
        <v>9</v>
      </c>
      <c r="T7" s="4">
        <f t="shared" si="2"/>
        <v>95</v>
      </c>
      <c r="U7" s="4">
        <f t="shared" si="3"/>
        <v>75</v>
      </c>
      <c r="V7" s="4">
        <v>2495</v>
      </c>
      <c r="W7" s="4">
        <v>2475</v>
      </c>
      <c r="X7" s="4">
        <v>1</v>
      </c>
      <c r="Y7" s="4">
        <v>1</v>
      </c>
      <c r="Z7" s="4"/>
      <c r="AA7" s="4"/>
      <c r="AB7" s="4"/>
      <c r="AC7" s="4"/>
      <c r="AD7" s="4"/>
      <c r="AE7" s="4"/>
    </row>
    <row r="8" spans="1:31" x14ac:dyDescent="0.25">
      <c r="A8">
        <v>7</v>
      </c>
      <c r="B8" s="4">
        <v>147</v>
      </c>
      <c r="C8" s="4">
        <v>90</v>
      </c>
      <c r="D8" s="4">
        <v>633</v>
      </c>
      <c r="E8" s="4">
        <v>370</v>
      </c>
      <c r="F8" s="4">
        <v>150</v>
      </c>
      <c r="G8" s="4">
        <v>100</v>
      </c>
      <c r="H8" s="28">
        <f t="shared" si="0"/>
        <v>930</v>
      </c>
      <c r="I8" s="28">
        <f t="shared" si="1"/>
        <v>560</v>
      </c>
      <c r="J8" s="4">
        <v>3</v>
      </c>
      <c r="K8" s="4">
        <v>2</v>
      </c>
      <c r="L8" s="4">
        <v>2</v>
      </c>
      <c r="M8" s="4">
        <v>2</v>
      </c>
      <c r="N8" s="20">
        <v>37</v>
      </c>
      <c r="O8" s="4">
        <v>44</v>
      </c>
      <c r="P8" s="4">
        <v>4</v>
      </c>
      <c r="Q8" s="4">
        <v>15</v>
      </c>
      <c r="R8" s="4">
        <v>7</v>
      </c>
      <c r="S8" s="4">
        <v>24</v>
      </c>
      <c r="T8" s="4">
        <f t="shared" si="2"/>
        <v>48</v>
      </c>
      <c r="U8" s="4">
        <f t="shared" si="3"/>
        <v>83</v>
      </c>
      <c r="V8" s="4">
        <v>3108</v>
      </c>
      <c r="W8" s="4">
        <v>2483</v>
      </c>
      <c r="X8" s="4">
        <v>1</v>
      </c>
      <c r="Y8" s="4">
        <v>1</v>
      </c>
      <c r="Z8" s="4"/>
      <c r="AA8" s="4"/>
      <c r="AB8" s="4"/>
      <c r="AC8" s="4"/>
      <c r="AD8" s="4"/>
      <c r="AE8" s="4"/>
    </row>
    <row r="9" spans="1:31" x14ac:dyDescent="0.25">
      <c r="A9">
        <v>8</v>
      </c>
      <c r="B9" s="4">
        <v>88</v>
      </c>
      <c r="C9" s="4">
        <v>98</v>
      </c>
      <c r="D9" s="4">
        <v>110</v>
      </c>
      <c r="E9" s="4">
        <v>60</v>
      </c>
      <c r="F9" s="4">
        <v>162</v>
      </c>
      <c r="G9" s="4">
        <v>164</v>
      </c>
      <c r="H9" s="28">
        <f t="shared" si="0"/>
        <v>360</v>
      </c>
      <c r="I9" s="28">
        <f t="shared" si="1"/>
        <v>322</v>
      </c>
      <c r="J9" s="4">
        <v>1</v>
      </c>
      <c r="K9" s="4">
        <v>1</v>
      </c>
      <c r="L9" s="4">
        <v>2</v>
      </c>
      <c r="M9" s="4">
        <v>3</v>
      </c>
      <c r="N9" s="4">
        <v>38</v>
      </c>
      <c r="O9" s="4">
        <v>20</v>
      </c>
      <c r="P9" s="4">
        <v>12</v>
      </c>
      <c r="Q9" s="4">
        <v>20</v>
      </c>
      <c r="R9" s="4">
        <v>10</v>
      </c>
      <c r="S9" s="4">
        <v>6</v>
      </c>
      <c r="T9" s="4">
        <f t="shared" si="2"/>
        <v>60</v>
      </c>
      <c r="U9" s="4">
        <f t="shared" si="3"/>
        <v>46</v>
      </c>
      <c r="V9" s="4">
        <v>2460</v>
      </c>
      <c r="W9" s="4">
        <v>2446</v>
      </c>
      <c r="X9" s="4">
        <v>1</v>
      </c>
      <c r="Y9" s="4">
        <v>1</v>
      </c>
      <c r="Z9" s="4"/>
      <c r="AA9" s="4"/>
      <c r="AB9" s="4"/>
      <c r="AC9" s="4"/>
      <c r="AD9" s="4"/>
      <c r="AE9" s="4"/>
    </row>
    <row r="10" spans="1:31" x14ac:dyDescent="0.25">
      <c r="A10">
        <v>9</v>
      </c>
      <c r="B10" s="4">
        <v>105</v>
      </c>
      <c r="C10" s="4">
        <v>131</v>
      </c>
      <c r="D10" s="4">
        <v>92</v>
      </c>
      <c r="E10" s="4">
        <v>177</v>
      </c>
      <c r="F10" s="4">
        <v>98</v>
      </c>
      <c r="G10" s="4">
        <v>136</v>
      </c>
      <c r="H10" s="28">
        <f t="shared" si="0"/>
        <v>295</v>
      </c>
      <c r="I10" s="28">
        <f t="shared" si="1"/>
        <v>444</v>
      </c>
      <c r="J10" s="4">
        <v>1</v>
      </c>
      <c r="K10" s="4">
        <v>2</v>
      </c>
      <c r="L10" s="4">
        <v>2</v>
      </c>
      <c r="M10" s="4">
        <v>3</v>
      </c>
      <c r="N10" s="4">
        <v>21</v>
      </c>
      <c r="O10" s="4">
        <v>14</v>
      </c>
      <c r="P10" s="4">
        <v>31</v>
      </c>
      <c r="Q10" s="4">
        <v>13</v>
      </c>
      <c r="R10" s="4">
        <v>7</v>
      </c>
      <c r="S10" s="4">
        <v>14</v>
      </c>
      <c r="T10" s="4">
        <f t="shared" si="2"/>
        <v>59</v>
      </c>
      <c r="U10" s="4">
        <f t="shared" si="3"/>
        <v>41</v>
      </c>
      <c r="V10" s="4">
        <v>2459</v>
      </c>
      <c r="W10" s="4">
        <v>2441</v>
      </c>
      <c r="X10" s="4">
        <v>1</v>
      </c>
      <c r="Y10" s="4">
        <v>1</v>
      </c>
      <c r="Z10" s="4"/>
      <c r="AA10" s="4"/>
      <c r="AB10" s="4"/>
      <c r="AC10" s="4"/>
      <c r="AD10" s="4"/>
      <c r="AE10" s="4"/>
    </row>
    <row r="11" spans="1:31" x14ac:dyDescent="0.25">
      <c r="A11">
        <v>10</v>
      </c>
      <c r="B11" s="4">
        <v>104</v>
      </c>
      <c r="C11" s="4">
        <v>95</v>
      </c>
      <c r="D11" s="4">
        <v>32</v>
      </c>
      <c r="E11" s="4">
        <v>81</v>
      </c>
      <c r="F11" s="4">
        <v>79</v>
      </c>
      <c r="G11" s="4">
        <v>218</v>
      </c>
      <c r="H11" s="28">
        <f t="shared" si="0"/>
        <v>215</v>
      </c>
      <c r="I11" s="28">
        <f t="shared" si="1"/>
        <v>394</v>
      </c>
      <c r="J11" s="4">
        <v>1</v>
      </c>
      <c r="K11" s="4">
        <v>2</v>
      </c>
      <c r="L11" s="4">
        <v>3</v>
      </c>
      <c r="M11" s="4">
        <v>3</v>
      </c>
      <c r="N11" s="4">
        <v>31</v>
      </c>
      <c r="O11" s="4">
        <v>61</v>
      </c>
      <c r="P11" s="4">
        <v>11</v>
      </c>
      <c r="Q11" s="4">
        <v>5</v>
      </c>
      <c r="R11" s="4">
        <v>1</v>
      </c>
      <c r="S11" s="4">
        <v>2</v>
      </c>
      <c r="T11" s="4">
        <f t="shared" si="2"/>
        <v>43</v>
      </c>
      <c r="U11" s="4">
        <f t="shared" si="3"/>
        <v>68</v>
      </c>
      <c r="V11" s="4">
        <v>2443</v>
      </c>
      <c r="W11" s="4">
        <v>2468</v>
      </c>
      <c r="X11" s="4">
        <v>1</v>
      </c>
      <c r="Y11" s="4">
        <v>1</v>
      </c>
      <c r="Z11" s="4"/>
      <c r="AA11" s="4"/>
      <c r="AB11" s="4"/>
      <c r="AC11" s="4"/>
      <c r="AD11" s="4"/>
      <c r="AE11" s="4"/>
    </row>
    <row r="12" spans="1:31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45" x14ac:dyDescent="0.25">
      <c r="B14" s="4"/>
      <c r="C14" s="27" t="s">
        <v>0</v>
      </c>
      <c r="D14" s="26" t="s">
        <v>87</v>
      </c>
      <c r="E14" s="26" t="s">
        <v>88</v>
      </c>
      <c r="G14" s="21"/>
      <c r="H14" s="25"/>
      <c r="I14" s="4"/>
      <c r="J14" s="4"/>
      <c r="K14" s="4"/>
      <c r="L14" s="4"/>
      <c r="M14" s="4"/>
      <c r="N14" s="4"/>
      <c r="O14" s="4"/>
      <c r="P14" s="4"/>
      <c r="Q14" s="4"/>
      <c r="R14" s="4"/>
      <c r="S14" s="27" t="s">
        <v>0</v>
      </c>
      <c r="T14" s="29" t="s">
        <v>85</v>
      </c>
      <c r="U14" s="29" t="s">
        <v>86</v>
      </c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x14ac:dyDescent="0.25">
      <c r="B15" s="4"/>
      <c r="C15" s="27">
        <v>1</v>
      </c>
      <c r="D15" s="27">
        <f t="shared" ref="D15:D24" si="4">D2+B2</f>
        <v>1003</v>
      </c>
      <c r="E15" s="27">
        <f t="shared" ref="E15:E24" si="5">E2+C2</f>
        <v>580</v>
      </c>
      <c r="F15" s="4"/>
      <c r="G15" s="4"/>
      <c r="H15" s="4"/>
      <c r="I15" s="30" t="s">
        <v>89</v>
      </c>
      <c r="J15" s="4">
        <f>MEDIAN(J2:J11)</f>
        <v>1</v>
      </c>
      <c r="K15" s="4">
        <f>MEDIAN(K2:K11)</f>
        <v>2</v>
      </c>
      <c r="L15" s="4">
        <f>MEDIAN(L2:L11)</f>
        <v>2</v>
      </c>
      <c r="M15" s="4">
        <f>MEDIAN(M2:M11)</f>
        <v>3</v>
      </c>
      <c r="N15" s="4"/>
      <c r="O15" s="4"/>
      <c r="P15" s="4"/>
      <c r="Q15" s="4"/>
      <c r="R15" s="4"/>
      <c r="S15" s="27">
        <v>1</v>
      </c>
      <c r="T15" s="28">
        <f>+N2+P2</f>
        <v>47</v>
      </c>
      <c r="U15" s="28">
        <f>+O2+Q2</f>
        <v>194</v>
      </c>
      <c r="V15" s="4"/>
      <c r="W15" s="4"/>
      <c r="X15" s="4">
        <v>1</v>
      </c>
      <c r="Y15" s="4">
        <v>1</v>
      </c>
      <c r="Z15" s="4"/>
      <c r="AA15" s="4"/>
      <c r="AB15" s="4"/>
      <c r="AC15" s="4"/>
      <c r="AD15" s="4"/>
      <c r="AE15" s="4"/>
    </row>
    <row r="16" spans="1:31" x14ac:dyDescent="0.25">
      <c r="B16" s="4"/>
      <c r="C16" s="27">
        <v>2</v>
      </c>
      <c r="D16" s="27">
        <f t="shared" si="4"/>
        <v>165</v>
      </c>
      <c r="E16" s="27">
        <f t="shared" si="5"/>
        <v>31</v>
      </c>
      <c r="F16" s="4"/>
      <c r="G16" s="4"/>
      <c r="H16" s="4"/>
      <c r="I16" s="30" t="s">
        <v>90</v>
      </c>
      <c r="J16" s="4">
        <f>QUARTILE(J2:J11,1)</f>
        <v>1</v>
      </c>
      <c r="K16" s="4">
        <f>QUARTILE(K2:K11,1)</f>
        <v>1</v>
      </c>
      <c r="L16" s="4">
        <f t="shared" ref="L16:M16" si="6">QUARTILE(L2:L11,1)</f>
        <v>2</v>
      </c>
      <c r="M16" s="4">
        <f t="shared" si="6"/>
        <v>2.25</v>
      </c>
      <c r="N16" s="4"/>
      <c r="O16" s="4"/>
      <c r="P16" s="4"/>
      <c r="Q16" s="4"/>
      <c r="R16" s="4"/>
      <c r="S16" s="27">
        <v>2</v>
      </c>
      <c r="T16" s="28">
        <f t="shared" ref="T16:T24" si="7">+N3+P3</f>
        <v>48</v>
      </c>
      <c r="U16" s="28">
        <f t="shared" ref="U16:U24" si="8">+O3+Q3</f>
        <v>50</v>
      </c>
      <c r="V16" s="4"/>
      <c r="W16" s="4"/>
      <c r="X16" s="4">
        <f>QUARTILE(X2:X11,1)</f>
        <v>1</v>
      </c>
      <c r="Y16" s="4">
        <f>QUARTILE(Y2:Y11,1)</f>
        <v>1</v>
      </c>
      <c r="Z16" s="4"/>
      <c r="AA16" s="4"/>
      <c r="AB16" s="4"/>
      <c r="AC16" s="4"/>
      <c r="AD16" s="4"/>
      <c r="AE16" s="4"/>
    </row>
    <row r="17" spans="2:31" x14ac:dyDescent="0.25">
      <c r="B17" s="4"/>
      <c r="C17" s="27">
        <v>3</v>
      </c>
      <c r="D17" s="27">
        <f t="shared" si="4"/>
        <v>171</v>
      </c>
      <c r="E17" s="27">
        <f t="shared" si="5"/>
        <v>206</v>
      </c>
      <c r="F17" s="4"/>
      <c r="G17" s="4"/>
      <c r="H17" s="4"/>
      <c r="I17" s="30" t="s">
        <v>91</v>
      </c>
      <c r="J17" s="4">
        <f>QUARTILE(J2:J11,3)</f>
        <v>1</v>
      </c>
      <c r="K17" s="4">
        <f>QUARTILE(K2:K11,3)</f>
        <v>2</v>
      </c>
      <c r="L17" s="4">
        <f t="shared" ref="L17:M17" si="9">QUARTILE(L2:L11,3)</f>
        <v>2.75</v>
      </c>
      <c r="M17" s="4">
        <f t="shared" si="9"/>
        <v>3</v>
      </c>
      <c r="N17" s="4"/>
      <c r="O17" s="4"/>
      <c r="P17" s="4"/>
      <c r="Q17" s="4"/>
      <c r="R17" s="4"/>
      <c r="S17" s="27">
        <v>3</v>
      </c>
      <c r="T17" s="28">
        <f t="shared" si="7"/>
        <v>75</v>
      </c>
      <c r="U17" s="28">
        <f t="shared" si="8"/>
        <v>74</v>
      </c>
      <c r="V17" s="4"/>
      <c r="W17" s="4"/>
      <c r="X17" s="4">
        <f>QUARTILE(X2:X11,3)</f>
        <v>1</v>
      </c>
      <c r="Y17" s="4">
        <f>QUARTILE(Y2:Y11,3)</f>
        <v>1</v>
      </c>
      <c r="Z17" s="4"/>
      <c r="AA17" s="4"/>
      <c r="AB17" s="4"/>
      <c r="AC17" s="4"/>
      <c r="AD17" s="4"/>
      <c r="AE17" s="4"/>
    </row>
    <row r="18" spans="2:31" x14ac:dyDescent="0.25">
      <c r="C18" s="27">
        <v>4</v>
      </c>
      <c r="D18" s="27">
        <f t="shared" si="4"/>
        <v>159</v>
      </c>
      <c r="E18" s="27">
        <f t="shared" si="5"/>
        <v>155</v>
      </c>
      <c r="H18" s="2"/>
      <c r="I18" s="31" t="s">
        <v>92</v>
      </c>
      <c r="J18" s="4">
        <f>QUARTILE(J2:J11,4)</f>
        <v>3</v>
      </c>
      <c r="K18" s="4">
        <f t="shared" ref="K18:M18" si="10">QUARTILE(K2:K11,4)</f>
        <v>3</v>
      </c>
      <c r="L18" s="4">
        <f t="shared" si="10"/>
        <v>3</v>
      </c>
      <c r="M18" s="4">
        <f t="shared" si="10"/>
        <v>3</v>
      </c>
      <c r="O18" s="2"/>
      <c r="P18" s="2"/>
      <c r="Q18" s="2"/>
      <c r="R18" s="2"/>
      <c r="S18" s="27">
        <v>4</v>
      </c>
      <c r="T18" s="28">
        <f t="shared" si="7"/>
        <v>80</v>
      </c>
      <c r="U18" s="28">
        <f t="shared" si="8"/>
        <v>104</v>
      </c>
      <c r="V18" s="2"/>
      <c r="W18" s="2"/>
      <c r="X18" s="4">
        <f>QUARTILE(X2:X11,4)</f>
        <v>1</v>
      </c>
      <c r="Y18" s="4">
        <f>QUARTILE(Y2:Y11,4)</f>
        <v>1</v>
      </c>
    </row>
    <row r="19" spans="2:31" x14ac:dyDescent="0.25">
      <c r="C19" s="27">
        <v>5</v>
      </c>
      <c r="D19" s="27">
        <f t="shared" si="4"/>
        <v>241</v>
      </c>
      <c r="E19" s="27">
        <f t="shared" si="5"/>
        <v>167</v>
      </c>
      <c r="H19" s="2"/>
      <c r="I19" s="31" t="s">
        <v>93</v>
      </c>
      <c r="J19" s="4">
        <f>QUARTILE(J2:J11,0)</f>
        <v>1</v>
      </c>
      <c r="K19" s="4">
        <f t="shared" ref="K19:M19" si="11">QUARTILE(K2:K11,0)</f>
        <v>1</v>
      </c>
      <c r="L19" s="4">
        <f t="shared" si="11"/>
        <v>2</v>
      </c>
      <c r="M19" s="4">
        <f t="shared" si="11"/>
        <v>2</v>
      </c>
      <c r="O19" s="2"/>
      <c r="P19" s="2"/>
      <c r="Q19" s="2"/>
      <c r="R19" s="2"/>
      <c r="S19" s="27">
        <v>5</v>
      </c>
      <c r="T19" s="28">
        <f t="shared" si="7"/>
        <v>34</v>
      </c>
      <c r="U19" s="28">
        <f t="shared" si="8"/>
        <v>65</v>
      </c>
      <c r="V19" s="2"/>
      <c r="W19" s="2"/>
      <c r="X19" s="4">
        <f>QUARTILE(X2:X11,0)</f>
        <v>1</v>
      </c>
      <c r="Y19" s="4">
        <f>QUARTILE(Y2:Y11,0)</f>
        <v>1</v>
      </c>
    </row>
    <row r="20" spans="2:31" x14ac:dyDescent="0.25">
      <c r="C20" s="27">
        <v>6</v>
      </c>
      <c r="D20" s="27">
        <f t="shared" si="4"/>
        <v>213</v>
      </c>
      <c r="E20" s="27">
        <f t="shared" si="5"/>
        <v>226</v>
      </c>
      <c r="H20" s="2"/>
      <c r="I20" s="2"/>
      <c r="J20" s="4"/>
      <c r="K20" s="4"/>
      <c r="L20" s="4"/>
      <c r="O20" s="2"/>
      <c r="P20" s="2"/>
      <c r="Q20" s="2"/>
      <c r="R20" s="2"/>
      <c r="S20" s="27">
        <v>6</v>
      </c>
      <c r="T20" s="28">
        <f t="shared" si="7"/>
        <v>83</v>
      </c>
      <c r="U20" s="28">
        <f t="shared" si="8"/>
        <v>66</v>
      </c>
      <c r="V20" s="2"/>
      <c r="W20" s="2"/>
      <c r="X20" s="2"/>
    </row>
    <row r="21" spans="2:31" x14ac:dyDescent="0.25">
      <c r="C21" s="27">
        <v>7</v>
      </c>
      <c r="D21" s="27">
        <f t="shared" si="4"/>
        <v>780</v>
      </c>
      <c r="E21" s="27">
        <f t="shared" si="5"/>
        <v>460</v>
      </c>
      <c r="H21" s="2"/>
      <c r="I21" s="2"/>
      <c r="J21" s="4"/>
      <c r="K21" s="4"/>
      <c r="L21" s="4"/>
      <c r="O21" s="2"/>
      <c r="P21" s="2"/>
      <c r="Q21" s="2"/>
      <c r="R21" s="2"/>
      <c r="S21" s="27">
        <v>7</v>
      </c>
      <c r="T21" s="28">
        <f t="shared" si="7"/>
        <v>41</v>
      </c>
      <c r="U21" s="28">
        <f t="shared" si="8"/>
        <v>59</v>
      </c>
      <c r="V21" s="2"/>
      <c r="W21" s="2"/>
      <c r="X21" s="2"/>
    </row>
    <row r="22" spans="2:31" x14ac:dyDescent="0.25">
      <c r="C22" s="27">
        <v>8</v>
      </c>
      <c r="D22" s="27">
        <f t="shared" si="4"/>
        <v>198</v>
      </c>
      <c r="E22" s="27">
        <f t="shared" si="5"/>
        <v>158</v>
      </c>
      <c r="H22" s="2"/>
      <c r="I22" s="2"/>
      <c r="J22" s="2"/>
      <c r="O22" s="2"/>
      <c r="P22" s="2"/>
      <c r="Q22" s="2"/>
      <c r="R22" s="2"/>
      <c r="S22" s="27">
        <v>8</v>
      </c>
      <c r="T22" s="28">
        <f t="shared" si="7"/>
        <v>50</v>
      </c>
      <c r="U22" s="28">
        <f t="shared" si="8"/>
        <v>40</v>
      </c>
      <c r="V22" s="2"/>
      <c r="W22" s="2"/>
      <c r="X22" s="2"/>
    </row>
    <row r="23" spans="2:31" x14ac:dyDescent="0.25">
      <c r="C23" s="27">
        <v>9</v>
      </c>
      <c r="D23" s="27">
        <f t="shared" si="4"/>
        <v>197</v>
      </c>
      <c r="E23" s="27">
        <f t="shared" si="5"/>
        <v>308</v>
      </c>
      <c r="H23" s="2"/>
      <c r="I23" s="2"/>
      <c r="J23" s="2"/>
      <c r="O23" s="2"/>
      <c r="P23" s="2"/>
      <c r="Q23" s="2"/>
      <c r="R23" s="2"/>
      <c r="S23" s="27">
        <v>9</v>
      </c>
      <c r="T23" s="28">
        <f t="shared" si="7"/>
        <v>52</v>
      </c>
      <c r="U23" s="28">
        <f t="shared" si="8"/>
        <v>27</v>
      </c>
      <c r="V23" s="2"/>
      <c r="W23" s="2"/>
      <c r="X23" s="2"/>
    </row>
    <row r="24" spans="2:31" x14ac:dyDescent="0.25">
      <c r="C24" s="27">
        <v>10</v>
      </c>
      <c r="D24" s="27">
        <f t="shared" si="4"/>
        <v>136</v>
      </c>
      <c r="E24" s="27">
        <f t="shared" si="5"/>
        <v>176</v>
      </c>
      <c r="H24" s="2"/>
      <c r="I24" s="2"/>
      <c r="J24" s="2"/>
      <c r="O24" s="2"/>
      <c r="P24" s="2"/>
      <c r="Q24" s="2"/>
      <c r="R24" s="2"/>
      <c r="S24" s="27">
        <v>10</v>
      </c>
      <c r="T24" s="28">
        <f t="shared" si="7"/>
        <v>42</v>
      </c>
      <c r="U24" s="28">
        <f t="shared" si="8"/>
        <v>66</v>
      </c>
      <c r="V24" s="2"/>
      <c r="W24" s="2"/>
      <c r="X24" s="2"/>
    </row>
    <row r="25" spans="2:31" x14ac:dyDescent="0.25">
      <c r="D25" s="4"/>
      <c r="H25" s="2"/>
      <c r="I25" s="2"/>
      <c r="J25" s="2"/>
      <c r="O25" s="2"/>
      <c r="P25" s="2"/>
      <c r="Q25" s="2"/>
      <c r="R25" s="2"/>
      <c r="S25" s="2"/>
      <c r="V25" s="2"/>
      <c r="W25" s="2"/>
      <c r="X25" s="2"/>
    </row>
    <row r="26" spans="2:31" x14ac:dyDescent="0.25">
      <c r="H26" s="2"/>
      <c r="I26" s="2"/>
      <c r="J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31" x14ac:dyDescent="0.25">
      <c r="H27" s="2"/>
      <c r="I27" s="2"/>
      <c r="J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31" x14ac:dyDescent="0.25">
      <c r="H28" s="2"/>
      <c r="I28" s="2"/>
      <c r="J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31" x14ac:dyDescent="0.25">
      <c r="H29" s="2"/>
      <c r="I29" s="2"/>
      <c r="J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31" x14ac:dyDescent="0.25">
      <c r="H30" s="2"/>
      <c r="I30" s="2"/>
      <c r="J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31" x14ac:dyDescent="0.25">
      <c r="H31" s="2"/>
      <c r="I31" s="2"/>
      <c r="J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31" x14ac:dyDescent="0.25">
      <c r="C32" s="2"/>
      <c r="D32" s="2"/>
      <c r="E32" s="2"/>
      <c r="F32" s="2"/>
      <c r="G32" s="2"/>
      <c r="H32" s="2"/>
      <c r="I32" s="2"/>
      <c r="J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3:24" x14ac:dyDescent="0.25">
      <c r="C33" s="2"/>
      <c r="D33" s="2"/>
      <c r="E33" s="2"/>
      <c r="F33" s="2"/>
      <c r="G33" s="2"/>
      <c r="H33" s="2"/>
      <c r="I33" s="2"/>
      <c r="J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3:24" x14ac:dyDescent="0.25">
      <c r="C34" s="2"/>
      <c r="D34" s="2"/>
      <c r="E34" s="2"/>
      <c r="F34" s="2"/>
      <c r="G34" s="2"/>
      <c r="H34" s="2"/>
      <c r="I34" s="2"/>
      <c r="J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3:24" x14ac:dyDescent="0.25">
      <c r="C35" s="2"/>
      <c r="D35" s="2"/>
      <c r="E35" s="2"/>
      <c r="F35" s="2"/>
      <c r="G35" s="2"/>
      <c r="H35" s="2"/>
      <c r="I35" s="2"/>
      <c r="J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3:24" x14ac:dyDescent="0.25">
      <c r="C36" s="2"/>
      <c r="D36" s="2"/>
      <c r="E36" s="2"/>
      <c r="F36" s="2"/>
      <c r="G36" s="2"/>
      <c r="H36" s="2"/>
      <c r="I36" s="2"/>
      <c r="J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3:24" x14ac:dyDescent="0.25">
      <c r="C37" s="2"/>
      <c r="D37" s="2"/>
      <c r="E37" s="2"/>
      <c r="F37" s="2"/>
      <c r="G37" s="2"/>
      <c r="H37" s="2"/>
      <c r="I37" s="2"/>
      <c r="J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3:24" x14ac:dyDescent="0.25">
      <c r="C38" s="2"/>
      <c r="D38" s="2"/>
      <c r="E38" s="2"/>
      <c r="F38" s="2"/>
      <c r="G38" s="2"/>
      <c r="H38" s="2"/>
      <c r="I38" s="2"/>
      <c r="J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3:24" x14ac:dyDescent="0.25">
      <c r="C39" s="2"/>
      <c r="D39" s="2"/>
      <c r="E39" s="2"/>
      <c r="F39" s="2"/>
      <c r="G39" s="2"/>
      <c r="H39" s="2"/>
      <c r="I39" s="2"/>
      <c r="J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3:24" x14ac:dyDescent="0.25">
      <c r="C40" s="2"/>
      <c r="D40" s="2"/>
      <c r="E40" s="2"/>
      <c r="F40" s="2"/>
      <c r="G40" s="2"/>
      <c r="H40" s="2"/>
      <c r="I40" s="2"/>
      <c r="J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3:24" x14ac:dyDescent="0.25">
      <c r="C41" s="2"/>
      <c r="D41" s="2"/>
      <c r="E41" s="2"/>
      <c r="F41" s="2"/>
      <c r="G41" s="2"/>
      <c r="H41" s="2"/>
      <c r="I41" s="2"/>
      <c r="J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3:24" x14ac:dyDescent="0.25">
      <c r="C42" s="2"/>
      <c r="D42" s="2"/>
      <c r="E42" s="2"/>
      <c r="F42" s="2"/>
      <c r="G42" s="2"/>
      <c r="H42" s="2"/>
      <c r="I42" s="2"/>
      <c r="J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3:24" x14ac:dyDescent="0.25">
      <c r="C43" s="2"/>
      <c r="D43" s="2"/>
      <c r="E43" s="2"/>
      <c r="F43" s="2"/>
      <c r="G43" s="2"/>
      <c r="H43" s="2"/>
      <c r="I43" s="2"/>
      <c r="J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3:24" x14ac:dyDescent="0.25">
      <c r="C44" s="2"/>
      <c r="D44" s="2"/>
      <c r="E44" s="2"/>
      <c r="F44" s="2"/>
      <c r="G44" s="2"/>
      <c r="H44" s="2"/>
      <c r="I44" s="2"/>
      <c r="J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3:24" x14ac:dyDescent="0.25">
      <c r="C45" s="2"/>
      <c r="D45" s="2"/>
      <c r="E45" s="2"/>
      <c r="F45" s="2"/>
      <c r="G45" s="2"/>
      <c r="H45" s="2"/>
      <c r="I45" s="2"/>
      <c r="J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3:24" x14ac:dyDescent="0.25">
      <c r="C46" s="2"/>
      <c r="D46" s="2"/>
      <c r="E46" s="2"/>
      <c r="F46" s="2"/>
      <c r="G46" s="2"/>
      <c r="H46" s="2"/>
      <c r="I46" s="2"/>
      <c r="J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3:24" x14ac:dyDescent="0.25">
      <c r="C47" s="2"/>
      <c r="D47" s="2"/>
      <c r="E47" s="2"/>
      <c r="F47" s="2"/>
      <c r="G47" s="2"/>
      <c r="H47" s="2"/>
      <c r="I47" s="2"/>
      <c r="J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3:24" x14ac:dyDescent="0.25">
      <c r="C48" s="2"/>
      <c r="D48" s="2"/>
      <c r="E48" s="2"/>
      <c r="F48" s="2"/>
      <c r="G48" s="2"/>
      <c r="H48" s="2"/>
      <c r="I48" s="2"/>
      <c r="J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3:24" x14ac:dyDescent="0.25">
      <c r="C49" s="2"/>
      <c r="D49" s="2"/>
      <c r="E49" s="2"/>
      <c r="F49" s="2"/>
      <c r="G49" s="2"/>
      <c r="H49" s="2"/>
      <c r="I49" s="2"/>
      <c r="J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3:24" x14ac:dyDescent="0.25">
      <c r="C50" s="2"/>
      <c r="D50" s="2"/>
      <c r="E50" s="2"/>
      <c r="F50" s="2"/>
      <c r="G50" s="2"/>
      <c r="H50" s="2"/>
      <c r="I50" s="2"/>
      <c r="J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3:24" x14ac:dyDescent="0.25">
      <c r="C51" s="2"/>
      <c r="D51" s="2"/>
      <c r="E51" s="2"/>
      <c r="F51" s="2"/>
      <c r="G51" s="2"/>
      <c r="H51" s="2"/>
      <c r="I51" s="2"/>
      <c r="J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3:24" x14ac:dyDescent="0.25">
      <c r="C52" s="2"/>
      <c r="D52" s="2"/>
      <c r="E52" s="2"/>
      <c r="F52" s="2"/>
      <c r="G52" s="2"/>
      <c r="H52" s="2"/>
      <c r="I52" s="2"/>
      <c r="J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3:24" x14ac:dyDescent="0.25">
      <c r="C53" s="2"/>
      <c r="D53" s="2"/>
      <c r="E53" s="2"/>
      <c r="F53" s="2"/>
      <c r="G53" s="2"/>
      <c r="H53" s="2"/>
      <c r="I53" s="2"/>
      <c r="J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3:24" x14ac:dyDescent="0.25">
      <c r="C54" s="2"/>
      <c r="D54" s="2"/>
      <c r="E54" s="2"/>
      <c r="F54" s="2"/>
      <c r="G54" s="2"/>
      <c r="H54" s="2"/>
      <c r="I54" s="2"/>
      <c r="J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3:24" x14ac:dyDescent="0.25">
      <c r="C55" s="2"/>
      <c r="D55" s="2"/>
      <c r="E55" s="2"/>
      <c r="F55" s="2"/>
      <c r="G55" s="2"/>
      <c r="H55" s="2"/>
      <c r="I55" s="2"/>
      <c r="J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3:24" x14ac:dyDescent="0.25">
      <c r="C56" s="2"/>
      <c r="D56" s="2"/>
      <c r="E56" s="2"/>
      <c r="F56" s="2"/>
      <c r="G56" s="2"/>
      <c r="H56" s="2"/>
      <c r="I56" s="2"/>
      <c r="J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3:24" x14ac:dyDescent="0.25">
      <c r="C57" s="2"/>
      <c r="D57" s="2"/>
      <c r="E57" s="2"/>
      <c r="F57" s="2"/>
      <c r="G57" s="2"/>
      <c r="H57" s="2"/>
      <c r="I57" s="2"/>
      <c r="J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3:24" x14ac:dyDescent="0.25">
      <c r="C58" s="2"/>
      <c r="D58" s="2"/>
      <c r="E58" s="2"/>
      <c r="F58" s="2"/>
      <c r="G58" s="2"/>
      <c r="H58" s="2"/>
      <c r="I58" s="2"/>
      <c r="J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3:24" x14ac:dyDescent="0.25">
      <c r="C59" s="2"/>
      <c r="D59" s="2"/>
      <c r="E59" s="2"/>
      <c r="F59" s="2"/>
      <c r="G59" s="2"/>
      <c r="H59" s="2"/>
      <c r="I59" s="2"/>
      <c r="J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3:24" x14ac:dyDescent="0.25">
      <c r="C60" s="2"/>
      <c r="D60" s="2"/>
      <c r="E60" s="2"/>
      <c r="F60" s="2"/>
      <c r="G60" s="2"/>
      <c r="H60" s="2"/>
      <c r="I60" s="2"/>
      <c r="J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3:24" x14ac:dyDescent="0.25">
      <c r="C61" s="2"/>
      <c r="D61" s="2"/>
      <c r="E61" s="2"/>
      <c r="F61" s="2"/>
      <c r="G61" s="2"/>
      <c r="H61" s="2"/>
      <c r="I61" s="2"/>
      <c r="J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3:24" x14ac:dyDescent="0.25">
      <c r="C62" s="2"/>
      <c r="D62" s="2"/>
      <c r="E62" s="2"/>
      <c r="F62" s="2"/>
      <c r="G62" s="2"/>
      <c r="H62" s="2"/>
      <c r="I62" s="2"/>
      <c r="J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3:24" x14ac:dyDescent="0.25">
      <c r="C63" s="2"/>
      <c r="D63" s="2"/>
      <c r="E63" s="2"/>
      <c r="F63" s="2"/>
      <c r="G63" s="2"/>
      <c r="H63" s="2"/>
      <c r="I63" s="2"/>
      <c r="J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3:24" x14ac:dyDescent="0.25">
      <c r="C64" s="2"/>
      <c r="D64" s="2"/>
      <c r="E64" s="2"/>
      <c r="F64" s="2"/>
      <c r="G64" s="2"/>
      <c r="H64" s="2"/>
      <c r="I64" s="2"/>
      <c r="J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3:24" x14ac:dyDescent="0.25">
      <c r="C65" s="2"/>
      <c r="D65" s="2"/>
      <c r="E65" s="2"/>
      <c r="F65" s="2"/>
      <c r="G65" s="2"/>
      <c r="H65" s="2"/>
      <c r="I65" s="2"/>
      <c r="J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3:24" x14ac:dyDescent="0.25">
      <c r="C66" s="2"/>
      <c r="D66" s="2"/>
      <c r="E66" s="2"/>
      <c r="F66" s="2"/>
      <c r="G66" s="2"/>
      <c r="H66" s="2"/>
      <c r="I66" s="2"/>
      <c r="J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3:24" x14ac:dyDescent="0.25">
      <c r="C67" s="2"/>
      <c r="D67" s="2"/>
      <c r="E67" s="2"/>
      <c r="F67" s="2"/>
      <c r="G67" s="2"/>
      <c r="H67" s="2"/>
      <c r="I67" s="2"/>
      <c r="J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3:24" x14ac:dyDescent="0.25">
      <c r="C68" s="2"/>
      <c r="D68" s="2"/>
      <c r="E68" s="2"/>
      <c r="F68" s="2"/>
      <c r="G68" s="2"/>
      <c r="H68" s="2"/>
      <c r="I68" s="2"/>
      <c r="J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3:24" x14ac:dyDescent="0.25">
      <c r="C69" s="2"/>
      <c r="D69" s="2"/>
      <c r="E69" s="2"/>
      <c r="F69" s="2"/>
      <c r="G69" s="2"/>
      <c r="H69" s="2"/>
      <c r="I69" s="2"/>
      <c r="J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3:24" x14ac:dyDescent="0.25">
      <c r="C70" s="2"/>
      <c r="D70" s="2"/>
      <c r="E70" s="2"/>
      <c r="F70" s="2"/>
      <c r="G70" s="2"/>
      <c r="H70" s="2"/>
      <c r="I70" s="2"/>
      <c r="J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3:24" x14ac:dyDescent="0.25">
      <c r="C71" s="2"/>
      <c r="D71" s="2"/>
      <c r="E71" s="2"/>
      <c r="F71" s="2"/>
      <c r="G71" s="2"/>
      <c r="H71" s="2"/>
      <c r="I71" s="2"/>
      <c r="J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3:24" x14ac:dyDescent="0.25">
      <c r="C72" s="2"/>
      <c r="D72" s="2"/>
      <c r="E72" s="2"/>
      <c r="F72" s="2"/>
      <c r="G72" s="2"/>
      <c r="H72" s="2"/>
      <c r="I72" s="2"/>
      <c r="J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3:24" x14ac:dyDescent="0.25">
      <c r="C73" s="2"/>
      <c r="D73" s="2"/>
      <c r="E73" s="2"/>
      <c r="F73" s="2"/>
      <c r="G73" s="2"/>
      <c r="H73" s="2"/>
      <c r="I73" s="2"/>
      <c r="J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3:24" x14ac:dyDescent="0.25">
      <c r="C74" s="2"/>
      <c r="D74" s="2"/>
      <c r="E74" s="2"/>
      <c r="F74" s="2"/>
      <c r="G74" s="2"/>
      <c r="H74" s="2"/>
      <c r="I74" s="2"/>
      <c r="J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3:24" x14ac:dyDescent="0.25">
      <c r="C75" s="2"/>
      <c r="D75" s="2"/>
      <c r="E75" s="2"/>
      <c r="F75" s="2"/>
      <c r="G75" s="2"/>
      <c r="H75" s="2"/>
      <c r="I75" s="2"/>
      <c r="J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3:24" x14ac:dyDescent="0.25">
      <c r="C76" s="2"/>
      <c r="D76" s="2"/>
      <c r="E76" s="2"/>
      <c r="F76" s="2"/>
      <c r="G76" s="2"/>
      <c r="H76" s="2"/>
      <c r="I76" s="2"/>
      <c r="J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3:24" x14ac:dyDescent="0.25">
      <c r="C77" s="2"/>
      <c r="D77" s="2"/>
      <c r="E77" s="2"/>
      <c r="F77" s="2"/>
      <c r="G77" s="2"/>
      <c r="H77" s="2"/>
      <c r="I77" s="2"/>
      <c r="J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3:24" x14ac:dyDescent="0.25">
      <c r="C78" s="2"/>
      <c r="D78" s="2"/>
      <c r="E78" s="2"/>
      <c r="F78" s="2"/>
      <c r="G78" s="2"/>
      <c r="H78" s="2"/>
      <c r="I78" s="2"/>
      <c r="J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3:24" x14ac:dyDescent="0.25">
      <c r="C79" s="2"/>
      <c r="D79" s="2"/>
      <c r="E79" s="2"/>
      <c r="F79" s="2"/>
      <c r="G79" s="2"/>
      <c r="H79" s="2"/>
      <c r="I79" s="2"/>
      <c r="J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3:24" x14ac:dyDescent="0.25">
      <c r="C80" s="2"/>
      <c r="D80" s="2"/>
      <c r="E80" s="2"/>
      <c r="F80" s="2"/>
      <c r="G80" s="2"/>
      <c r="H80" s="2"/>
      <c r="I80" s="2"/>
      <c r="J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3:24" x14ac:dyDescent="0.25">
      <c r="C81" s="2"/>
      <c r="D81" s="2"/>
      <c r="E81" s="2"/>
      <c r="F81" s="2"/>
      <c r="G81" s="2"/>
      <c r="H81" s="2"/>
      <c r="I81" s="2"/>
      <c r="J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3:24" x14ac:dyDescent="0.25">
      <c r="C82" s="2"/>
      <c r="D82" s="2"/>
      <c r="E82" s="2"/>
      <c r="F82" s="2"/>
      <c r="G82" s="2"/>
      <c r="H82" s="2"/>
      <c r="I82" s="2"/>
      <c r="J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3:24" x14ac:dyDescent="0.25">
      <c r="C83" s="2"/>
      <c r="D83" s="2"/>
      <c r="E83" s="2"/>
      <c r="F83" s="2"/>
      <c r="G83" s="2"/>
      <c r="H83" s="2"/>
      <c r="I83" s="2"/>
      <c r="J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3:24" x14ac:dyDescent="0.25">
      <c r="C84" s="2"/>
      <c r="D84" s="2"/>
      <c r="E84" s="2"/>
      <c r="F84" s="2"/>
      <c r="G84" s="2"/>
      <c r="H84" s="2"/>
      <c r="I84" s="2"/>
      <c r="J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3:24" x14ac:dyDescent="0.25">
      <c r="C85" s="2"/>
      <c r="D85" s="2"/>
      <c r="E85" s="2"/>
      <c r="F85" s="2"/>
      <c r="G85" s="2"/>
      <c r="H85" s="2"/>
      <c r="I85" s="2"/>
      <c r="J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3:24" x14ac:dyDescent="0.25">
      <c r="C86" s="2"/>
      <c r="D86" s="2"/>
      <c r="E86" s="2"/>
      <c r="F86" s="2"/>
      <c r="G86" s="2"/>
      <c r="H86" s="2"/>
      <c r="I86" s="2"/>
      <c r="J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3:24" x14ac:dyDescent="0.25">
      <c r="C87" s="2"/>
      <c r="D87" s="2"/>
      <c r="E87" s="2"/>
      <c r="F87" s="2"/>
      <c r="G87" s="2"/>
      <c r="H87" s="2"/>
      <c r="I87" s="2"/>
      <c r="J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3:24" x14ac:dyDescent="0.25">
      <c r="C88" s="2"/>
      <c r="D88" s="2"/>
      <c r="E88" s="2"/>
      <c r="F88" s="2"/>
      <c r="G88" s="2"/>
      <c r="H88" s="2"/>
      <c r="I88" s="2"/>
      <c r="J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3:24" x14ac:dyDescent="0.25">
      <c r="C89" s="2"/>
      <c r="D89" s="2"/>
      <c r="E89" s="2"/>
      <c r="F89" s="2"/>
      <c r="G89" s="2"/>
      <c r="H89" s="2"/>
      <c r="I89" s="2"/>
      <c r="J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3:24" x14ac:dyDescent="0.25">
      <c r="C90" s="2"/>
      <c r="D90" s="2"/>
      <c r="E90" s="2"/>
      <c r="F90" s="2"/>
      <c r="G90" s="2"/>
      <c r="H90" s="2"/>
      <c r="I90" s="2"/>
      <c r="J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3:24" x14ac:dyDescent="0.25">
      <c r="C91" s="2"/>
      <c r="D91" s="2"/>
      <c r="E91" s="2"/>
      <c r="F91" s="2"/>
      <c r="G91" s="2"/>
      <c r="H91" s="2"/>
      <c r="I91" s="2"/>
      <c r="J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3:24" x14ac:dyDescent="0.25">
      <c r="C92" s="2"/>
      <c r="D92" s="2"/>
      <c r="E92" s="2"/>
      <c r="F92" s="2"/>
      <c r="G92" s="2"/>
      <c r="H92" s="2"/>
      <c r="I92" s="2"/>
      <c r="J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3:24" x14ac:dyDescent="0.25">
      <c r="C93" s="2"/>
      <c r="D93" s="2"/>
      <c r="E93" s="2"/>
      <c r="F93" s="2"/>
      <c r="G93" s="2"/>
      <c r="H93" s="2"/>
      <c r="I93" s="2"/>
      <c r="J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3:24" x14ac:dyDescent="0.25">
      <c r="C94" s="2"/>
      <c r="D94" s="2"/>
      <c r="E94" s="2"/>
      <c r="F94" s="2"/>
      <c r="G94" s="2"/>
      <c r="H94" s="2"/>
      <c r="I94" s="2"/>
      <c r="J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3:24" x14ac:dyDescent="0.25">
      <c r="C95" s="2"/>
      <c r="D95" s="2"/>
      <c r="E95" s="2"/>
      <c r="F95" s="2"/>
      <c r="G95" s="2"/>
      <c r="H95" s="2"/>
      <c r="I95" s="2"/>
      <c r="J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3:24" x14ac:dyDescent="0.25">
      <c r="C96" s="2"/>
      <c r="D96" s="2"/>
      <c r="E96" s="2"/>
      <c r="F96" s="2"/>
      <c r="G96" s="2"/>
      <c r="H96" s="2"/>
      <c r="I96" s="2"/>
      <c r="J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3:24" x14ac:dyDescent="0.25">
      <c r="C97" s="2"/>
      <c r="D97" s="2"/>
      <c r="E97" s="2"/>
      <c r="F97" s="2"/>
      <c r="G97" s="2"/>
      <c r="H97" s="2"/>
      <c r="I97" s="2"/>
      <c r="J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3:24" x14ac:dyDescent="0.25">
      <c r="C98" s="2"/>
      <c r="D98" s="2"/>
      <c r="E98" s="2"/>
      <c r="F98" s="2"/>
      <c r="G98" s="2"/>
      <c r="H98" s="2"/>
      <c r="I98" s="2"/>
      <c r="J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3:24" x14ac:dyDescent="0.25">
      <c r="C99" s="2"/>
      <c r="D99" s="2"/>
      <c r="E99" s="2"/>
      <c r="F99" s="2"/>
      <c r="G99" s="2"/>
      <c r="H99" s="2"/>
      <c r="I99" s="2"/>
      <c r="J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3:24" x14ac:dyDescent="0.25">
      <c r="C100" s="2"/>
      <c r="D100" s="2"/>
      <c r="E100" s="2"/>
      <c r="F100" s="2"/>
      <c r="G100" s="2"/>
      <c r="H100" s="2"/>
      <c r="I100" s="2"/>
      <c r="J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3:24" x14ac:dyDescent="0.25">
      <c r="C101" s="2"/>
      <c r="D101" s="2"/>
      <c r="E101" s="2"/>
      <c r="F101" s="2"/>
      <c r="G101" s="2"/>
      <c r="H101" s="2"/>
      <c r="I101" s="2"/>
      <c r="J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3:24" x14ac:dyDescent="0.25">
      <c r="C102" s="2"/>
      <c r="D102" s="2"/>
      <c r="E102" s="2"/>
      <c r="F102" s="2"/>
      <c r="G102" s="2"/>
      <c r="H102" s="2"/>
      <c r="I102" s="2"/>
      <c r="J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3:24" x14ac:dyDescent="0.25">
      <c r="C103" s="2"/>
      <c r="D103" s="2"/>
      <c r="E103" s="2"/>
      <c r="F103" s="2"/>
      <c r="G103" s="2"/>
      <c r="H103" s="2"/>
      <c r="I103" s="2"/>
      <c r="J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3:24" x14ac:dyDescent="0.25">
      <c r="C104" s="2"/>
      <c r="D104" s="2"/>
      <c r="E104" s="2"/>
      <c r="F104" s="2"/>
      <c r="G104" s="2"/>
      <c r="H104" s="2"/>
      <c r="I104" s="2"/>
      <c r="J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3:24" x14ac:dyDescent="0.25">
      <c r="C105" s="2"/>
      <c r="D105" s="2"/>
      <c r="E105" s="2"/>
      <c r="F105" s="2"/>
      <c r="G105" s="2"/>
      <c r="H105" s="2"/>
      <c r="I105" s="2"/>
      <c r="J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3:24" x14ac:dyDescent="0.25">
      <c r="C106" s="2"/>
      <c r="D106" s="2"/>
      <c r="E106" s="2"/>
      <c r="F106" s="2"/>
      <c r="G106" s="2"/>
      <c r="H106" s="2"/>
      <c r="I106" s="2"/>
      <c r="J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3:24" x14ac:dyDescent="0.25">
      <c r="C107" s="2"/>
      <c r="D107" s="2"/>
      <c r="E107" s="2"/>
      <c r="F107" s="2"/>
      <c r="G107" s="2"/>
      <c r="H107" s="2"/>
      <c r="I107" s="2"/>
      <c r="J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3:24" x14ac:dyDescent="0.25">
      <c r="C108" s="2"/>
      <c r="D108" s="2"/>
      <c r="E108" s="2"/>
      <c r="F108" s="2"/>
      <c r="G108" s="2"/>
      <c r="H108" s="2"/>
      <c r="I108" s="2"/>
      <c r="J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3:24" x14ac:dyDescent="0.25">
      <c r="C109" s="2"/>
      <c r="D109" s="2"/>
      <c r="E109" s="2"/>
      <c r="F109" s="2"/>
      <c r="G109" s="2"/>
      <c r="H109" s="2"/>
      <c r="I109" s="2"/>
      <c r="J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3:24" x14ac:dyDescent="0.25">
      <c r="C110" s="2"/>
      <c r="D110" s="2"/>
      <c r="E110" s="2"/>
      <c r="F110" s="2"/>
      <c r="G110" s="2"/>
      <c r="H110" s="2"/>
      <c r="I110" s="2"/>
      <c r="J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3:24" x14ac:dyDescent="0.25">
      <c r="C111" s="2"/>
      <c r="D111" s="2"/>
      <c r="E111" s="2"/>
      <c r="F111" s="2"/>
      <c r="G111" s="2"/>
      <c r="H111" s="2"/>
      <c r="I111" s="2"/>
      <c r="J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3:24" x14ac:dyDescent="0.25">
      <c r="C112" s="2"/>
      <c r="D112" s="2"/>
      <c r="E112" s="2"/>
      <c r="F112" s="2"/>
      <c r="G112" s="2"/>
      <c r="H112" s="2"/>
      <c r="I112" s="2"/>
      <c r="J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3:24" x14ac:dyDescent="0.25">
      <c r="C113" s="2"/>
      <c r="D113" s="2"/>
      <c r="E113" s="2"/>
      <c r="F113" s="2"/>
      <c r="G113" s="2"/>
      <c r="H113" s="2"/>
      <c r="I113" s="2"/>
      <c r="J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3:24" x14ac:dyDescent="0.25">
      <c r="C114" s="2"/>
      <c r="D114" s="2"/>
      <c r="E114" s="2"/>
      <c r="F114" s="2"/>
      <c r="G114" s="2"/>
      <c r="H114" s="2"/>
      <c r="I114" s="2"/>
      <c r="J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3:24" x14ac:dyDescent="0.25">
      <c r="C115" s="2"/>
      <c r="D115" s="2"/>
      <c r="E115" s="2"/>
      <c r="F115" s="2"/>
      <c r="G115" s="2"/>
      <c r="H115" s="2"/>
      <c r="I115" s="2"/>
      <c r="J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3:24" x14ac:dyDescent="0.25">
      <c r="C116" s="2"/>
      <c r="D116" s="2"/>
      <c r="E116" s="2"/>
      <c r="F116" s="2"/>
      <c r="G116" s="2"/>
      <c r="H116" s="2"/>
      <c r="I116" s="2"/>
      <c r="J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3:24" x14ac:dyDescent="0.25">
      <c r="C117" s="2"/>
      <c r="D117" s="2"/>
      <c r="E117" s="2"/>
      <c r="F117" s="2"/>
      <c r="G117" s="2"/>
      <c r="H117" s="2"/>
      <c r="I117" s="2"/>
      <c r="J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3:24" x14ac:dyDescent="0.25">
      <c r="C118" s="2"/>
      <c r="D118" s="2"/>
      <c r="E118" s="2"/>
      <c r="F118" s="2"/>
      <c r="G118" s="2"/>
      <c r="H118" s="2"/>
      <c r="I118" s="2"/>
      <c r="J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3:24" x14ac:dyDescent="0.25">
      <c r="C119" s="2"/>
      <c r="D119" s="2"/>
      <c r="E119" s="2"/>
      <c r="F119" s="2"/>
      <c r="G119" s="2"/>
      <c r="H119" s="2"/>
      <c r="I119" s="2"/>
      <c r="J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3:24" x14ac:dyDescent="0.25">
      <c r="C120" s="2"/>
      <c r="D120" s="2"/>
      <c r="E120" s="2"/>
      <c r="F120" s="2"/>
      <c r="G120" s="2"/>
      <c r="H120" s="2"/>
      <c r="I120" s="2"/>
      <c r="J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3:24" x14ac:dyDescent="0.25">
      <c r="C121" s="2"/>
      <c r="D121" s="2"/>
      <c r="E121" s="2"/>
      <c r="F121" s="2"/>
      <c r="G121" s="2"/>
      <c r="H121" s="2"/>
      <c r="I121" s="2"/>
      <c r="J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3:24" x14ac:dyDescent="0.25">
      <c r="C122" s="2"/>
      <c r="D122" s="2"/>
      <c r="E122" s="2"/>
      <c r="F122" s="2"/>
      <c r="G122" s="2"/>
      <c r="H122" s="2"/>
      <c r="I122" s="2"/>
      <c r="J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3:24" x14ac:dyDescent="0.25">
      <c r="C123" s="2"/>
      <c r="D123" s="2"/>
      <c r="E123" s="2"/>
      <c r="F123" s="2"/>
      <c r="G123" s="2"/>
      <c r="H123" s="2"/>
      <c r="I123" s="2"/>
      <c r="J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3:24" x14ac:dyDescent="0.25">
      <c r="C124" s="2"/>
      <c r="D124" s="2"/>
      <c r="E124" s="2"/>
      <c r="F124" s="2"/>
      <c r="G124" s="2"/>
      <c r="H124" s="2"/>
      <c r="I124" s="2"/>
      <c r="J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3:24" x14ac:dyDescent="0.25">
      <c r="C125" s="2"/>
      <c r="D125" s="2"/>
      <c r="E125" s="2"/>
      <c r="F125" s="2"/>
      <c r="G125" s="2"/>
      <c r="H125" s="2"/>
      <c r="I125" s="2"/>
      <c r="J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3:24" x14ac:dyDescent="0.25">
      <c r="C126" s="2"/>
      <c r="D126" s="2"/>
      <c r="E126" s="2"/>
      <c r="F126" s="2"/>
      <c r="G126" s="2"/>
      <c r="H126" s="2"/>
      <c r="I126" s="2"/>
      <c r="J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3:24" x14ac:dyDescent="0.25">
      <c r="C127" s="2"/>
      <c r="D127" s="2"/>
      <c r="E127" s="2"/>
      <c r="F127" s="2"/>
      <c r="G127" s="2"/>
      <c r="H127" s="2"/>
      <c r="I127" s="2"/>
      <c r="J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3:24" x14ac:dyDescent="0.25">
      <c r="C128" s="2"/>
      <c r="D128" s="2"/>
      <c r="E128" s="2"/>
      <c r="F128" s="2"/>
      <c r="G128" s="2"/>
      <c r="H128" s="2"/>
      <c r="I128" s="2"/>
      <c r="J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3:24" x14ac:dyDescent="0.25">
      <c r="C129" s="2"/>
      <c r="D129" s="2"/>
      <c r="E129" s="2"/>
      <c r="F129" s="2"/>
      <c r="G129" s="2"/>
      <c r="H129" s="2"/>
      <c r="I129" s="2"/>
      <c r="J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3:24" x14ac:dyDescent="0.25">
      <c r="C130" s="2"/>
      <c r="D130" s="2"/>
      <c r="E130" s="2"/>
      <c r="F130" s="2"/>
      <c r="G130" s="2"/>
      <c r="H130" s="2"/>
      <c r="I130" s="2"/>
      <c r="J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3:24" x14ac:dyDescent="0.25">
      <c r="C131" s="2"/>
      <c r="D131" s="2"/>
      <c r="E131" s="2"/>
      <c r="F131" s="2"/>
      <c r="G131" s="2"/>
      <c r="H131" s="2"/>
      <c r="I131" s="2"/>
      <c r="J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3:24" x14ac:dyDescent="0.25">
      <c r="C132" s="2"/>
      <c r="D132" s="2"/>
      <c r="E132" s="2"/>
      <c r="F132" s="2"/>
      <c r="G132" s="2"/>
      <c r="H132" s="2"/>
      <c r="I132" s="2"/>
      <c r="J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3:24" x14ac:dyDescent="0.25">
      <c r="C133" s="2"/>
      <c r="D133" s="2"/>
      <c r="E133" s="2"/>
      <c r="F133" s="2"/>
      <c r="G133" s="2"/>
      <c r="H133" s="2"/>
      <c r="I133" s="2"/>
      <c r="J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3:24" x14ac:dyDescent="0.25">
      <c r="C134" s="2"/>
      <c r="D134" s="2"/>
      <c r="E134" s="2"/>
      <c r="F134" s="2"/>
      <c r="G134" s="2"/>
      <c r="H134" s="2"/>
      <c r="I134" s="2"/>
      <c r="J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3:24" x14ac:dyDescent="0.25">
      <c r="C135" s="2"/>
      <c r="D135" s="2"/>
      <c r="E135" s="2"/>
      <c r="F135" s="2"/>
      <c r="G135" s="2"/>
      <c r="H135" s="2"/>
      <c r="I135" s="2"/>
      <c r="J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3:24" x14ac:dyDescent="0.25">
      <c r="C136" s="2"/>
      <c r="D136" s="2"/>
      <c r="E136" s="2"/>
      <c r="F136" s="2"/>
      <c r="G136" s="2"/>
      <c r="H136" s="2"/>
      <c r="I136" s="2"/>
      <c r="J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3:24" x14ac:dyDescent="0.25">
      <c r="C137" s="2"/>
      <c r="D137" s="2"/>
      <c r="E137" s="2"/>
      <c r="F137" s="2"/>
      <c r="G137" s="2"/>
      <c r="H137" s="2"/>
      <c r="I137" s="2"/>
      <c r="J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3:24" x14ac:dyDescent="0.25">
      <c r="C138" s="2"/>
      <c r="D138" s="2"/>
      <c r="E138" s="2"/>
      <c r="F138" s="2"/>
      <c r="G138" s="2"/>
      <c r="H138" s="2"/>
      <c r="I138" s="2"/>
      <c r="J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3:24" x14ac:dyDescent="0.25">
      <c r="C139" s="2"/>
      <c r="D139" s="2"/>
      <c r="E139" s="2"/>
      <c r="F139" s="2"/>
      <c r="G139" s="2"/>
      <c r="H139" s="2"/>
      <c r="I139" s="2"/>
      <c r="J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3:24" x14ac:dyDescent="0.25">
      <c r="C140" s="2"/>
      <c r="D140" s="2"/>
      <c r="E140" s="2"/>
      <c r="F140" s="2"/>
      <c r="G140" s="2"/>
      <c r="H140" s="2"/>
      <c r="I140" s="2"/>
      <c r="J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3:24" x14ac:dyDescent="0.25">
      <c r="C141" s="2"/>
      <c r="D141" s="2"/>
      <c r="E141" s="2"/>
      <c r="F141" s="2"/>
      <c r="G141" s="2"/>
      <c r="H141" s="2"/>
      <c r="I141" s="2"/>
      <c r="J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3:24" x14ac:dyDescent="0.25">
      <c r="C142" s="2"/>
      <c r="D142" s="2"/>
      <c r="E142" s="2"/>
      <c r="F142" s="2"/>
      <c r="G142" s="2"/>
      <c r="H142" s="2"/>
      <c r="I142" s="2"/>
      <c r="J142" s="2"/>
    </row>
    <row r="143" spans="3:24" x14ac:dyDescent="0.25">
      <c r="C143" s="2"/>
      <c r="D143" s="2"/>
      <c r="E143" s="2"/>
      <c r="F143" s="2"/>
      <c r="G143" s="2"/>
      <c r="H143" s="2"/>
      <c r="I143" s="2"/>
      <c r="J143" s="2"/>
    </row>
    <row r="144" spans="3:24" x14ac:dyDescent="0.25">
      <c r="C144" s="2"/>
      <c r="D144" s="2"/>
      <c r="E144" s="2"/>
      <c r="F144" s="2"/>
      <c r="G144" s="2"/>
      <c r="H144" s="2"/>
      <c r="I144" s="2"/>
      <c r="J144" s="2"/>
    </row>
    <row r="145" spans="3:10" x14ac:dyDescent="0.25">
      <c r="C145" s="2"/>
      <c r="D145" s="2"/>
      <c r="E145" s="2"/>
      <c r="F145" s="2"/>
      <c r="G145" s="2"/>
      <c r="H145" s="2"/>
      <c r="I145" s="2"/>
      <c r="J145" s="2"/>
    </row>
    <row r="146" spans="3:10" x14ac:dyDescent="0.25">
      <c r="C146" s="2"/>
      <c r="D146" s="2"/>
      <c r="E146" s="2"/>
      <c r="F146" s="2"/>
      <c r="G146" s="2"/>
      <c r="H146" s="2"/>
      <c r="I146" s="2"/>
      <c r="J146" s="2"/>
    </row>
    <row r="147" spans="3:10" x14ac:dyDescent="0.25">
      <c r="C147" s="2"/>
      <c r="D147" s="2"/>
      <c r="E147" s="2"/>
      <c r="F147" s="2"/>
      <c r="G147" s="2"/>
      <c r="H147" s="2"/>
      <c r="I147" s="2"/>
      <c r="J147" s="2"/>
    </row>
    <row r="148" spans="3:10" x14ac:dyDescent="0.25">
      <c r="C148" s="2"/>
      <c r="D148" s="2"/>
      <c r="E148" s="2"/>
      <c r="F148" s="2"/>
      <c r="G148" s="2"/>
      <c r="H148" s="2"/>
      <c r="I148" s="2"/>
      <c r="J148" s="2"/>
    </row>
    <row r="149" spans="3:10" x14ac:dyDescent="0.25">
      <c r="C149" s="2"/>
      <c r="D149" s="2"/>
      <c r="E149" s="2"/>
      <c r="F149" s="2"/>
      <c r="G149" s="2"/>
      <c r="H149" s="2"/>
      <c r="I149" s="2"/>
      <c r="J149" s="2"/>
    </row>
    <row r="150" spans="3:10" x14ac:dyDescent="0.25">
      <c r="C150" s="2"/>
      <c r="D150" s="2"/>
      <c r="E150" s="2"/>
      <c r="F150" s="2"/>
      <c r="G150" s="2"/>
      <c r="H150" s="2"/>
      <c r="I150" s="2"/>
      <c r="J150" s="2"/>
    </row>
    <row r="151" spans="3:10" x14ac:dyDescent="0.25">
      <c r="C151" s="2"/>
      <c r="D151" s="2"/>
      <c r="E151" s="2"/>
      <c r="F151" s="2"/>
      <c r="G151" s="2"/>
      <c r="H151" s="2"/>
      <c r="I151" s="2"/>
      <c r="J151" s="2"/>
    </row>
    <row r="152" spans="3:10" x14ac:dyDescent="0.25">
      <c r="C152" s="2"/>
      <c r="D152" s="2"/>
      <c r="E152" s="2"/>
      <c r="F152" s="2"/>
      <c r="G152" s="2"/>
      <c r="H152" s="2"/>
      <c r="I152" s="2"/>
      <c r="J152" s="2"/>
    </row>
    <row r="153" spans="3:10" x14ac:dyDescent="0.25">
      <c r="C153" s="2"/>
      <c r="D153" s="2"/>
      <c r="E153" s="2"/>
      <c r="F153" s="2"/>
      <c r="G153" s="2"/>
      <c r="H153" s="2"/>
      <c r="I153" s="2"/>
      <c r="J153" s="2"/>
    </row>
    <row r="154" spans="3:10" x14ac:dyDescent="0.25">
      <c r="C154" s="2"/>
      <c r="D154" s="2"/>
      <c r="E154" s="2"/>
      <c r="F154" s="2"/>
      <c r="G154" s="2"/>
      <c r="H154" s="2"/>
      <c r="I154" s="2"/>
      <c r="J154" s="2"/>
    </row>
    <row r="155" spans="3:10" x14ac:dyDescent="0.25">
      <c r="C155" s="2"/>
      <c r="D155" s="2"/>
      <c r="E155" s="2"/>
      <c r="F155" s="2"/>
      <c r="G155" s="2"/>
      <c r="H155" s="2"/>
      <c r="I155" s="2"/>
      <c r="J155" s="2"/>
    </row>
    <row r="156" spans="3:10" x14ac:dyDescent="0.25">
      <c r="C156" s="2"/>
      <c r="D156" s="2"/>
      <c r="E156" s="2"/>
      <c r="F156" s="2"/>
      <c r="G156" s="2"/>
      <c r="H156" s="2"/>
      <c r="I156" s="2"/>
      <c r="J156" s="2"/>
    </row>
    <row r="157" spans="3:10" x14ac:dyDescent="0.25">
      <c r="C157" s="2"/>
      <c r="D157" s="2"/>
      <c r="E157" s="2"/>
      <c r="F157" s="2"/>
      <c r="G157" s="2"/>
      <c r="H157" s="2"/>
      <c r="I157" s="2"/>
      <c r="J157" s="2"/>
    </row>
    <row r="158" spans="3:10" x14ac:dyDescent="0.25">
      <c r="C158" s="2"/>
      <c r="D158" s="2"/>
      <c r="E158" s="2"/>
      <c r="F158" s="2"/>
      <c r="G158" s="2"/>
      <c r="H158" s="2"/>
      <c r="I158" s="2"/>
      <c r="J158" s="2"/>
    </row>
    <row r="159" spans="3:10" x14ac:dyDescent="0.25">
      <c r="C159" s="2"/>
      <c r="D159" s="2"/>
      <c r="E159" s="2"/>
      <c r="F159" s="2"/>
      <c r="G159" s="2"/>
      <c r="H159" s="2"/>
      <c r="I159" s="2"/>
      <c r="J159" s="2"/>
    </row>
    <row r="160" spans="3:10" x14ac:dyDescent="0.25">
      <c r="C160" s="2"/>
      <c r="D160" s="2"/>
      <c r="E160" s="2"/>
      <c r="F160" s="2"/>
      <c r="G160" s="2"/>
      <c r="H160" s="2"/>
      <c r="I160" s="2"/>
      <c r="J160" s="2"/>
    </row>
    <row r="161" spans="3:10" x14ac:dyDescent="0.25">
      <c r="C161" s="2"/>
      <c r="D161" s="2"/>
      <c r="E161" s="2"/>
      <c r="F161" s="2"/>
      <c r="G161" s="2"/>
      <c r="H161" s="2"/>
      <c r="I161" s="2"/>
      <c r="J161" s="2"/>
    </row>
    <row r="162" spans="3:10" x14ac:dyDescent="0.25">
      <c r="C162" s="2"/>
      <c r="D162" s="2"/>
      <c r="E162" s="2"/>
      <c r="F162" s="2"/>
      <c r="G162" s="2"/>
      <c r="H162" s="2"/>
      <c r="I162" s="2"/>
      <c r="J162" s="2"/>
    </row>
    <row r="163" spans="3:10" x14ac:dyDescent="0.25">
      <c r="C163" s="2"/>
      <c r="D163" s="2"/>
      <c r="E163" s="2"/>
      <c r="F163" s="2"/>
      <c r="G163" s="2"/>
      <c r="H163" s="2"/>
      <c r="I163" s="2"/>
      <c r="J163" s="2"/>
    </row>
    <row r="164" spans="3:10" x14ac:dyDescent="0.25">
      <c r="C164" s="2"/>
      <c r="D164" s="2"/>
      <c r="E164" s="2"/>
      <c r="F164" s="2"/>
      <c r="G164" s="2"/>
      <c r="H164" s="2"/>
      <c r="I164" s="2"/>
      <c r="J164" s="2"/>
    </row>
    <row r="165" spans="3:10" x14ac:dyDescent="0.25">
      <c r="C165" s="2"/>
      <c r="D165" s="2"/>
      <c r="E165" s="2"/>
      <c r="F165" s="2"/>
      <c r="G165" s="2"/>
      <c r="H165" s="2"/>
      <c r="I165" s="2"/>
      <c r="J165" s="2"/>
    </row>
    <row r="166" spans="3:10" x14ac:dyDescent="0.25">
      <c r="C166" s="2"/>
      <c r="D166" s="2"/>
      <c r="E166" s="2"/>
      <c r="F166" s="2"/>
      <c r="G166" s="2"/>
      <c r="H166" s="2"/>
      <c r="I166" s="2"/>
      <c r="J166" s="2"/>
    </row>
    <row r="167" spans="3:10" x14ac:dyDescent="0.25">
      <c r="C167" s="2"/>
      <c r="D167" s="2"/>
      <c r="E167" s="2"/>
      <c r="F167" s="2"/>
      <c r="G167" s="2"/>
      <c r="H167" s="2"/>
      <c r="I167" s="2"/>
      <c r="J167" s="2"/>
    </row>
    <row r="168" spans="3:10" x14ac:dyDescent="0.25">
      <c r="C168" s="2"/>
      <c r="D168" s="2"/>
      <c r="E168" s="2"/>
      <c r="F168" s="2"/>
      <c r="G168" s="2"/>
      <c r="H168" s="2"/>
      <c r="I168" s="2"/>
      <c r="J168" s="2"/>
    </row>
    <row r="169" spans="3:10" x14ac:dyDescent="0.25">
      <c r="C169" s="2"/>
      <c r="D169" s="2"/>
      <c r="E169" s="2"/>
      <c r="F169" s="2"/>
      <c r="G169" s="2"/>
      <c r="H169" s="2"/>
      <c r="I169" s="2"/>
      <c r="J169" s="2"/>
    </row>
    <row r="170" spans="3:10" x14ac:dyDescent="0.25">
      <c r="C170" s="2"/>
      <c r="D170" s="2"/>
      <c r="E170" s="2"/>
      <c r="F170" s="2"/>
      <c r="G170" s="2"/>
      <c r="H170" s="2"/>
      <c r="I170" s="2"/>
      <c r="J170" s="2"/>
    </row>
    <row r="171" spans="3:10" x14ac:dyDescent="0.25">
      <c r="C171" s="2"/>
      <c r="D171" s="2"/>
      <c r="E171" s="2"/>
      <c r="F171" s="2"/>
      <c r="G171" s="2"/>
      <c r="H171" s="2"/>
      <c r="I171" s="2"/>
      <c r="J171" s="2"/>
    </row>
    <row r="172" spans="3:10" x14ac:dyDescent="0.25">
      <c r="C172" s="2"/>
      <c r="D172" s="2"/>
      <c r="E172" s="2"/>
      <c r="F172" s="2"/>
      <c r="G172" s="2"/>
      <c r="H172" s="2"/>
      <c r="I172" s="2"/>
      <c r="J172" s="2"/>
    </row>
    <row r="173" spans="3:10" x14ac:dyDescent="0.25">
      <c r="C173" s="2"/>
      <c r="D173" s="2"/>
      <c r="E173" s="2"/>
      <c r="F173" s="2"/>
      <c r="G173" s="2"/>
      <c r="H173" s="2"/>
      <c r="I173" s="2"/>
      <c r="J173" s="2"/>
    </row>
    <row r="174" spans="3:10" x14ac:dyDescent="0.25">
      <c r="C174" s="2"/>
      <c r="D174" s="2"/>
      <c r="E174" s="2"/>
      <c r="F174" s="2"/>
      <c r="G174" s="2"/>
      <c r="H174" s="2"/>
      <c r="I174" s="2"/>
      <c r="J174" s="2"/>
    </row>
    <row r="175" spans="3:10" x14ac:dyDescent="0.25">
      <c r="C175" s="2"/>
      <c r="D175" s="2"/>
      <c r="E175" s="2"/>
      <c r="F175" s="2"/>
      <c r="G175" s="2"/>
      <c r="H175" s="2"/>
      <c r="I175" s="2"/>
      <c r="J175" s="2"/>
    </row>
    <row r="176" spans="3:10" x14ac:dyDescent="0.25">
      <c r="C176" s="2"/>
      <c r="D176" s="2"/>
      <c r="E176" s="2"/>
      <c r="F176" s="2"/>
      <c r="G176" s="2"/>
      <c r="H176" s="2"/>
      <c r="I176" s="2"/>
      <c r="J176" s="2"/>
    </row>
    <row r="177" spans="3:10" x14ac:dyDescent="0.25">
      <c r="C177" s="2"/>
      <c r="D177" s="2"/>
      <c r="E177" s="2"/>
      <c r="F177" s="2"/>
      <c r="G177" s="2"/>
      <c r="H177" s="2"/>
      <c r="I177" s="2"/>
      <c r="J177" s="2"/>
    </row>
    <row r="178" spans="3:10" x14ac:dyDescent="0.25">
      <c r="C178" s="2"/>
      <c r="D178" s="2"/>
      <c r="E178" s="2"/>
      <c r="F178" s="2"/>
      <c r="G178" s="2"/>
      <c r="H178" s="2"/>
      <c r="I178" s="2"/>
      <c r="J178" s="2"/>
    </row>
    <row r="179" spans="3:10" x14ac:dyDescent="0.25">
      <c r="C179" s="2"/>
      <c r="D179" s="2"/>
      <c r="E179" s="2"/>
      <c r="F179" s="2"/>
      <c r="G179" s="2"/>
      <c r="H179" s="2"/>
      <c r="I179" s="2"/>
      <c r="J179" s="2"/>
    </row>
    <row r="180" spans="3:10" x14ac:dyDescent="0.25">
      <c r="C180" s="2"/>
      <c r="D180" s="2"/>
      <c r="E180" s="2"/>
      <c r="F180" s="2"/>
      <c r="G180" s="2"/>
      <c r="H180" s="2"/>
      <c r="I180" s="2"/>
      <c r="J180" s="2"/>
    </row>
    <row r="181" spans="3:10" x14ac:dyDescent="0.25">
      <c r="C181" s="2"/>
      <c r="D181" s="2"/>
      <c r="E181" s="2"/>
      <c r="F181" s="2"/>
      <c r="G181" s="2"/>
      <c r="H181" s="2"/>
      <c r="I181" s="2"/>
      <c r="J181" s="2"/>
    </row>
    <row r="182" spans="3:10" x14ac:dyDescent="0.25">
      <c r="C182" s="2"/>
      <c r="D182" s="2"/>
      <c r="E182" s="2"/>
      <c r="F182" s="2"/>
      <c r="G182" s="2"/>
      <c r="H182" s="2"/>
      <c r="I182" s="2"/>
      <c r="J182" s="2"/>
    </row>
    <row r="183" spans="3:10" x14ac:dyDescent="0.25">
      <c r="C183" s="2"/>
      <c r="D183" s="2"/>
      <c r="E183" s="2"/>
      <c r="F183" s="2"/>
      <c r="G183" s="2"/>
      <c r="H183" s="2"/>
      <c r="I183" s="2"/>
      <c r="J183" s="2"/>
    </row>
    <row r="184" spans="3:10" x14ac:dyDescent="0.25">
      <c r="C184" s="2"/>
      <c r="D184" s="2"/>
      <c r="E184" s="2"/>
      <c r="F184" s="2"/>
      <c r="G184" s="2"/>
      <c r="H184" s="2"/>
      <c r="I184" s="2"/>
      <c r="J184" s="2"/>
    </row>
    <row r="185" spans="3:10" x14ac:dyDescent="0.25">
      <c r="C185" s="2"/>
      <c r="D185" s="2"/>
      <c r="E185" s="2"/>
      <c r="F185" s="2"/>
      <c r="G185" s="2"/>
      <c r="H185" s="2"/>
      <c r="I185" s="2"/>
      <c r="J185" s="2"/>
    </row>
    <row r="186" spans="3:10" x14ac:dyDescent="0.25">
      <c r="C186" s="2"/>
      <c r="D186" s="2"/>
      <c r="E186" s="2"/>
      <c r="F186" s="2"/>
      <c r="G186" s="2"/>
      <c r="H186" s="2"/>
      <c r="I186" s="2"/>
      <c r="J186" s="2"/>
    </row>
    <row r="187" spans="3:10" x14ac:dyDescent="0.25">
      <c r="C187" s="2"/>
      <c r="D187" s="2"/>
      <c r="E187" s="2"/>
      <c r="F187" s="2"/>
      <c r="G187" s="2"/>
      <c r="H187" s="2"/>
      <c r="I187" s="2"/>
      <c r="J187" s="2"/>
    </row>
    <row r="188" spans="3:10" x14ac:dyDescent="0.25">
      <c r="C188" s="2"/>
      <c r="D188" s="2"/>
      <c r="E188" s="2"/>
      <c r="F188" s="2"/>
      <c r="G188" s="2"/>
      <c r="H188" s="2"/>
      <c r="I188" s="2"/>
      <c r="J188" s="2"/>
    </row>
    <row r="189" spans="3:10" x14ac:dyDescent="0.25">
      <c r="C189" s="2"/>
      <c r="D189" s="2"/>
      <c r="E189" s="2"/>
      <c r="F189" s="2"/>
      <c r="G189" s="2"/>
      <c r="H189" s="2"/>
      <c r="I189" s="2"/>
      <c r="J189" s="2"/>
    </row>
    <row r="190" spans="3:10" x14ac:dyDescent="0.25">
      <c r="C190" s="2"/>
      <c r="D190" s="2"/>
      <c r="E190" s="2"/>
      <c r="F190" s="2"/>
      <c r="G190" s="2"/>
      <c r="H190" s="2"/>
      <c r="I190" s="2"/>
      <c r="J190" s="2"/>
    </row>
    <row r="191" spans="3:10" x14ac:dyDescent="0.25">
      <c r="C191" s="2"/>
      <c r="D191" s="2"/>
      <c r="E191" s="2"/>
      <c r="F191" s="2"/>
      <c r="G191" s="2"/>
      <c r="H191" s="2"/>
      <c r="I191" s="2"/>
      <c r="J191" s="2"/>
    </row>
    <row r="192" spans="3:10" x14ac:dyDescent="0.25">
      <c r="C192" s="2"/>
      <c r="D192" s="2"/>
      <c r="E192" s="2"/>
      <c r="F192" s="2"/>
      <c r="G192" s="2"/>
      <c r="H192" s="2"/>
      <c r="I192" s="2"/>
      <c r="J192" s="2"/>
    </row>
    <row r="193" spans="3:10" x14ac:dyDescent="0.25">
      <c r="C193" s="2"/>
      <c r="D193" s="2"/>
      <c r="E193" s="2"/>
      <c r="F193" s="2"/>
      <c r="G193" s="2"/>
      <c r="H193" s="2"/>
      <c r="I193" s="2"/>
      <c r="J193" s="2"/>
    </row>
    <row r="194" spans="3:10" x14ac:dyDescent="0.25">
      <c r="C194" s="2"/>
      <c r="D194" s="2"/>
      <c r="E194" s="2"/>
      <c r="F194" s="2"/>
      <c r="G194" s="2"/>
      <c r="H194" s="2"/>
      <c r="I194" s="2"/>
      <c r="J194" s="2"/>
    </row>
    <row r="195" spans="3:10" x14ac:dyDescent="0.25">
      <c r="C195" s="2"/>
      <c r="D195" s="2"/>
      <c r="E195" s="2"/>
      <c r="F195" s="2"/>
      <c r="G195" s="2"/>
      <c r="H195" s="2"/>
      <c r="I195" s="2"/>
      <c r="J195" s="2"/>
    </row>
    <row r="196" spans="3:10" x14ac:dyDescent="0.25">
      <c r="C196" s="1"/>
      <c r="D196" s="1"/>
      <c r="E196" s="1"/>
      <c r="F196" s="1"/>
      <c r="G196" s="1"/>
      <c r="H196" s="1"/>
      <c r="I196" s="1"/>
      <c r="J196" s="1"/>
    </row>
    <row r="197" spans="3:10" x14ac:dyDescent="0.25">
      <c r="C197" s="1"/>
      <c r="D197" s="1"/>
      <c r="E197" s="1"/>
      <c r="F197" s="1"/>
      <c r="G197" s="1"/>
      <c r="H197" s="1"/>
      <c r="I197" s="1"/>
      <c r="J197" s="1"/>
    </row>
    <row r="198" spans="3:10" x14ac:dyDescent="0.25">
      <c r="C198" s="1"/>
      <c r="D198" s="1"/>
      <c r="E198" s="1"/>
      <c r="F198" s="1"/>
      <c r="G198" s="1"/>
      <c r="H198" s="1"/>
      <c r="I198" s="1"/>
      <c r="J198" s="1"/>
    </row>
    <row r="199" spans="3:10" x14ac:dyDescent="0.25">
      <c r="C199" s="1"/>
      <c r="D199" s="1"/>
      <c r="E199" s="1"/>
      <c r="F199" s="1"/>
      <c r="G199" s="1"/>
      <c r="H199" s="1"/>
      <c r="I199" s="1"/>
      <c r="J199" s="1"/>
    </row>
    <row r="200" spans="3:10" x14ac:dyDescent="0.25">
      <c r="C200" s="1"/>
      <c r="D200" s="1"/>
      <c r="E200" s="1"/>
      <c r="F200" s="1"/>
      <c r="G200" s="1"/>
      <c r="H200" s="1"/>
      <c r="I200" s="1"/>
      <c r="J200" s="1"/>
    </row>
    <row r="201" spans="3:10" x14ac:dyDescent="0.25">
      <c r="C201" s="1"/>
      <c r="D201" s="1"/>
      <c r="E201" s="1"/>
      <c r="F201" s="1"/>
      <c r="G201" s="1"/>
      <c r="H201" s="1"/>
      <c r="I201" s="1"/>
      <c r="J201" s="1"/>
    </row>
    <row r="202" spans="3:10" x14ac:dyDescent="0.25">
      <c r="C202" s="1"/>
      <c r="D202" s="1"/>
      <c r="E202" s="1"/>
      <c r="F202" s="1"/>
      <c r="G202" s="1"/>
      <c r="H202" s="1"/>
      <c r="I202" s="1"/>
      <c r="J202" s="1"/>
    </row>
    <row r="203" spans="3:10" x14ac:dyDescent="0.25">
      <c r="C203" s="1"/>
      <c r="D203" s="1"/>
      <c r="E203" s="1"/>
      <c r="F203" s="1"/>
      <c r="G203" s="1"/>
      <c r="H203" s="1"/>
      <c r="I203" s="1"/>
      <c r="J203" s="1"/>
    </row>
    <row r="204" spans="3:10" x14ac:dyDescent="0.25">
      <c r="C204" s="1"/>
      <c r="D204" s="1"/>
      <c r="E204" s="1"/>
      <c r="F204" s="1"/>
      <c r="G204" s="1"/>
      <c r="H204" s="1"/>
      <c r="I204" s="1"/>
      <c r="J204" s="1"/>
    </row>
    <row r="205" spans="3:10" x14ac:dyDescent="0.25">
      <c r="C205" s="1"/>
      <c r="D205" s="1"/>
      <c r="E205" s="1"/>
      <c r="F205" s="1"/>
      <c r="G205" s="1"/>
      <c r="H205" s="1"/>
      <c r="I205" s="1"/>
      <c r="J205" s="1"/>
    </row>
    <row r="206" spans="3:10" x14ac:dyDescent="0.25">
      <c r="C206" s="1"/>
      <c r="D206" s="1"/>
      <c r="E206" s="1"/>
      <c r="F206" s="1"/>
      <c r="G206" s="1"/>
      <c r="H206" s="1"/>
      <c r="I206" s="1"/>
      <c r="J206" s="1"/>
    </row>
    <row r="207" spans="3:10" x14ac:dyDescent="0.25">
      <c r="C207" s="1"/>
      <c r="D207" s="1"/>
      <c r="E207" s="1"/>
      <c r="F207" s="1"/>
      <c r="G207" s="1"/>
      <c r="H207" s="1"/>
      <c r="I207" s="1"/>
      <c r="J207" s="1"/>
    </row>
    <row r="208" spans="3:10" x14ac:dyDescent="0.25">
      <c r="C208" s="1"/>
      <c r="D208" s="1"/>
      <c r="E208" s="1"/>
      <c r="F208" s="1"/>
      <c r="G208" s="1"/>
      <c r="H208" s="1"/>
      <c r="I208" s="1"/>
      <c r="J208" s="1"/>
    </row>
    <row r="209" spans="3:10" x14ac:dyDescent="0.25">
      <c r="C209" s="1"/>
      <c r="D209" s="1"/>
      <c r="E209" s="1"/>
      <c r="F209" s="1"/>
      <c r="G209" s="1"/>
      <c r="H209" s="1"/>
      <c r="I209" s="1"/>
      <c r="J209" s="1"/>
    </row>
    <row r="210" spans="3:10" x14ac:dyDescent="0.25">
      <c r="C210" s="1"/>
      <c r="D210" s="1"/>
      <c r="E210" s="1"/>
      <c r="F210" s="1"/>
      <c r="G210" s="1"/>
      <c r="H210" s="1"/>
      <c r="I210" s="1"/>
      <c r="J210" s="1"/>
    </row>
    <row r="211" spans="3:10" x14ac:dyDescent="0.25">
      <c r="C211" s="1"/>
      <c r="D211" s="1"/>
      <c r="E211" s="1"/>
      <c r="F211" s="1"/>
      <c r="G211" s="1"/>
      <c r="H211" s="1"/>
      <c r="I211" s="1"/>
      <c r="J211" s="1"/>
    </row>
    <row r="212" spans="3:10" x14ac:dyDescent="0.25">
      <c r="C212" s="1"/>
      <c r="D212" s="1"/>
      <c r="E212" s="1"/>
      <c r="F212" s="1"/>
      <c r="G212" s="1"/>
      <c r="H212" s="1"/>
      <c r="I212" s="1"/>
      <c r="J212" s="1"/>
    </row>
    <row r="213" spans="3:10" x14ac:dyDescent="0.25">
      <c r="C213" s="1"/>
      <c r="D213" s="1"/>
      <c r="E213" s="1"/>
      <c r="F213" s="1"/>
      <c r="G213" s="1"/>
      <c r="H213" s="1"/>
      <c r="I213" s="1"/>
      <c r="J213" s="1"/>
    </row>
    <row r="214" spans="3:10" x14ac:dyDescent="0.25">
      <c r="C214" s="1"/>
      <c r="D214" s="1"/>
      <c r="E214" s="1"/>
      <c r="F214" s="1"/>
      <c r="G214" s="1"/>
      <c r="H214" s="1"/>
      <c r="I214" s="1"/>
      <c r="J214" s="1"/>
    </row>
    <row r="215" spans="3:10" x14ac:dyDescent="0.25">
      <c r="C215" s="1"/>
      <c r="D215" s="1"/>
      <c r="E215" s="1"/>
      <c r="F215" s="1"/>
      <c r="G215" s="1"/>
      <c r="H215" s="1"/>
      <c r="I215" s="1"/>
      <c r="J215" s="1"/>
    </row>
    <row r="216" spans="3:10" x14ac:dyDescent="0.25">
      <c r="C216" s="1"/>
      <c r="D216" s="1"/>
      <c r="E216" s="1"/>
      <c r="F216" s="1"/>
      <c r="G216" s="1"/>
      <c r="H216" s="1"/>
      <c r="I216" s="1"/>
      <c r="J216" s="1"/>
    </row>
    <row r="217" spans="3:10" x14ac:dyDescent="0.25">
      <c r="C217" s="1"/>
      <c r="D217" s="1"/>
      <c r="E217" s="1"/>
      <c r="F217" s="1"/>
      <c r="G217" s="1"/>
      <c r="H217" s="1"/>
      <c r="I217" s="1"/>
      <c r="J217" s="1"/>
    </row>
    <row r="218" spans="3:10" x14ac:dyDescent="0.25">
      <c r="C218" s="1"/>
      <c r="D218" s="1"/>
      <c r="E218" s="1"/>
      <c r="F218" s="1"/>
      <c r="G218" s="1"/>
      <c r="H218" s="1"/>
      <c r="I218" s="1"/>
      <c r="J218" s="1"/>
    </row>
    <row r="219" spans="3:10" x14ac:dyDescent="0.25">
      <c r="C219" s="1"/>
      <c r="D219" s="1"/>
      <c r="E219" s="1"/>
      <c r="F219" s="1"/>
      <c r="G219" s="1"/>
      <c r="H219" s="1"/>
      <c r="I219" s="1"/>
      <c r="J219" s="1"/>
    </row>
    <row r="220" spans="3:10" x14ac:dyDescent="0.25">
      <c r="C220" s="1"/>
      <c r="D220" s="1"/>
      <c r="E220" s="1"/>
      <c r="F220" s="1"/>
      <c r="G220" s="1"/>
      <c r="H220" s="1"/>
      <c r="I220" s="1"/>
      <c r="J220" s="1"/>
    </row>
    <row r="221" spans="3:10" x14ac:dyDescent="0.25">
      <c r="C221" s="1"/>
      <c r="D221" s="1"/>
      <c r="E221" s="1"/>
      <c r="F221" s="1"/>
      <c r="G221" s="1"/>
      <c r="H221" s="1"/>
      <c r="I221" s="1"/>
      <c r="J221" s="1"/>
    </row>
    <row r="222" spans="3:10" x14ac:dyDescent="0.25">
      <c r="C222" s="1"/>
      <c r="D222" s="1"/>
      <c r="E222" s="1"/>
      <c r="F222" s="1"/>
      <c r="G222" s="1"/>
      <c r="H222" s="1"/>
      <c r="I222" s="1"/>
      <c r="J222" s="1"/>
    </row>
    <row r="223" spans="3:10" x14ac:dyDescent="0.25">
      <c r="C223" s="1"/>
      <c r="D223" s="1"/>
      <c r="E223" s="1"/>
      <c r="F223" s="1"/>
      <c r="G223" s="1"/>
      <c r="H223" s="1"/>
      <c r="I223" s="1"/>
      <c r="J223" s="1"/>
    </row>
    <row r="224" spans="3:10" x14ac:dyDescent="0.25">
      <c r="C224" s="1"/>
      <c r="D224" s="1"/>
      <c r="E224" s="1"/>
      <c r="F224" s="1"/>
      <c r="G224" s="1"/>
      <c r="H224" s="1"/>
      <c r="I224" s="1"/>
      <c r="J224" s="1"/>
    </row>
    <row r="225" spans="3:10" x14ac:dyDescent="0.25">
      <c r="C225" s="1"/>
      <c r="D225" s="1"/>
      <c r="E225" s="1"/>
      <c r="F225" s="1"/>
      <c r="G225" s="1"/>
      <c r="H225" s="1"/>
      <c r="I225" s="1"/>
      <c r="J225" s="1"/>
    </row>
    <row r="226" spans="3:10" x14ac:dyDescent="0.25">
      <c r="C226" s="1"/>
      <c r="D226" s="1"/>
      <c r="E226" s="1"/>
      <c r="F226" s="1"/>
      <c r="G226" s="1"/>
      <c r="H226" s="1"/>
      <c r="I226" s="1"/>
      <c r="J226" s="1"/>
    </row>
    <row r="227" spans="3:10" x14ac:dyDescent="0.25">
      <c r="C227" s="1"/>
      <c r="D227" s="1"/>
      <c r="E227" s="1"/>
      <c r="F227" s="1"/>
      <c r="G227" s="1"/>
      <c r="H227" s="1"/>
      <c r="I227" s="1"/>
      <c r="J227" s="1"/>
    </row>
    <row r="228" spans="3:10" x14ac:dyDescent="0.25">
      <c r="C228" s="1"/>
      <c r="D228" s="1"/>
      <c r="E228" s="1"/>
      <c r="F228" s="1"/>
      <c r="G228" s="1"/>
      <c r="H228" s="1"/>
      <c r="I228" s="1"/>
      <c r="J228" s="1"/>
    </row>
    <row r="229" spans="3:10" x14ac:dyDescent="0.25">
      <c r="C229" s="1"/>
      <c r="D229" s="1"/>
      <c r="E229" s="1"/>
      <c r="F229" s="1"/>
      <c r="G229" s="1"/>
      <c r="H229" s="1"/>
      <c r="I229" s="1"/>
      <c r="J229" s="1"/>
    </row>
    <row r="230" spans="3:10" x14ac:dyDescent="0.25">
      <c r="C230" s="1"/>
      <c r="D230" s="1"/>
      <c r="E230" s="1"/>
      <c r="F230" s="1"/>
      <c r="G230" s="1"/>
      <c r="H230" s="1"/>
      <c r="I230" s="1"/>
      <c r="J230" s="1"/>
    </row>
    <row r="231" spans="3:10" x14ac:dyDescent="0.25">
      <c r="C231" s="1"/>
      <c r="D231" s="1"/>
      <c r="E231" s="1"/>
      <c r="F231" s="1"/>
      <c r="G231" s="1"/>
      <c r="H231" s="1"/>
      <c r="I231" s="1"/>
      <c r="J231" s="1"/>
    </row>
    <row r="232" spans="3:10" x14ac:dyDescent="0.25">
      <c r="C232" s="1"/>
      <c r="D232" s="1"/>
      <c r="E232" s="1"/>
      <c r="F232" s="1"/>
      <c r="G232" s="1"/>
      <c r="H232" s="1"/>
      <c r="I232" s="1"/>
      <c r="J232" s="1"/>
    </row>
    <row r="233" spans="3:10" x14ac:dyDescent="0.25">
      <c r="C233" s="1"/>
      <c r="D233" s="1"/>
      <c r="E233" s="1"/>
      <c r="F233" s="1"/>
      <c r="G233" s="1"/>
      <c r="H233" s="1"/>
      <c r="I233" s="1"/>
      <c r="J233" s="1"/>
    </row>
    <row r="234" spans="3:10" x14ac:dyDescent="0.25">
      <c r="C234" s="1"/>
      <c r="D234" s="1"/>
      <c r="E234" s="1"/>
      <c r="F234" s="1"/>
      <c r="G234" s="1"/>
      <c r="H234" s="1"/>
      <c r="I234" s="1"/>
      <c r="J234" s="1"/>
    </row>
    <row r="235" spans="3:10" x14ac:dyDescent="0.25">
      <c r="C235" s="1"/>
      <c r="D235" s="1"/>
      <c r="E235" s="1"/>
      <c r="F235" s="1"/>
      <c r="G235" s="1"/>
      <c r="H235" s="1"/>
      <c r="I235" s="1"/>
      <c r="J235" s="1"/>
    </row>
    <row r="236" spans="3:10" x14ac:dyDescent="0.25">
      <c r="C236" s="1"/>
      <c r="D236" s="1"/>
      <c r="E236" s="1"/>
      <c r="F236" s="1"/>
      <c r="G236" s="1"/>
      <c r="H236" s="1"/>
      <c r="I236" s="1"/>
      <c r="J236" s="1"/>
    </row>
    <row r="237" spans="3:10" x14ac:dyDescent="0.25">
      <c r="C237" s="1"/>
      <c r="D237" s="1"/>
      <c r="E237" s="1"/>
      <c r="F237" s="1"/>
      <c r="G237" s="1"/>
      <c r="H237" s="1"/>
      <c r="I237" s="1"/>
      <c r="J237" s="1"/>
    </row>
    <row r="238" spans="3:10" x14ac:dyDescent="0.25">
      <c r="C238" s="1"/>
      <c r="D238" s="1"/>
      <c r="E238" s="1"/>
      <c r="F238" s="1"/>
      <c r="G238" s="1"/>
      <c r="H238" s="1"/>
      <c r="I238" s="1"/>
      <c r="J238" s="1"/>
    </row>
    <row r="239" spans="3:10" x14ac:dyDescent="0.25">
      <c r="C239" s="1"/>
      <c r="D239" s="1"/>
      <c r="E239" s="1"/>
      <c r="F239" s="1"/>
      <c r="G239" s="1"/>
      <c r="H239" s="1"/>
      <c r="I239" s="1"/>
      <c r="J239" s="1"/>
    </row>
    <row r="240" spans="3:10" x14ac:dyDescent="0.25">
      <c r="C240" s="1"/>
      <c r="D240" s="1"/>
      <c r="E240" s="1"/>
      <c r="F240" s="1"/>
      <c r="G240" s="1"/>
      <c r="H240" s="1"/>
      <c r="I240" s="1"/>
      <c r="J240" s="1"/>
    </row>
    <row r="241" spans="3:10" x14ac:dyDescent="0.25">
      <c r="C241" s="1"/>
      <c r="D241" s="1"/>
      <c r="E241" s="1"/>
      <c r="F241" s="1"/>
      <c r="G241" s="1"/>
      <c r="H241" s="1"/>
      <c r="I241" s="1"/>
      <c r="J241" s="1"/>
    </row>
    <row r="242" spans="3:10" x14ac:dyDescent="0.25">
      <c r="C242" s="1"/>
      <c r="D242" s="1"/>
      <c r="E242" s="1"/>
      <c r="F242" s="1"/>
      <c r="G242" s="1"/>
      <c r="H242" s="1"/>
      <c r="I242" s="1"/>
      <c r="J242" s="1"/>
    </row>
    <row r="243" spans="3:10" x14ac:dyDescent="0.25">
      <c r="C243" s="1"/>
      <c r="D243" s="1"/>
      <c r="E243" s="1"/>
      <c r="F243" s="1"/>
      <c r="G243" s="1"/>
      <c r="H243" s="1"/>
      <c r="I243" s="1"/>
      <c r="J243" s="1"/>
    </row>
    <row r="244" spans="3:10" x14ac:dyDescent="0.25">
      <c r="C244" s="1"/>
      <c r="D244" s="1"/>
      <c r="E244" s="1"/>
      <c r="F244" s="1"/>
      <c r="G244" s="1"/>
      <c r="H244" s="1"/>
      <c r="I244" s="1"/>
      <c r="J244" s="1"/>
    </row>
    <row r="245" spans="3:10" x14ac:dyDescent="0.25">
      <c r="C245" s="1"/>
      <c r="D245" s="1"/>
      <c r="E245" s="1"/>
      <c r="F245" s="1"/>
      <c r="G245" s="1"/>
      <c r="H245" s="1"/>
      <c r="I245" s="1"/>
      <c r="J245" s="1"/>
    </row>
    <row r="246" spans="3:10" x14ac:dyDescent="0.25">
      <c r="C246" s="1"/>
      <c r="D246" s="1"/>
      <c r="E246" s="1"/>
      <c r="F246" s="1"/>
      <c r="G246" s="1"/>
      <c r="H246" s="1"/>
      <c r="I246" s="1"/>
      <c r="J246" s="1"/>
    </row>
    <row r="247" spans="3:10" x14ac:dyDescent="0.25">
      <c r="C247" s="1"/>
      <c r="D247" s="1"/>
      <c r="E247" s="1"/>
      <c r="F247" s="1"/>
      <c r="G247" s="1"/>
      <c r="H247" s="1"/>
      <c r="I247" s="1"/>
      <c r="J247" s="1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88A46-7E50-4FDF-A0E9-105606F0A247}">
  <dimension ref="A1:S41"/>
  <sheetViews>
    <sheetView zoomScale="80" zoomScaleNormal="80" workbookViewId="0">
      <pane ySplit="1" topLeftCell="A20" activePane="bottomLeft" state="frozen"/>
      <selection pane="bottomLeft" activeCell="S40" sqref="S40"/>
    </sheetView>
  </sheetViews>
  <sheetFormatPr defaultRowHeight="15" x14ac:dyDescent="0.25"/>
  <cols>
    <col min="1" max="1" width="8.42578125" bestFit="1" customWidth="1"/>
    <col min="2" max="2" width="6" bestFit="1" customWidth="1"/>
    <col min="3" max="3" width="6.28515625" bestFit="1" customWidth="1"/>
    <col min="4" max="4" width="6.5703125" bestFit="1" customWidth="1"/>
    <col min="5" max="6" width="7.140625" bestFit="1" customWidth="1"/>
    <col min="7" max="7" width="6.28515625" bestFit="1" customWidth="1"/>
    <col min="8" max="8" width="7.85546875" bestFit="1" customWidth="1"/>
    <col min="9" max="9" width="5.5703125" bestFit="1" customWidth="1"/>
    <col min="10" max="11" width="4.42578125" bestFit="1" customWidth="1"/>
    <col min="12" max="12" width="5.5703125" bestFit="1" customWidth="1"/>
    <col min="13" max="13" width="4.42578125" bestFit="1" customWidth="1"/>
    <col min="14" max="14" width="3.42578125" bestFit="1" customWidth="1"/>
    <col min="15" max="15" width="5.5703125" bestFit="1" customWidth="1"/>
    <col min="16" max="16" width="6.28515625" bestFit="1" customWidth="1"/>
    <col min="17" max="17" width="4.5703125" bestFit="1" customWidth="1"/>
    <col min="18" max="18" width="5.5703125" bestFit="1" customWidth="1"/>
    <col min="19" max="19" width="6" bestFit="1" customWidth="1"/>
  </cols>
  <sheetData>
    <row r="1" spans="1:19" x14ac:dyDescent="0.25">
      <c r="A1" t="s">
        <v>0</v>
      </c>
      <c r="B1" t="s">
        <v>1</v>
      </c>
      <c r="C1" t="s">
        <v>11</v>
      </c>
      <c r="D1" t="s">
        <v>22</v>
      </c>
      <c r="E1" t="s">
        <v>23</v>
      </c>
      <c r="F1" t="s">
        <v>24</v>
      </c>
      <c r="G1" t="s">
        <v>25</v>
      </c>
      <c r="H1" t="s">
        <v>26</v>
      </c>
      <c r="I1" t="s">
        <v>27</v>
      </c>
      <c r="J1" t="s">
        <v>28</v>
      </c>
      <c r="K1" t="s">
        <v>29</v>
      </c>
      <c r="L1" t="s">
        <v>30</v>
      </c>
      <c r="M1" t="s">
        <v>31</v>
      </c>
      <c r="N1" t="s">
        <v>32</v>
      </c>
      <c r="O1" t="s">
        <v>33</v>
      </c>
      <c r="P1" t="s">
        <v>34</v>
      </c>
      <c r="Q1" t="s">
        <v>35</v>
      </c>
      <c r="R1" t="s">
        <v>36</v>
      </c>
      <c r="S1" t="s">
        <v>37</v>
      </c>
    </row>
    <row r="2" spans="1:19" x14ac:dyDescent="0.25">
      <c r="A2">
        <v>1</v>
      </c>
      <c r="B2">
        <v>5</v>
      </c>
      <c r="C2" t="s">
        <v>12</v>
      </c>
      <c r="D2">
        <v>7.3940000000000001</v>
      </c>
      <c r="E2">
        <v>49.4</v>
      </c>
      <c r="F2">
        <v>60.7</v>
      </c>
      <c r="G2">
        <v>30.2</v>
      </c>
      <c r="H2">
        <v>5.3</v>
      </c>
      <c r="I2">
        <v>90.3</v>
      </c>
      <c r="J2">
        <v>142</v>
      </c>
      <c r="K2" s="5">
        <v>4</v>
      </c>
      <c r="L2">
        <v>1.04</v>
      </c>
      <c r="M2">
        <v>103</v>
      </c>
      <c r="N2">
        <v>45</v>
      </c>
      <c r="O2">
        <v>15.3</v>
      </c>
      <c r="P2">
        <v>4.0999999999999996</v>
      </c>
      <c r="Q2" s="5">
        <v>6</v>
      </c>
      <c r="R2">
        <v>1.34</v>
      </c>
      <c r="S2">
        <v>106</v>
      </c>
    </row>
    <row r="3" spans="1:19" x14ac:dyDescent="0.25">
      <c r="A3">
        <v>1</v>
      </c>
      <c r="B3">
        <v>20</v>
      </c>
      <c r="C3" t="s">
        <v>12</v>
      </c>
      <c r="D3">
        <v>7.3710000000000004</v>
      </c>
      <c r="E3">
        <v>53.5</v>
      </c>
      <c r="F3">
        <v>47.8</v>
      </c>
      <c r="G3" s="5">
        <v>31</v>
      </c>
      <c r="H3">
        <v>5.7</v>
      </c>
      <c r="I3">
        <v>81.2</v>
      </c>
      <c r="J3">
        <v>142</v>
      </c>
      <c r="K3">
        <v>3.8</v>
      </c>
      <c r="L3">
        <v>1.04</v>
      </c>
      <c r="M3">
        <v>103</v>
      </c>
      <c r="N3">
        <v>41</v>
      </c>
      <c r="O3">
        <v>13.9</v>
      </c>
      <c r="P3">
        <v>4.3</v>
      </c>
      <c r="Q3">
        <v>5.5</v>
      </c>
      <c r="R3">
        <v>1.29</v>
      </c>
      <c r="S3">
        <v>100</v>
      </c>
    </row>
    <row r="4" spans="1:19" x14ac:dyDescent="0.25">
      <c r="A4">
        <v>2</v>
      </c>
      <c r="B4">
        <v>5</v>
      </c>
      <c r="C4" t="s">
        <v>12</v>
      </c>
      <c r="D4">
        <v>7.3109999999999999</v>
      </c>
      <c r="E4">
        <v>60.4</v>
      </c>
      <c r="F4">
        <v>33.9</v>
      </c>
      <c r="G4">
        <v>30.5</v>
      </c>
      <c r="H4">
        <v>4.2</v>
      </c>
      <c r="I4">
        <v>57.9</v>
      </c>
      <c r="J4">
        <v>142</v>
      </c>
      <c r="K4">
        <v>3.5</v>
      </c>
      <c r="L4">
        <v>1.1499999999999999</v>
      </c>
      <c r="M4">
        <v>102</v>
      </c>
      <c r="N4">
        <v>34</v>
      </c>
      <c r="O4">
        <v>11.6</v>
      </c>
      <c r="P4">
        <v>2.9</v>
      </c>
      <c r="Q4" s="5">
        <v>8</v>
      </c>
      <c r="R4">
        <v>6.76</v>
      </c>
      <c r="S4">
        <v>135</v>
      </c>
    </row>
    <row r="5" spans="1:19" x14ac:dyDescent="0.25">
      <c r="A5">
        <v>2</v>
      </c>
      <c r="B5">
        <v>20</v>
      </c>
      <c r="C5" t="s">
        <v>12</v>
      </c>
      <c r="D5">
        <v>7.319</v>
      </c>
      <c r="E5">
        <v>61.5</v>
      </c>
      <c r="F5">
        <v>41.6</v>
      </c>
      <c r="G5">
        <v>31.7</v>
      </c>
      <c r="H5">
        <v>5.5</v>
      </c>
      <c r="I5">
        <v>71.099999999999994</v>
      </c>
      <c r="J5">
        <v>142</v>
      </c>
      <c r="K5">
        <v>3.4</v>
      </c>
      <c r="L5">
        <v>1.1599999999999999</v>
      </c>
      <c r="M5">
        <v>102</v>
      </c>
      <c r="N5">
        <v>31</v>
      </c>
      <c r="O5">
        <v>10.6</v>
      </c>
      <c r="P5">
        <v>4.3</v>
      </c>
      <c r="Q5">
        <v>7.9</v>
      </c>
      <c r="R5">
        <v>4.59</v>
      </c>
      <c r="S5">
        <v>141</v>
      </c>
    </row>
    <row r="6" spans="1:19" x14ac:dyDescent="0.25">
      <c r="A6">
        <v>3</v>
      </c>
      <c r="B6">
        <v>5</v>
      </c>
      <c r="C6" t="s">
        <v>12</v>
      </c>
      <c r="D6">
        <v>7.3339999999999996</v>
      </c>
      <c r="E6">
        <v>58.7</v>
      </c>
      <c r="F6">
        <v>42.6</v>
      </c>
      <c r="G6">
        <v>31.2</v>
      </c>
      <c r="H6">
        <v>5.4</v>
      </c>
      <c r="I6">
        <v>73.400000000000006</v>
      </c>
      <c r="J6">
        <v>142</v>
      </c>
      <c r="K6">
        <v>3.6</v>
      </c>
      <c r="L6">
        <v>1.1599999999999999</v>
      </c>
      <c r="M6">
        <v>104</v>
      </c>
      <c r="N6">
        <v>29</v>
      </c>
      <c r="O6">
        <v>9.6999999999999993</v>
      </c>
      <c r="P6">
        <v>4.3</v>
      </c>
      <c r="Q6" s="5">
        <v>4.8</v>
      </c>
      <c r="R6">
        <v>1.85</v>
      </c>
      <c r="S6">
        <v>147</v>
      </c>
    </row>
    <row r="7" spans="1:19" x14ac:dyDescent="0.25">
      <c r="A7">
        <v>3</v>
      </c>
      <c r="B7">
        <v>20</v>
      </c>
      <c r="C7" t="s">
        <v>12</v>
      </c>
      <c r="D7">
        <v>7.3609999999999998</v>
      </c>
      <c r="E7">
        <v>57.6</v>
      </c>
      <c r="F7">
        <v>42.5</v>
      </c>
      <c r="G7">
        <v>32.6</v>
      </c>
      <c r="H7">
        <v>7.2</v>
      </c>
      <c r="I7">
        <v>74.7</v>
      </c>
      <c r="J7">
        <v>143</v>
      </c>
      <c r="K7">
        <v>3.7</v>
      </c>
      <c r="L7">
        <v>1.1299999999999999</v>
      </c>
      <c r="M7">
        <v>104</v>
      </c>
      <c r="N7">
        <v>25</v>
      </c>
      <c r="O7">
        <v>8.5</v>
      </c>
      <c r="P7">
        <v>6.2</v>
      </c>
      <c r="Q7">
        <v>4.9000000000000004</v>
      </c>
      <c r="R7">
        <v>1.35</v>
      </c>
      <c r="S7">
        <v>156</v>
      </c>
    </row>
    <row r="8" spans="1:19" x14ac:dyDescent="0.25">
      <c r="A8">
        <v>4</v>
      </c>
      <c r="B8">
        <v>5</v>
      </c>
      <c r="C8" t="s">
        <v>12</v>
      </c>
      <c r="D8" s="8">
        <v>7.37</v>
      </c>
      <c r="E8">
        <v>53.5</v>
      </c>
      <c r="F8">
        <v>28.5</v>
      </c>
      <c r="G8">
        <v>30.9</v>
      </c>
      <c r="H8">
        <v>5.6</v>
      </c>
      <c r="I8">
        <v>50.7</v>
      </c>
      <c r="J8">
        <v>141</v>
      </c>
      <c r="K8">
        <v>3.6</v>
      </c>
      <c r="L8">
        <v>1.04</v>
      </c>
      <c r="M8">
        <v>103</v>
      </c>
      <c r="N8">
        <v>23</v>
      </c>
      <c r="O8">
        <v>7.7</v>
      </c>
      <c r="P8" s="5">
        <v>5</v>
      </c>
      <c r="Q8" s="5">
        <v>4.8</v>
      </c>
      <c r="R8">
        <v>2.72</v>
      </c>
      <c r="S8">
        <v>108</v>
      </c>
    </row>
    <row r="9" spans="1:19" x14ac:dyDescent="0.25">
      <c r="A9">
        <v>4</v>
      </c>
      <c r="B9">
        <v>20</v>
      </c>
      <c r="C9" t="s">
        <v>12</v>
      </c>
      <c r="D9">
        <v>7.3739999999999997</v>
      </c>
      <c r="E9">
        <v>54.9</v>
      </c>
      <c r="F9">
        <v>32.9</v>
      </c>
      <c r="G9" s="5">
        <v>32</v>
      </c>
      <c r="H9">
        <v>6.8</v>
      </c>
      <c r="I9">
        <v>60.1</v>
      </c>
      <c r="J9">
        <v>142</v>
      </c>
      <c r="K9">
        <v>3.6</v>
      </c>
      <c r="L9">
        <v>1.06</v>
      </c>
      <c r="M9">
        <v>102</v>
      </c>
      <c r="N9">
        <v>22</v>
      </c>
      <c r="O9">
        <v>7.4</v>
      </c>
      <c r="P9" s="5">
        <v>6</v>
      </c>
      <c r="Q9" s="5">
        <v>5</v>
      </c>
      <c r="R9">
        <v>2.19</v>
      </c>
      <c r="S9">
        <v>108</v>
      </c>
    </row>
    <row r="10" spans="1:19" x14ac:dyDescent="0.25">
      <c r="A10">
        <v>5</v>
      </c>
      <c r="B10">
        <v>5</v>
      </c>
      <c r="C10" t="s">
        <v>12</v>
      </c>
      <c r="D10">
        <v>7.3529999999999998</v>
      </c>
      <c r="E10">
        <v>61.5</v>
      </c>
      <c r="F10" s="15">
        <v>33.9</v>
      </c>
      <c r="G10">
        <v>34.200000000000003</v>
      </c>
      <c r="H10">
        <v>8.6</v>
      </c>
      <c r="I10">
        <v>60.2</v>
      </c>
      <c r="J10">
        <v>141</v>
      </c>
      <c r="K10">
        <v>3.8</v>
      </c>
      <c r="L10" s="6">
        <v>1.1000000000000001</v>
      </c>
      <c r="M10">
        <v>100</v>
      </c>
      <c r="N10">
        <v>29</v>
      </c>
      <c r="O10" s="5">
        <v>10</v>
      </c>
      <c r="P10">
        <v>7.2</v>
      </c>
      <c r="Q10" s="5">
        <v>4.7</v>
      </c>
      <c r="R10">
        <v>1.26</v>
      </c>
      <c r="S10">
        <v>113</v>
      </c>
    </row>
    <row r="11" spans="1:19" x14ac:dyDescent="0.25">
      <c r="A11">
        <v>5</v>
      </c>
      <c r="B11">
        <v>20</v>
      </c>
      <c r="C11" t="s">
        <v>12</v>
      </c>
      <c r="D11">
        <v>7.3479999999999999</v>
      </c>
      <c r="E11">
        <v>64.099999999999994</v>
      </c>
      <c r="F11">
        <v>40.299999999999997</v>
      </c>
      <c r="G11">
        <v>35.200000000000003</v>
      </c>
      <c r="H11">
        <v>9.6</v>
      </c>
      <c r="I11">
        <v>70.400000000000006</v>
      </c>
      <c r="J11">
        <v>140</v>
      </c>
      <c r="K11">
        <v>3.7</v>
      </c>
      <c r="L11" s="6">
        <v>1.1000000000000001</v>
      </c>
      <c r="M11">
        <v>100</v>
      </c>
      <c r="N11">
        <v>23</v>
      </c>
      <c r="O11">
        <v>8.1</v>
      </c>
      <c r="P11">
        <v>8.4</v>
      </c>
      <c r="Q11" s="5">
        <v>5</v>
      </c>
      <c r="R11">
        <v>0.84</v>
      </c>
      <c r="S11">
        <v>110</v>
      </c>
    </row>
    <row r="12" spans="1:19" x14ac:dyDescent="0.25">
      <c r="A12">
        <v>6</v>
      </c>
      <c r="B12">
        <v>5</v>
      </c>
      <c r="C12" t="s">
        <v>12</v>
      </c>
      <c r="D12">
        <v>7.3209999999999997</v>
      </c>
      <c r="E12">
        <v>58.5</v>
      </c>
      <c r="F12">
        <v>37.299999999999997</v>
      </c>
      <c r="G12">
        <v>30.2</v>
      </c>
      <c r="H12">
        <v>4.0999999999999996</v>
      </c>
      <c r="I12">
        <v>64.8</v>
      </c>
      <c r="J12">
        <v>140</v>
      </c>
      <c r="K12" s="5">
        <v>4</v>
      </c>
      <c r="L12" s="6">
        <v>1.1000000000000001</v>
      </c>
      <c r="M12">
        <v>101</v>
      </c>
      <c r="N12">
        <v>28</v>
      </c>
      <c r="O12">
        <v>9.5</v>
      </c>
      <c r="P12">
        <v>3.2</v>
      </c>
      <c r="Q12" s="5">
        <v>5.0999999999999996</v>
      </c>
      <c r="R12">
        <v>2.74</v>
      </c>
      <c r="S12">
        <v>99</v>
      </c>
    </row>
    <row r="13" spans="1:19" x14ac:dyDescent="0.25">
      <c r="A13">
        <v>6</v>
      </c>
      <c r="B13">
        <v>20</v>
      </c>
      <c r="C13" t="s">
        <v>12</v>
      </c>
      <c r="D13">
        <v>7.3410000000000002</v>
      </c>
      <c r="E13">
        <v>58.6</v>
      </c>
      <c r="F13">
        <v>52.1</v>
      </c>
      <c r="G13">
        <v>31.7</v>
      </c>
      <c r="H13">
        <v>5.9</v>
      </c>
      <c r="I13" s="15">
        <v>83.3</v>
      </c>
      <c r="J13">
        <v>140</v>
      </c>
      <c r="K13">
        <v>4.0999999999999996</v>
      </c>
      <c r="L13">
        <v>1.1100000000000001</v>
      </c>
      <c r="M13">
        <v>101</v>
      </c>
      <c r="N13">
        <v>26</v>
      </c>
      <c r="O13">
        <v>8.6999999999999993</v>
      </c>
      <c r="P13" s="5">
        <v>5</v>
      </c>
      <c r="Q13" s="5">
        <v>5</v>
      </c>
      <c r="R13">
        <v>1.49</v>
      </c>
      <c r="S13">
        <v>114</v>
      </c>
    </row>
    <row r="14" spans="1:19" x14ac:dyDescent="0.25">
      <c r="A14">
        <v>7</v>
      </c>
      <c r="B14">
        <v>5</v>
      </c>
      <c r="C14" t="s">
        <v>12</v>
      </c>
      <c r="D14">
        <v>7.3630000000000004</v>
      </c>
      <c r="E14">
        <v>56.7</v>
      </c>
      <c r="F14">
        <v>51.3</v>
      </c>
      <c r="G14">
        <v>32.299999999999997</v>
      </c>
      <c r="H14">
        <v>6.9</v>
      </c>
      <c r="I14">
        <v>83.6</v>
      </c>
      <c r="J14">
        <v>145</v>
      </c>
      <c r="K14">
        <v>3.8</v>
      </c>
      <c r="L14" s="6">
        <v>1.1000000000000001</v>
      </c>
      <c r="M14">
        <v>103</v>
      </c>
      <c r="N14">
        <v>27</v>
      </c>
      <c r="O14">
        <v>9.3000000000000007</v>
      </c>
      <c r="P14">
        <v>5.8</v>
      </c>
      <c r="Q14" s="5">
        <v>6.4</v>
      </c>
      <c r="R14">
        <v>4.16</v>
      </c>
      <c r="S14">
        <v>127</v>
      </c>
    </row>
    <row r="15" spans="1:19" x14ac:dyDescent="0.25">
      <c r="A15">
        <v>7</v>
      </c>
      <c r="B15">
        <v>20</v>
      </c>
      <c r="C15" t="s">
        <v>12</v>
      </c>
      <c r="D15">
        <v>7.3920000000000003</v>
      </c>
      <c r="E15">
        <v>58.2</v>
      </c>
      <c r="F15" s="5">
        <v>45</v>
      </c>
      <c r="G15">
        <v>35.4</v>
      </c>
      <c r="H15">
        <v>10.5</v>
      </c>
      <c r="I15">
        <v>78.8</v>
      </c>
      <c r="J15">
        <v>147</v>
      </c>
      <c r="K15" s="5">
        <v>4</v>
      </c>
      <c r="L15" s="6">
        <v>1.17</v>
      </c>
      <c r="M15">
        <v>102</v>
      </c>
      <c r="N15">
        <v>26</v>
      </c>
      <c r="O15">
        <v>8.9</v>
      </c>
      <c r="P15">
        <v>9.1999999999999993</v>
      </c>
      <c r="Q15" s="5">
        <v>6.5</v>
      </c>
      <c r="R15">
        <v>3.03</v>
      </c>
      <c r="S15">
        <v>122</v>
      </c>
    </row>
    <row r="16" spans="1:19" x14ac:dyDescent="0.25">
      <c r="A16">
        <v>8</v>
      </c>
      <c r="B16">
        <v>5</v>
      </c>
      <c r="C16" t="s">
        <v>12</v>
      </c>
      <c r="D16">
        <v>7.4009999999999998</v>
      </c>
      <c r="E16">
        <v>52.3</v>
      </c>
      <c r="F16" s="5">
        <v>31</v>
      </c>
      <c r="G16">
        <v>32.5</v>
      </c>
      <c r="H16">
        <v>7.7</v>
      </c>
      <c r="I16">
        <v>58.1</v>
      </c>
      <c r="J16">
        <v>144</v>
      </c>
      <c r="K16">
        <v>3.6</v>
      </c>
      <c r="L16" s="6">
        <v>1.01</v>
      </c>
      <c r="M16">
        <v>104</v>
      </c>
      <c r="N16">
        <v>32</v>
      </c>
      <c r="O16">
        <v>10.8</v>
      </c>
      <c r="P16">
        <v>6.6</v>
      </c>
      <c r="Q16" s="5">
        <v>5.2</v>
      </c>
      <c r="R16">
        <v>2.09</v>
      </c>
      <c r="S16">
        <v>126</v>
      </c>
    </row>
    <row r="17" spans="1:19" x14ac:dyDescent="0.25">
      <c r="A17">
        <v>8</v>
      </c>
      <c r="B17">
        <v>20</v>
      </c>
      <c r="C17" t="s">
        <v>12</v>
      </c>
      <c r="D17">
        <v>7.3940000000000001</v>
      </c>
      <c r="E17">
        <v>56.6</v>
      </c>
      <c r="F17">
        <v>24.9</v>
      </c>
      <c r="G17">
        <v>34.6</v>
      </c>
      <c r="H17">
        <v>9.6999999999999993</v>
      </c>
      <c r="I17">
        <v>42.9</v>
      </c>
      <c r="J17">
        <v>145</v>
      </c>
      <c r="K17">
        <v>3.5</v>
      </c>
      <c r="L17" s="6">
        <v>1</v>
      </c>
      <c r="M17">
        <v>103</v>
      </c>
      <c r="N17">
        <v>31</v>
      </c>
      <c r="O17">
        <v>10.3</v>
      </c>
      <c r="P17">
        <v>8.3000000000000007</v>
      </c>
      <c r="Q17" s="5">
        <v>5</v>
      </c>
      <c r="R17">
        <v>1.58</v>
      </c>
      <c r="S17">
        <v>130</v>
      </c>
    </row>
    <row r="18" spans="1:19" x14ac:dyDescent="0.25">
      <c r="A18">
        <v>9</v>
      </c>
      <c r="B18">
        <v>5</v>
      </c>
      <c r="C18" t="s">
        <v>12</v>
      </c>
      <c r="D18">
        <v>7.375</v>
      </c>
      <c r="E18">
        <v>52.7</v>
      </c>
      <c r="F18">
        <v>39.1</v>
      </c>
      <c r="G18">
        <v>31.1</v>
      </c>
      <c r="H18">
        <v>5.9</v>
      </c>
      <c r="I18">
        <v>71.400000000000006</v>
      </c>
      <c r="J18">
        <v>143</v>
      </c>
      <c r="K18">
        <v>3.4</v>
      </c>
      <c r="L18" s="6">
        <v>1.04</v>
      </c>
      <c r="M18">
        <v>102</v>
      </c>
      <c r="N18">
        <v>26</v>
      </c>
      <c r="O18">
        <v>8.6999999999999993</v>
      </c>
      <c r="P18">
        <v>5.0999999999999996</v>
      </c>
      <c r="Q18" s="5">
        <v>4.5</v>
      </c>
      <c r="R18">
        <v>3.82</v>
      </c>
      <c r="S18">
        <v>144</v>
      </c>
    </row>
    <row r="19" spans="1:19" x14ac:dyDescent="0.25">
      <c r="A19">
        <v>9</v>
      </c>
      <c r="B19">
        <v>20</v>
      </c>
      <c r="C19" t="s">
        <v>12</v>
      </c>
      <c r="D19">
        <v>7.3810000000000002</v>
      </c>
      <c r="E19">
        <v>55.7</v>
      </c>
      <c r="F19">
        <v>35.299999999999997</v>
      </c>
      <c r="G19" s="5">
        <v>33</v>
      </c>
      <c r="H19">
        <v>7.9</v>
      </c>
      <c r="I19">
        <v>65.099999999999994</v>
      </c>
      <c r="J19">
        <v>143</v>
      </c>
      <c r="K19">
        <v>3.2</v>
      </c>
      <c r="L19" s="6">
        <v>1.04</v>
      </c>
      <c r="M19">
        <v>102</v>
      </c>
      <c r="N19">
        <v>22</v>
      </c>
      <c r="O19">
        <v>7.6</v>
      </c>
      <c r="P19">
        <v>7.1</v>
      </c>
      <c r="Q19" s="5">
        <v>4.5999999999999996</v>
      </c>
      <c r="R19" s="6">
        <v>2.9</v>
      </c>
      <c r="S19">
        <v>141</v>
      </c>
    </row>
    <row r="20" spans="1:19" x14ac:dyDescent="0.25">
      <c r="A20">
        <v>10</v>
      </c>
      <c r="B20">
        <v>5</v>
      </c>
      <c r="C20" t="s">
        <v>12</v>
      </c>
      <c r="D20">
        <v>7.3739999999999997</v>
      </c>
      <c r="E20">
        <v>53.2</v>
      </c>
      <c r="F20">
        <v>35.700000000000003</v>
      </c>
      <c r="G20" s="5">
        <v>31</v>
      </c>
      <c r="H20">
        <v>5.8</v>
      </c>
      <c r="I20">
        <v>65.5</v>
      </c>
      <c r="J20">
        <v>143</v>
      </c>
      <c r="K20">
        <v>3.7</v>
      </c>
      <c r="L20" s="6">
        <v>1.04</v>
      </c>
      <c r="M20">
        <v>104</v>
      </c>
      <c r="N20">
        <v>30</v>
      </c>
      <c r="O20" s="5">
        <v>10</v>
      </c>
      <c r="P20">
        <v>4.9000000000000004</v>
      </c>
      <c r="Q20" s="5">
        <v>6.9</v>
      </c>
      <c r="R20">
        <v>1.79</v>
      </c>
      <c r="S20">
        <v>107</v>
      </c>
    </row>
    <row r="21" spans="1:19" x14ac:dyDescent="0.25">
      <c r="A21">
        <v>10</v>
      </c>
      <c r="B21">
        <v>20</v>
      </c>
      <c r="C21" t="s">
        <v>12</v>
      </c>
      <c r="D21">
        <v>7.3630000000000004</v>
      </c>
      <c r="E21">
        <v>56.5</v>
      </c>
      <c r="F21" s="5">
        <v>41</v>
      </c>
      <c r="G21">
        <v>32.1</v>
      </c>
      <c r="H21">
        <v>6.7</v>
      </c>
      <c r="I21" s="5">
        <v>73</v>
      </c>
      <c r="J21">
        <v>144</v>
      </c>
      <c r="K21">
        <v>3.5</v>
      </c>
      <c r="L21" s="6">
        <v>1.06</v>
      </c>
      <c r="M21">
        <v>104</v>
      </c>
      <c r="N21">
        <v>24</v>
      </c>
      <c r="O21">
        <v>8.1999999999999993</v>
      </c>
      <c r="P21">
        <v>5.9</v>
      </c>
      <c r="Q21" s="5">
        <v>6.9</v>
      </c>
      <c r="R21">
        <v>1.27</v>
      </c>
      <c r="S21">
        <v>110</v>
      </c>
    </row>
    <row r="22" spans="1:19" x14ac:dyDescent="0.25">
      <c r="A22">
        <v>1</v>
      </c>
      <c r="B22">
        <v>5</v>
      </c>
      <c r="C22" t="s">
        <v>13</v>
      </c>
      <c r="D22">
        <v>7.3150000000000004</v>
      </c>
      <c r="E22">
        <v>60.6</v>
      </c>
      <c r="F22">
        <v>44.5</v>
      </c>
      <c r="G22">
        <v>30.9</v>
      </c>
      <c r="H22">
        <v>4.7</v>
      </c>
      <c r="I22">
        <v>74.7</v>
      </c>
      <c r="J22">
        <v>143</v>
      </c>
      <c r="K22">
        <v>4.7</v>
      </c>
      <c r="L22">
        <v>1.1599999999999999</v>
      </c>
      <c r="M22">
        <v>105</v>
      </c>
      <c r="N22">
        <v>51</v>
      </c>
      <c r="O22">
        <v>17.399999999999999</v>
      </c>
      <c r="P22">
        <v>2.5</v>
      </c>
      <c r="Q22">
        <v>6.5</v>
      </c>
      <c r="R22">
        <v>2.1800000000000002</v>
      </c>
      <c r="S22">
        <v>124</v>
      </c>
    </row>
    <row r="23" spans="1:19" x14ac:dyDescent="0.25">
      <c r="A23">
        <v>1</v>
      </c>
      <c r="B23">
        <v>20</v>
      </c>
      <c r="C23" t="s">
        <v>13</v>
      </c>
      <c r="D23">
        <v>7.3440000000000003</v>
      </c>
      <c r="E23">
        <v>57.8</v>
      </c>
      <c r="F23">
        <v>45.8</v>
      </c>
      <c r="G23">
        <v>31.5</v>
      </c>
      <c r="H23">
        <v>5.8</v>
      </c>
      <c r="I23">
        <v>77.8</v>
      </c>
      <c r="J23">
        <v>143</v>
      </c>
      <c r="K23">
        <v>4.2</v>
      </c>
      <c r="L23">
        <v>1.1100000000000001</v>
      </c>
      <c r="M23">
        <v>109</v>
      </c>
      <c r="N23">
        <v>44</v>
      </c>
      <c r="O23">
        <v>14.9</v>
      </c>
      <c r="P23">
        <v>4</v>
      </c>
      <c r="Q23" s="5">
        <v>6</v>
      </c>
      <c r="R23">
        <v>1.4</v>
      </c>
      <c r="S23">
        <v>129</v>
      </c>
    </row>
    <row r="24" spans="1:19" x14ac:dyDescent="0.25">
      <c r="A24">
        <v>2</v>
      </c>
      <c r="B24">
        <v>5</v>
      </c>
      <c r="C24" t="s">
        <v>13</v>
      </c>
      <c r="D24">
        <v>7.274</v>
      </c>
      <c r="E24">
        <v>55.6</v>
      </c>
      <c r="F24">
        <v>41.3</v>
      </c>
      <c r="G24">
        <v>25.7</v>
      </c>
      <c r="H24">
        <v>-1.1000000000000001</v>
      </c>
      <c r="I24">
        <v>68.7</v>
      </c>
      <c r="J24">
        <v>139</v>
      </c>
      <c r="K24">
        <v>3.6</v>
      </c>
      <c r="L24">
        <v>1.01</v>
      </c>
      <c r="M24">
        <v>100</v>
      </c>
      <c r="N24">
        <v>37</v>
      </c>
      <c r="O24">
        <v>12.6</v>
      </c>
      <c r="P24">
        <v>-1.9</v>
      </c>
      <c r="Q24">
        <v>9.1999999999999993</v>
      </c>
      <c r="R24">
        <v>8.77</v>
      </c>
      <c r="S24">
        <v>120</v>
      </c>
    </row>
    <row r="25" spans="1:19" x14ac:dyDescent="0.25">
      <c r="A25">
        <v>2</v>
      </c>
      <c r="B25">
        <v>20</v>
      </c>
      <c r="C25" t="s">
        <v>13</v>
      </c>
      <c r="D25">
        <v>7.3179999999999996</v>
      </c>
      <c r="E25">
        <v>55.8</v>
      </c>
      <c r="F25" s="5">
        <v>46</v>
      </c>
      <c r="G25">
        <v>28.6</v>
      </c>
      <c r="H25">
        <v>2.5</v>
      </c>
      <c r="I25">
        <v>76.900000000000006</v>
      </c>
      <c r="J25">
        <v>140</v>
      </c>
      <c r="K25">
        <v>3.5</v>
      </c>
      <c r="L25">
        <v>1.04</v>
      </c>
      <c r="M25">
        <v>98</v>
      </c>
      <c r="N25">
        <v>32</v>
      </c>
      <c r="O25">
        <v>10.8</v>
      </c>
      <c r="P25">
        <v>1.6</v>
      </c>
      <c r="Q25">
        <v>8.9</v>
      </c>
      <c r="R25">
        <v>6.88</v>
      </c>
      <c r="S25">
        <v>117</v>
      </c>
    </row>
    <row r="26" spans="1:19" x14ac:dyDescent="0.25">
      <c r="A26">
        <v>3</v>
      </c>
      <c r="B26">
        <v>5</v>
      </c>
      <c r="C26" t="s">
        <v>13</v>
      </c>
      <c r="D26">
        <v>7.3280000000000003</v>
      </c>
      <c r="E26">
        <v>58.5</v>
      </c>
      <c r="F26">
        <v>38.799999999999997</v>
      </c>
      <c r="G26">
        <v>30.7</v>
      </c>
      <c r="H26">
        <v>4.7</v>
      </c>
      <c r="I26">
        <v>67.7</v>
      </c>
      <c r="J26">
        <v>140</v>
      </c>
      <c r="K26" s="5">
        <v>4</v>
      </c>
      <c r="L26">
        <v>1.1200000000000001</v>
      </c>
      <c r="M26">
        <v>101</v>
      </c>
      <c r="N26">
        <v>35</v>
      </c>
      <c r="O26">
        <v>12.1</v>
      </c>
      <c r="P26">
        <v>3.4</v>
      </c>
      <c r="Q26">
        <v>5.0999999999999996</v>
      </c>
      <c r="R26">
        <v>2.97</v>
      </c>
      <c r="S26">
        <v>148</v>
      </c>
    </row>
    <row r="27" spans="1:19" x14ac:dyDescent="0.25">
      <c r="A27">
        <v>3</v>
      </c>
      <c r="B27">
        <v>20</v>
      </c>
      <c r="C27" t="s">
        <v>13</v>
      </c>
      <c r="D27">
        <v>7.3479999999999999</v>
      </c>
      <c r="E27">
        <v>60.5</v>
      </c>
      <c r="F27">
        <v>48.2</v>
      </c>
      <c r="G27">
        <v>33.200000000000003</v>
      </c>
      <c r="H27">
        <v>7.6</v>
      </c>
      <c r="I27">
        <v>80.099999999999994</v>
      </c>
      <c r="J27">
        <v>141</v>
      </c>
      <c r="K27" s="5">
        <v>4</v>
      </c>
      <c r="L27" s="6">
        <v>1.1000000000000001</v>
      </c>
      <c r="M27">
        <v>100</v>
      </c>
      <c r="N27">
        <v>33</v>
      </c>
      <c r="O27">
        <v>11.1</v>
      </c>
      <c r="P27">
        <v>6.1</v>
      </c>
      <c r="Q27">
        <v>5.2</v>
      </c>
      <c r="R27">
        <v>1.55</v>
      </c>
      <c r="S27">
        <v>157</v>
      </c>
    </row>
    <row r="28" spans="1:19" x14ac:dyDescent="0.25">
      <c r="A28">
        <v>4</v>
      </c>
      <c r="B28">
        <v>5</v>
      </c>
      <c r="C28" t="s">
        <v>13</v>
      </c>
      <c r="D28">
        <v>7.375</v>
      </c>
      <c r="E28">
        <v>52.1</v>
      </c>
      <c r="F28">
        <v>44.9</v>
      </c>
      <c r="G28">
        <v>30.5</v>
      </c>
      <c r="H28">
        <v>5.3</v>
      </c>
      <c r="I28">
        <v>78.599999999999994</v>
      </c>
      <c r="J28">
        <v>145</v>
      </c>
      <c r="K28">
        <v>3.5</v>
      </c>
      <c r="L28">
        <v>1.08</v>
      </c>
      <c r="M28">
        <v>105</v>
      </c>
      <c r="N28">
        <v>30</v>
      </c>
      <c r="O28">
        <v>10.199999999999999</v>
      </c>
      <c r="P28">
        <v>4.4000000000000004</v>
      </c>
      <c r="Q28">
        <v>5.8</v>
      </c>
      <c r="R28">
        <v>4.04</v>
      </c>
      <c r="S28">
        <v>114</v>
      </c>
    </row>
    <row r="29" spans="1:19" x14ac:dyDescent="0.25">
      <c r="A29">
        <v>4</v>
      </c>
      <c r="B29">
        <v>20</v>
      </c>
      <c r="C29" t="s">
        <v>13</v>
      </c>
      <c r="D29">
        <v>7.3769999999999998</v>
      </c>
      <c r="E29">
        <v>57.2</v>
      </c>
      <c r="F29">
        <v>64.7</v>
      </c>
      <c r="G29">
        <v>33.6</v>
      </c>
      <c r="H29">
        <v>8.5</v>
      </c>
      <c r="I29">
        <v>91.2</v>
      </c>
      <c r="J29">
        <v>147</v>
      </c>
      <c r="K29">
        <v>3.5</v>
      </c>
      <c r="L29">
        <v>1.1200000000000001</v>
      </c>
      <c r="M29">
        <v>105</v>
      </c>
      <c r="N29">
        <v>26</v>
      </c>
      <c r="O29">
        <v>8.9</v>
      </c>
      <c r="P29">
        <v>7.3</v>
      </c>
      <c r="Q29">
        <v>5.8</v>
      </c>
      <c r="R29">
        <v>2.5099999999999998</v>
      </c>
      <c r="S29">
        <v>118</v>
      </c>
    </row>
    <row r="30" spans="1:19" x14ac:dyDescent="0.25">
      <c r="A30">
        <v>5</v>
      </c>
      <c r="B30">
        <v>5</v>
      </c>
      <c r="C30" t="s">
        <v>13</v>
      </c>
      <c r="D30">
        <v>7.391</v>
      </c>
      <c r="E30">
        <v>57.2</v>
      </c>
      <c r="F30">
        <v>27.5</v>
      </c>
      <c r="G30">
        <v>34.700000000000003</v>
      </c>
      <c r="H30">
        <v>9.8000000000000007</v>
      </c>
      <c r="I30">
        <v>49.1</v>
      </c>
      <c r="J30">
        <v>144</v>
      </c>
      <c r="K30" s="5">
        <v>4</v>
      </c>
      <c r="L30">
        <v>1.0900000000000001</v>
      </c>
      <c r="M30">
        <v>103</v>
      </c>
      <c r="N30">
        <v>32</v>
      </c>
      <c r="O30">
        <v>10.8</v>
      </c>
      <c r="P30">
        <v>8.1999999999999993</v>
      </c>
      <c r="Q30">
        <v>4.7</v>
      </c>
      <c r="R30">
        <v>2.69</v>
      </c>
      <c r="S30">
        <v>147</v>
      </c>
    </row>
    <row r="31" spans="1:19" x14ac:dyDescent="0.25">
      <c r="A31">
        <v>5</v>
      </c>
      <c r="B31">
        <v>20</v>
      </c>
      <c r="C31" t="s">
        <v>13</v>
      </c>
      <c r="D31">
        <v>7.3639999999999999</v>
      </c>
      <c r="E31">
        <v>60.7</v>
      </c>
      <c r="F31">
        <v>29.3</v>
      </c>
      <c r="G31">
        <v>34.6</v>
      </c>
      <c r="H31">
        <v>9.3000000000000007</v>
      </c>
      <c r="I31">
        <v>51.3</v>
      </c>
      <c r="J31">
        <v>144</v>
      </c>
      <c r="K31" s="5">
        <v>4</v>
      </c>
      <c r="L31">
        <v>1.1299999999999999</v>
      </c>
      <c r="M31">
        <v>105</v>
      </c>
      <c r="N31">
        <v>34</v>
      </c>
      <c r="O31">
        <v>11.6</v>
      </c>
      <c r="P31">
        <v>7.5</v>
      </c>
      <c r="Q31">
        <v>4.8</v>
      </c>
      <c r="R31">
        <v>1.54</v>
      </c>
      <c r="S31">
        <v>135</v>
      </c>
    </row>
    <row r="32" spans="1:19" x14ac:dyDescent="0.25">
      <c r="A32">
        <v>6</v>
      </c>
      <c r="B32">
        <v>5</v>
      </c>
      <c r="C32" t="s">
        <v>13</v>
      </c>
      <c r="D32">
        <v>7.3410000000000002</v>
      </c>
      <c r="E32">
        <v>55.1</v>
      </c>
      <c r="F32">
        <v>40.700000000000003</v>
      </c>
      <c r="G32">
        <v>29.8</v>
      </c>
      <c r="H32" s="5">
        <v>4</v>
      </c>
      <c r="I32">
        <v>71.5</v>
      </c>
      <c r="J32">
        <v>143</v>
      </c>
      <c r="K32" s="5">
        <v>4.0999999999999996</v>
      </c>
      <c r="L32">
        <v>1.08</v>
      </c>
      <c r="M32">
        <v>104</v>
      </c>
      <c r="N32">
        <v>34</v>
      </c>
      <c r="O32">
        <v>11.4</v>
      </c>
      <c r="P32" s="5">
        <v>3</v>
      </c>
      <c r="Q32">
        <v>5.9</v>
      </c>
      <c r="R32">
        <v>4.95</v>
      </c>
      <c r="S32">
        <v>122</v>
      </c>
    </row>
    <row r="33" spans="1:19" x14ac:dyDescent="0.25">
      <c r="A33">
        <v>6</v>
      </c>
      <c r="B33">
        <v>20</v>
      </c>
      <c r="C33" t="s">
        <v>13</v>
      </c>
      <c r="D33">
        <v>7.359</v>
      </c>
      <c r="E33">
        <v>55.3</v>
      </c>
      <c r="F33">
        <v>44.7</v>
      </c>
      <c r="G33">
        <v>31.3</v>
      </c>
      <c r="H33">
        <v>5.7</v>
      </c>
      <c r="I33">
        <v>77.400000000000006</v>
      </c>
      <c r="J33">
        <v>143</v>
      </c>
      <c r="K33" s="5">
        <v>4.0999999999999996</v>
      </c>
      <c r="L33">
        <v>1.08</v>
      </c>
      <c r="M33">
        <v>105</v>
      </c>
      <c r="N33">
        <v>31</v>
      </c>
      <c r="O33">
        <v>10.6</v>
      </c>
      <c r="P33">
        <v>4.5999999999999996</v>
      </c>
      <c r="Q33">
        <v>5.8</v>
      </c>
      <c r="R33">
        <v>3.01</v>
      </c>
      <c r="S33">
        <v>122</v>
      </c>
    </row>
    <row r="34" spans="1:19" x14ac:dyDescent="0.25">
      <c r="A34">
        <v>7</v>
      </c>
      <c r="B34">
        <v>5</v>
      </c>
      <c r="C34" t="s">
        <v>13</v>
      </c>
      <c r="D34">
        <v>7.3280000000000003</v>
      </c>
      <c r="E34">
        <v>60.1</v>
      </c>
      <c r="F34">
        <v>44.3</v>
      </c>
      <c r="G34">
        <v>31.5</v>
      </c>
      <c r="H34">
        <v>5.5</v>
      </c>
      <c r="I34">
        <v>75.099999999999994</v>
      </c>
      <c r="J34">
        <v>141</v>
      </c>
      <c r="K34" s="5">
        <v>4.2</v>
      </c>
      <c r="L34">
        <v>1.1299999999999999</v>
      </c>
      <c r="M34">
        <v>102</v>
      </c>
      <c r="N34">
        <v>39</v>
      </c>
      <c r="O34">
        <v>13.2</v>
      </c>
      <c r="P34">
        <v>3.9</v>
      </c>
      <c r="Q34">
        <v>5.2</v>
      </c>
      <c r="R34">
        <v>5.74</v>
      </c>
      <c r="S34">
        <v>109</v>
      </c>
    </row>
    <row r="35" spans="1:19" x14ac:dyDescent="0.25">
      <c r="A35">
        <v>7</v>
      </c>
      <c r="B35">
        <v>20</v>
      </c>
      <c r="C35" t="s">
        <v>13</v>
      </c>
      <c r="D35">
        <v>7.3979999999999997</v>
      </c>
      <c r="E35" s="5">
        <v>57</v>
      </c>
      <c r="F35">
        <v>39.299999999999997</v>
      </c>
      <c r="G35">
        <v>35.1</v>
      </c>
      <c r="H35">
        <v>10.3</v>
      </c>
      <c r="I35">
        <v>72.2</v>
      </c>
      <c r="J35">
        <v>142</v>
      </c>
      <c r="K35" s="5">
        <v>5.0999999999999996</v>
      </c>
      <c r="L35">
        <v>1.1299999999999999</v>
      </c>
      <c r="M35">
        <v>101</v>
      </c>
      <c r="N35">
        <v>35</v>
      </c>
      <c r="O35">
        <v>11.9</v>
      </c>
      <c r="P35">
        <v>8.5</v>
      </c>
      <c r="Q35">
        <v>4.7</v>
      </c>
      <c r="R35">
        <v>3.59</v>
      </c>
      <c r="S35">
        <v>121</v>
      </c>
    </row>
    <row r="36" spans="1:19" x14ac:dyDescent="0.25">
      <c r="A36">
        <v>8</v>
      </c>
      <c r="B36">
        <v>5</v>
      </c>
      <c r="C36" t="s">
        <v>13</v>
      </c>
      <c r="D36">
        <v>7.3490000000000002</v>
      </c>
      <c r="E36">
        <v>56.2</v>
      </c>
      <c r="F36">
        <v>27.2</v>
      </c>
      <c r="G36">
        <v>30.9</v>
      </c>
      <c r="H36">
        <v>5.3</v>
      </c>
      <c r="I36">
        <v>46.1</v>
      </c>
      <c r="J36">
        <v>140</v>
      </c>
      <c r="K36" s="5">
        <v>3.9</v>
      </c>
      <c r="L36">
        <v>1.1200000000000001</v>
      </c>
      <c r="M36">
        <v>104</v>
      </c>
      <c r="N36">
        <v>36</v>
      </c>
      <c r="O36">
        <v>12.1</v>
      </c>
      <c r="P36" s="5">
        <v>4</v>
      </c>
      <c r="Q36">
        <v>4.3</v>
      </c>
      <c r="R36">
        <v>1.63</v>
      </c>
      <c r="S36">
        <v>107</v>
      </c>
    </row>
    <row r="37" spans="1:19" x14ac:dyDescent="0.25">
      <c r="A37">
        <v>8</v>
      </c>
      <c r="B37">
        <v>20</v>
      </c>
      <c r="C37" t="s">
        <v>13</v>
      </c>
      <c r="D37">
        <v>7.3529999999999998</v>
      </c>
      <c r="E37">
        <v>57.8</v>
      </c>
      <c r="F37" s="5">
        <v>34</v>
      </c>
      <c r="G37">
        <v>32.200000000000003</v>
      </c>
      <c r="H37">
        <v>6.6</v>
      </c>
      <c r="I37">
        <v>60.7</v>
      </c>
      <c r="J37">
        <v>142</v>
      </c>
      <c r="K37" s="5">
        <v>4</v>
      </c>
      <c r="L37">
        <v>1.08</v>
      </c>
      <c r="M37">
        <v>103</v>
      </c>
      <c r="N37">
        <v>34</v>
      </c>
      <c r="O37">
        <v>11.8</v>
      </c>
      <c r="P37">
        <v>5.2</v>
      </c>
      <c r="Q37">
        <v>4.5</v>
      </c>
      <c r="R37">
        <v>1.03</v>
      </c>
      <c r="S37">
        <v>102</v>
      </c>
    </row>
    <row r="38" spans="1:19" x14ac:dyDescent="0.25">
      <c r="A38">
        <v>9</v>
      </c>
      <c r="B38">
        <v>5</v>
      </c>
      <c r="C38" t="s">
        <v>13</v>
      </c>
      <c r="D38">
        <v>7.3810000000000002</v>
      </c>
      <c r="E38">
        <v>48.4</v>
      </c>
      <c r="F38" s="5">
        <v>48</v>
      </c>
      <c r="G38">
        <v>28.7</v>
      </c>
      <c r="H38">
        <v>3.6</v>
      </c>
      <c r="I38">
        <v>82.1</v>
      </c>
      <c r="J38">
        <v>139</v>
      </c>
      <c r="K38" s="5">
        <v>4.3</v>
      </c>
      <c r="L38">
        <v>0.97</v>
      </c>
      <c r="M38">
        <v>102</v>
      </c>
      <c r="N38">
        <v>28</v>
      </c>
      <c r="O38">
        <v>9.6999999999999993</v>
      </c>
      <c r="P38" s="5">
        <v>3</v>
      </c>
      <c r="Q38">
        <v>4.4000000000000004</v>
      </c>
      <c r="R38">
        <v>1.68</v>
      </c>
      <c r="S38">
        <v>123</v>
      </c>
    </row>
    <row r="39" spans="1:19" x14ac:dyDescent="0.25">
      <c r="A39">
        <v>9</v>
      </c>
      <c r="B39">
        <v>20</v>
      </c>
      <c r="C39" t="s">
        <v>13</v>
      </c>
      <c r="D39">
        <v>7.3730000000000002</v>
      </c>
      <c r="E39">
        <v>52.3</v>
      </c>
      <c r="F39">
        <v>52.3</v>
      </c>
      <c r="G39">
        <v>30.5</v>
      </c>
      <c r="H39">
        <v>5.2</v>
      </c>
      <c r="I39" s="5">
        <v>85</v>
      </c>
      <c r="J39">
        <v>139</v>
      </c>
      <c r="K39" s="5">
        <v>4.3</v>
      </c>
      <c r="L39">
        <v>0.95</v>
      </c>
      <c r="M39">
        <v>102</v>
      </c>
      <c r="N39">
        <v>30</v>
      </c>
      <c r="O39">
        <v>10.199999999999999</v>
      </c>
      <c r="P39">
        <v>4.4000000000000004</v>
      </c>
      <c r="Q39">
        <v>4.4000000000000004</v>
      </c>
      <c r="R39">
        <v>0.87</v>
      </c>
      <c r="S39">
        <v>121</v>
      </c>
    </row>
    <row r="40" spans="1:19" x14ac:dyDescent="0.25">
      <c r="A40">
        <v>10</v>
      </c>
      <c r="B40">
        <v>5</v>
      </c>
      <c r="C40" t="s">
        <v>13</v>
      </c>
      <c r="D40">
        <v>7.3449999999999998</v>
      </c>
      <c r="E40">
        <v>54.1</v>
      </c>
      <c r="F40">
        <v>45.9</v>
      </c>
      <c r="G40">
        <v>29.5</v>
      </c>
      <c r="H40">
        <v>3.8</v>
      </c>
      <c r="I40">
        <v>78.2</v>
      </c>
      <c r="J40">
        <v>148</v>
      </c>
      <c r="K40" s="5">
        <v>3.5</v>
      </c>
      <c r="L40">
        <v>1.02</v>
      </c>
      <c r="M40">
        <v>108</v>
      </c>
      <c r="N40">
        <v>32</v>
      </c>
      <c r="O40">
        <v>10.8</v>
      </c>
      <c r="P40" s="5">
        <v>2.9</v>
      </c>
      <c r="Q40" s="5">
        <v>6.8</v>
      </c>
      <c r="R40" s="5">
        <v>4.3600000000000003</v>
      </c>
      <c r="S40" s="19">
        <v>110</v>
      </c>
    </row>
    <row r="41" spans="1:19" x14ac:dyDescent="0.25">
      <c r="A41">
        <v>10</v>
      </c>
      <c r="B41">
        <v>20</v>
      </c>
      <c r="C41" t="s">
        <v>13</v>
      </c>
      <c r="D41">
        <v>7.4050000000000002</v>
      </c>
      <c r="E41">
        <v>52.1</v>
      </c>
      <c r="F41">
        <v>45.4</v>
      </c>
      <c r="G41">
        <v>32.6</v>
      </c>
      <c r="H41">
        <v>7.9</v>
      </c>
      <c r="I41">
        <v>80.400000000000006</v>
      </c>
      <c r="J41">
        <v>149</v>
      </c>
      <c r="K41" s="5">
        <v>3.4</v>
      </c>
      <c r="L41">
        <v>1.01</v>
      </c>
      <c r="M41">
        <v>108</v>
      </c>
      <c r="N41">
        <v>30</v>
      </c>
      <c r="O41">
        <v>10.199999999999999</v>
      </c>
      <c r="P41">
        <v>6.8</v>
      </c>
      <c r="Q41">
        <v>6.9</v>
      </c>
      <c r="R41">
        <v>2.4700000000000002</v>
      </c>
      <c r="S41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1AD8E-96BB-4BE9-BB96-F874FA76C410}">
  <dimension ref="A1:AE44"/>
  <sheetViews>
    <sheetView zoomScale="80" zoomScaleNormal="8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Z2" sqref="Z2"/>
    </sheetView>
  </sheetViews>
  <sheetFormatPr defaultRowHeight="15" x14ac:dyDescent="0.25"/>
  <cols>
    <col min="1" max="1" width="8.42578125" bestFit="1" customWidth="1"/>
    <col min="2" max="2" width="6" bestFit="1" customWidth="1"/>
    <col min="3" max="3" width="6.28515625" style="16" bestFit="1" customWidth="1"/>
    <col min="4" max="4" width="6.5703125" bestFit="1" customWidth="1"/>
    <col min="5" max="5" width="7.140625" bestFit="1" customWidth="1"/>
    <col min="6" max="6" width="6" bestFit="1" customWidth="1"/>
    <col min="7" max="7" width="6.5703125" bestFit="1" customWidth="1"/>
    <col min="8" max="8" width="7.85546875" bestFit="1" customWidth="1"/>
    <col min="9" max="9" width="5.5703125" bestFit="1" customWidth="1"/>
    <col min="10" max="11" width="4.42578125" bestFit="1" customWidth="1"/>
    <col min="12" max="12" width="5.5703125" bestFit="1" customWidth="1"/>
    <col min="13" max="13" width="4.42578125" bestFit="1" customWidth="1"/>
    <col min="14" max="14" width="3.42578125" bestFit="1" customWidth="1"/>
    <col min="15" max="15" width="5.5703125" bestFit="1" customWidth="1"/>
    <col min="16" max="16" width="6.28515625" bestFit="1" customWidth="1"/>
    <col min="17" max="17" width="4.5703125" bestFit="1" customWidth="1"/>
    <col min="18" max="18" width="5.5703125" bestFit="1" customWidth="1"/>
    <col min="19" max="19" width="6" bestFit="1" customWidth="1"/>
    <col min="23" max="23" width="13.140625" style="14" bestFit="1" customWidth="1"/>
    <col min="24" max="24" width="11.42578125" style="14" bestFit="1" customWidth="1"/>
    <col min="25" max="25" width="6" bestFit="1" customWidth="1"/>
    <col min="26" max="26" width="7.140625" style="14" bestFit="1" customWidth="1"/>
  </cols>
  <sheetData>
    <row r="1" spans="1:31" x14ac:dyDescent="0.25">
      <c r="A1" t="s">
        <v>0</v>
      </c>
      <c r="B1" t="s">
        <v>1</v>
      </c>
      <c r="C1" s="16" t="s">
        <v>11</v>
      </c>
      <c r="D1" t="s">
        <v>22</v>
      </c>
      <c r="E1" t="s">
        <v>23</v>
      </c>
      <c r="F1" t="s">
        <v>24</v>
      </c>
      <c r="G1" t="s">
        <v>25</v>
      </c>
      <c r="H1" t="s">
        <v>26</v>
      </c>
      <c r="I1" t="s">
        <v>27</v>
      </c>
      <c r="J1" t="s">
        <v>28</v>
      </c>
      <c r="K1" t="s">
        <v>29</v>
      </c>
      <c r="L1" t="s">
        <v>30</v>
      </c>
      <c r="M1" t="s">
        <v>31</v>
      </c>
      <c r="N1" t="s">
        <v>32</v>
      </c>
      <c r="O1" t="s">
        <v>33</v>
      </c>
      <c r="P1" t="s">
        <v>34</v>
      </c>
      <c r="Q1" t="s">
        <v>35</v>
      </c>
      <c r="R1" t="s">
        <v>36</v>
      </c>
      <c r="S1" t="s">
        <v>37</v>
      </c>
      <c r="V1" t="s">
        <v>51</v>
      </c>
      <c r="W1" s="14" t="s">
        <v>38</v>
      </c>
      <c r="X1" s="14" t="s">
        <v>52</v>
      </c>
      <c r="Y1" t="s">
        <v>54</v>
      </c>
      <c r="Z1" s="14" t="s">
        <v>53</v>
      </c>
    </row>
    <row r="2" spans="1:31" x14ac:dyDescent="0.25">
      <c r="A2">
        <v>1</v>
      </c>
      <c r="B2">
        <v>5</v>
      </c>
      <c r="C2" s="16" t="s">
        <v>12</v>
      </c>
      <c r="D2">
        <v>7.3959999999999999</v>
      </c>
      <c r="E2">
        <v>48.3</v>
      </c>
      <c r="F2">
        <v>61.1</v>
      </c>
      <c r="G2">
        <v>29.6</v>
      </c>
      <c r="H2">
        <v>4.8</v>
      </c>
      <c r="I2">
        <v>90.6</v>
      </c>
      <c r="J2">
        <v>140</v>
      </c>
      <c r="K2">
        <v>4.0999999999999996</v>
      </c>
      <c r="L2">
        <v>1.05</v>
      </c>
      <c r="M2">
        <v>102</v>
      </c>
      <c r="N2">
        <v>45</v>
      </c>
      <c r="O2">
        <v>15.3</v>
      </c>
      <c r="P2">
        <v>3.7</v>
      </c>
      <c r="Q2">
        <v>6.1</v>
      </c>
      <c r="R2">
        <v>1.32</v>
      </c>
      <c r="S2">
        <v>105</v>
      </c>
      <c r="V2" s="8">
        <f>0.21*(Amb!$C$7-47)-(ABG!E2/1)</f>
        <v>88.956000000000003</v>
      </c>
      <c r="W2" s="18">
        <f>V2-F2</f>
        <v>27.856000000000002</v>
      </c>
      <c r="X2" s="14">
        <f>E2-Phys!G2</f>
        <v>-10.700000000000003</v>
      </c>
      <c r="Y2" s="8">
        <f>I2/100</f>
        <v>0.90599999999999992</v>
      </c>
      <c r="Z2" s="18">
        <f>(1.34*O2*Y2)+(F2*0.003)</f>
        <v>18.758112000000001</v>
      </c>
    </row>
    <row r="3" spans="1:31" x14ac:dyDescent="0.25">
      <c r="A3">
        <v>1</v>
      </c>
      <c r="B3">
        <v>20</v>
      </c>
      <c r="C3" s="16" t="s">
        <v>12</v>
      </c>
      <c r="D3" s="8">
        <v>7.37</v>
      </c>
      <c r="E3">
        <v>52.6</v>
      </c>
      <c r="F3">
        <v>51.9</v>
      </c>
      <c r="G3">
        <v>30.4</v>
      </c>
      <c r="H3">
        <v>5.0999999999999996</v>
      </c>
      <c r="I3">
        <v>84.5</v>
      </c>
      <c r="J3">
        <v>138</v>
      </c>
      <c r="K3" s="5">
        <v>4</v>
      </c>
      <c r="L3" s="6">
        <v>1</v>
      </c>
      <c r="M3">
        <v>99</v>
      </c>
      <c r="N3">
        <v>40</v>
      </c>
      <c r="O3">
        <v>13.4</v>
      </c>
      <c r="P3">
        <v>3.8</v>
      </c>
      <c r="Q3">
        <v>5.4</v>
      </c>
      <c r="R3">
        <v>1.99</v>
      </c>
      <c r="S3">
        <v>99</v>
      </c>
      <c r="V3" s="8">
        <f>0.21*(Amb!$C$7-47)-(ABG!E3/1)</f>
        <v>84.656000000000006</v>
      </c>
      <c r="W3" s="18">
        <f t="shared" ref="W3:W21" si="0">V3-F3</f>
        <v>32.756000000000007</v>
      </c>
      <c r="X3" s="14">
        <f>E3-Phys!G5</f>
        <v>-5.3999999999999986</v>
      </c>
      <c r="Y3" s="8">
        <f t="shared" ref="Y3:Y41" si="1">I3/100</f>
        <v>0.84499999999999997</v>
      </c>
      <c r="Z3" s="18">
        <f t="shared" ref="Z3:Z41" si="2">(1.34*O3*Y3)+(F3*0.003)</f>
        <v>15.328520000000001</v>
      </c>
    </row>
    <row r="4" spans="1:31" x14ac:dyDescent="0.25">
      <c r="A4">
        <v>2</v>
      </c>
      <c r="B4">
        <v>5</v>
      </c>
      <c r="C4" s="16" t="s">
        <v>12</v>
      </c>
      <c r="D4" s="9">
        <v>7.3</v>
      </c>
      <c r="E4">
        <v>64.8</v>
      </c>
      <c r="F4" s="15">
        <v>29.8</v>
      </c>
      <c r="G4">
        <v>31.9</v>
      </c>
      <c r="H4">
        <v>5.5</v>
      </c>
      <c r="I4">
        <v>48.2</v>
      </c>
      <c r="J4">
        <v>137</v>
      </c>
      <c r="K4">
        <v>3.8</v>
      </c>
      <c r="L4" s="6">
        <v>1.1000000000000001</v>
      </c>
      <c r="M4">
        <v>98</v>
      </c>
      <c r="N4">
        <v>34</v>
      </c>
      <c r="O4">
        <v>11.4</v>
      </c>
      <c r="P4">
        <v>3.9</v>
      </c>
      <c r="Q4">
        <v>8.1</v>
      </c>
      <c r="R4">
        <v>6.54</v>
      </c>
      <c r="S4">
        <v>132</v>
      </c>
      <c r="V4" s="8">
        <f>0.21*(Amb!$D$6-47)-(ABG!E4/1)</f>
        <v>73.442999999999998</v>
      </c>
      <c r="W4" s="18">
        <f t="shared" si="0"/>
        <v>43.643000000000001</v>
      </c>
      <c r="X4" s="14">
        <f>E4-Phys!G6</f>
        <v>23.799999999999997</v>
      </c>
      <c r="Y4" s="8">
        <f t="shared" si="1"/>
        <v>0.48200000000000004</v>
      </c>
      <c r="Z4" s="18">
        <f t="shared" si="2"/>
        <v>7.4524320000000017</v>
      </c>
    </row>
    <row r="5" spans="1:31" x14ac:dyDescent="0.25">
      <c r="A5">
        <v>2</v>
      </c>
      <c r="B5">
        <v>20</v>
      </c>
      <c r="C5" s="16" t="s">
        <v>12</v>
      </c>
      <c r="D5">
        <v>7.3170000000000002</v>
      </c>
      <c r="E5">
        <v>54.2</v>
      </c>
      <c r="F5" s="5">
        <v>40</v>
      </c>
      <c r="G5">
        <v>27.8</v>
      </c>
      <c r="H5">
        <v>1.6</v>
      </c>
      <c r="I5">
        <v>69.400000000000006</v>
      </c>
      <c r="J5">
        <v>132</v>
      </c>
      <c r="K5">
        <v>3.8</v>
      </c>
      <c r="L5">
        <v>0.97</v>
      </c>
      <c r="M5">
        <v>92</v>
      </c>
      <c r="N5">
        <v>42</v>
      </c>
      <c r="O5">
        <v>14.3</v>
      </c>
      <c r="P5">
        <v>0.5</v>
      </c>
      <c r="Q5">
        <v>7.9</v>
      </c>
      <c r="R5">
        <v>4.32</v>
      </c>
      <c r="S5">
        <v>119</v>
      </c>
      <c r="V5" s="8">
        <f>0.21*(Amb!$D$6-47)-(ABG!E5/1)</f>
        <v>84.042999999999992</v>
      </c>
      <c r="W5" s="18">
        <f t="shared" si="0"/>
        <v>44.042999999999992</v>
      </c>
      <c r="X5" s="14">
        <f>E5-Phys!G9</f>
        <v>-2.7999999999999972</v>
      </c>
      <c r="Y5" s="8">
        <f t="shared" si="1"/>
        <v>0.69400000000000006</v>
      </c>
      <c r="Z5" s="18">
        <f t="shared" si="2"/>
        <v>13.418428000000002</v>
      </c>
    </row>
    <row r="6" spans="1:31" x14ac:dyDescent="0.25">
      <c r="A6">
        <v>3</v>
      </c>
      <c r="B6">
        <v>5</v>
      </c>
      <c r="C6" s="16" t="s">
        <v>12</v>
      </c>
      <c r="D6">
        <v>7.3150000000000004</v>
      </c>
      <c r="E6">
        <v>67.8</v>
      </c>
      <c r="F6">
        <v>28.2</v>
      </c>
      <c r="G6">
        <v>34.5</v>
      </c>
      <c r="H6">
        <v>8.3000000000000007</v>
      </c>
      <c r="I6">
        <v>45.2</v>
      </c>
      <c r="J6">
        <v>142</v>
      </c>
      <c r="K6">
        <v>3.7</v>
      </c>
      <c r="L6">
        <v>1.21</v>
      </c>
      <c r="M6">
        <v>100</v>
      </c>
      <c r="N6">
        <v>27</v>
      </c>
      <c r="O6">
        <v>9.3000000000000007</v>
      </c>
      <c r="P6">
        <v>6.9</v>
      </c>
      <c r="Q6">
        <v>5.2</v>
      </c>
      <c r="R6">
        <v>2.0699999999999998</v>
      </c>
      <c r="S6">
        <v>164</v>
      </c>
      <c r="V6" s="8">
        <f>0.21*(Amb!$E$6-47)-(ABG!E6/1)</f>
        <v>70.527000000000001</v>
      </c>
      <c r="W6" s="18">
        <f t="shared" si="0"/>
        <v>42.326999999999998</v>
      </c>
      <c r="X6" s="14">
        <f>E6-Phys!G10</f>
        <v>-3.2000000000000028</v>
      </c>
      <c r="Y6" s="8">
        <f t="shared" si="1"/>
        <v>0.45200000000000001</v>
      </c>
      <c r="Z6" s="18">
        <f t="shared" si="2"/>
        <v>5.7174240000000012</v>
      </c>
    </row>
    <row r="7" spans="1:31" x14ac:dyDescent="0.25">
      <c r="A7">
        <v>3</v>
      </c>
      <c r="B7">
        <v>20</v>
      </c>
      <c r="C7" s="16" t="s">
        <v>12</v>
      </c>
      <c r="D7">
        <v>7.343</v>
      </c>
      <c r="E7">
        <v>62.6</v>
      </c>
      <c r="F7" s="5">
        <v>42</v>
      </c>
      <c r="G7" s="5">
        <v>34</v>
      </c>
      <c r="H7">
        <v>8.3000000000000007</v>
      </c>
      <c r="I7">
        <v>72.7</v>
      </c>
      <c r="J7">
        <v>139</v>
      </c>
      <c r="K7">
        <v>3.8</v>
      </c>
      <c r="L7">
        <v>1.1200000000000001</v>
      </c>
      <c r="M7">
        <v>101</v>
      </c>
      <c r="N7">
        <v>31</v>
      </c>
      <c r="O7">
        <v>10.5</v>
      </c>
      <c r="P7">
        <v>6.8</v>
      </c>
      <c r="Q7">
        <v>4.8</v>
      </c>
      <c r="R7">
        <v>1.41</v>
      </c>
      <c r="S7">
        <v>151</v>
      </c>
      <c r="V7" s="8">
        <f>0.21*(Amb!$E$6-47)-(ABG!E7/1)</f>
        <v>75.727000000000004</v>
      </c>
      <c r="W7" s="18">
        <f t="shared" si="0"/>
        <v>33.727000000000004</v>
      </c>
      <c r="X7" s="14">
        <f>E7-Phys!G13</f>
        <v>-4.3999999999999986</v>
      </c>
      <c r="Y7" s="8">
        <f t="shared" si="1"/>
        <v>0.72699999999999998</v>
      </c>
      <c r="Z7" s="18">
        <f t="shared" si="2"/>
        <v>10.354889999999999</v>
      </c>
    </row>
    <row r="8" spans="1:31" x14ac:dyDescent="0.25">
      <c r="A8">
        <v>4</v>
      </c>
      <c r="B8">
        <v>5</v>
      </c>
      <c r="C8" s="16" t="s">
        <v>12</v>
      </c>
      <c r="D8">
        <v>7.3860000000000001</v>
      </c>
      <c r="E8">
        <v>51.6</v>
      </c>
      <c r="F8">
        <v>28.4</v>
      </c>
      <c r="G8">
        <v>30.9</v>
      </c>
      <c r="H8">
        <v>5.9</v>
      </c>
      <c r="I8">
        <v>51.5</v>
      </c>
      <c r="J8">
        <v>137</v>
      </c>
      <c r="K8">
        <v>3.5</v>
      </c>
      <c r="L8">
        <v>1.01</v>
      </c>
      <c r="M8">
        <v>98</v>
      </c>
      <c r="N8">
        <v>23</v>
      </c>
      <c r="O8">
        <v>7.9</v>
      </c>
      <c r="P8">
        <v>5.2</v>
      </c>
      <c r="Q8">
        <v>5.0999999999999996</v>
      </c>
      <c r="R8">
        <v>2.58</v>
      </c>
      <c r="S8">
        <v>97</v>
      </c>
      <c r="V8" s="8">
        <f>0.21*(Amb!$F$7-47)-(ABG!E8/1)</f>
        <v>86.201999999999998</v>
      </c>
      <c r="W8" s="18">
        <f t="shared" si="0"/>
        <v>57.802</v>
      </c>
      <c r="X8" s="14">
        <f>E8-Phys!G14</f>
        <v>-0.39999999999999858</v>
      </c>
      <c r="Y8" s="8">
        <f t="shared" si="1"/>
        <v>0.51500000000000001</v>
      </c>
      <c r="Z8" s="18">
        <f t="shared" si="2"/>
        <v>5.5369900000000003</v>
      </c>
    </row>
    <row r="9" spans="1:31" x14ac:dyDescent="0.25">
      <c r="A9">
        <v>4</v>
      </c>
      <c r="B9">
        <v>20</v>
      </c>
      <c r="C9" s="16" t="s">
        <v>12</v>
      </c>
      <c r="D9">
        <v>7.3710000000000004</v>
      </c>
      <c r="E9" s="5">
        <v>56</v>
      </c>
      <c r="F9">
        <v>33.5</v>
      </c>
      <c r="G9">
        <v>32.5</v>
      </c>
      <c r="H9">
        <v>7.2</v>
      </c>
      <c r="I9" s="5">
        <v>61</v>
      </c>
      <c r="J9">
        <v>140</v>
      </c>
      <c r="K9">
        <v>3.6</v>
      </c>
      <c r="L9">
        <v>1.06</v>
      </c>
      <c r="M9">
        <v>99</v>
      </c>
      <c r="N9">
        <v>20</v>
      </c>
      <c r="O9">
        <v>6.8</v>
      </c>
      <c r="P9">
        <v>6.5</v>
      </c>
      <c r="Q9">
        <v>4.9000000000000004</v>
      </c>
      <c r="R9">
        <v>2.02</v>
      </c>
      <c r="S9">
        <v>105</v>
      </c>
      <c r="V9" s="8">
        <f>0.21*(Amb!$F$7-47)-(ABG!E9/1)</f>
        <v>81.801999999999992</v>
      </c>
      <c r="W9" s="18">
        <f t="shared" si="0"/>
        <v>48.301999999999992</v>
      </c>
      <c r="X9" s="17">
        <f>E9-Phys!G17</f>
        <v>7</v>
      </c>
      <c r="Y9" s="8">
        <f t="shared" si="1"/>
        <v>0.61</v>
      </c>
      <c r="Z9" s="18">
        <f t="shared" si="2"/>
        <v>5.6588200000000004</v>
      </c>
    </row>
    <row r="10" spans="1:31" x14ac:dyDescent="0.25">
      <c r="A10">
        <v>5</v>
      </c>
      <c r="B10">
        <v>5</v>
      </c>
      <c r="C10" s="16" t="s">
        <v>12</v>
      </c>
      <c r="D10">
        <v>7.3529999999999998</v>
      </c>
      <c r="E10">
        <v>61.3</v>
      </c>
      <c r="F10">
        <v>32.5</v>
      </c>
      <c r="G10">
        <v>34.1</v>
      </c>
      <c r="H10">
        <v>8.5</v>
      </c>
      <c r="I10">
        <v>57.5</v>
      </c>
      <c r="J10">
        <v>137</v>
      </c>
      <c r="K10">
        <v>3.8</v>
      </c>
      <c r="L10" s="6">
        <v>1.1000000000000001</v>
      </c>
      <c r="M10">
        <v>95</v>
      </c>
      <c r="N10">
        <v>31</v>
      </c>
      <c r="O10">
        <v>10.5</v>
      </c>
      <c r="P10" s="5">
        <v>7</v>
      </c>
      <c r="Q10">
        <v>4.5999999999999996</v>
      </c>
      <c r="R10">
        <v>1.06</v>
      </c>
      <c r="S10">
        <v>97</v>
      </c>
      <c r="V10" s="8">
        <f>0.21*(Amb!$G$7-47)-(ABG!E10/1)</f>
        <v>76.417999999999992</v>
      </c>
      <c r="W10" s="18">
        <f t="shared" si="0"/>
        <v>43.917999999999992</v>
      </c>
      <c r="X10" s="14">
        <f>E10-Phys!G18</f>
        <v>-4.7000000000000028</v>
      </c>
      <c r="Y10" s="8">
        <f t="shared" si="1"/>
        <v>0.57499999999999996</v>
      </c>
      <c r="Z10" s="18">
        <f t="shared" si="2"/>
        <v>8.1877499999999994</v>
      </c>
    </row>
    <row r="11" spans="1:31" x14ac:dyDescent="0.25">
      <c r="A11">
        <v>5</v>
      </c>
      <c r="B11">
        <v>20</v>
      </c>
      <c r="C11" s="16" t="s">
        <v>12</v>
      </c>
      <c r="D11" s="8">
        <v>7.39</v>
      </c>
      <c r="E11">
        <v>57.3</v>
      </c>
      <c r="F11">
        <v>34.1</v>
      </c>
      <c r="G11">
        <v>34.700000000000003</v>
      </c>
      <c r="H11">
        <v>9.6999999999999993</v>
      </c>
      <c r="I11">
        <v>63.2</v>
      </c>
      <c r="J11">
        <v>133</v>
      </c>
      <c r="K11">
        <v>3.6</v>
      </c>
      <c r="L11">
        <v>0.98</v>
      </c>
      <c r="M11">
        <v>92</v>
      </c>
      <c r="N11">
        <v>21</v>
      </c>
      <c r="O11">
        <v>7.3</v>
      </c>
      <c r="P11">
        <v>8.6999999999999993</v>
      </c>
      <c r="Q11">
        <v>4.9000000000000004</v>
      </c>
      <c r="R11">
        <v>0.75</v>
      </c>
      <c r="S11">
        <v>111</v>
      </c>
      <c r="V11" s="8">
        <f>0.21*(Amb!$G$7-47)-(ABG!E11/1)</f>
        <v>80.417999999999992</v>
      </c>
      <c r="W11" s="18">
        <f t="shared" si="0"/>
        <v>46.317999999999991</v>
      </c>
      <c r="X11" s="14">
        <f>E11-Phys!G21</f>
        <v>-0.70000000000000284</v>
      </c>
      <c r="Y11" s="8">
        <f t="shared" si="1"/>
        <v>0.63200000000000001</v>
      </c>
      <c r="Z11" s="18">
        <f t="shared" si="2"/>
        <v>6.2845239999999993</v>
      </c>
    </row>
    <row r="12" spans="1:31" x14ac:dyDescent="0.25">
      <c r="A12">
        <v>6</v>
      </c>
      <c r="B12">
        <v>5</v>
      </c>
      <c r="C12" s="16" t="s">
        <v>12</v>
      </c>
      <c r="D12">
        <v>7.3179999999999996</v>
      </c>
      <c r="E12">
        <v>56.3</v>
      </c>
      <c r="F12">
        <v>35.6</v>
      </c>
      <c r="G12">
        <v>28.9</v>
      </c>
      <c r="H12">
        <v>2.8</v>
      </c>
      <c r="I12">
        <v>61.8</v>
      </c>
      <c r="J12">
        <v>132</v>
      </c>
      <c r="K12">
        <v>4.2</v>
      </c>
      <c r="L12" s="6">
        <v>1</v>
      </c>
      <c r="M12">
        <v>95</v>
      </c>
      <c r="N12">
        <v>31</v>
      </c>
      <c r="O12">
        <v>10.3</v>
      </c>
      <c r="P12">
        <v>1.9</v>
      </c>
      <c r="Q12">
        <v>4.8</v>
      </c>
      <c r="R12">
        <v>2.75</v>
      </c>
      <c r="S12">
        <v>89</v>
      </c>
      <c r="V12" s="8">
        <f>0.21*(Amb!$H$7-47)-(ABG!E12/1)</f>
        <v>81.018999999999991</v>
      </c>
      <c r="W12" s="18">
        <f t="shared" si="0"/>
        <v>45.41899999999999</v>
      </c>
      <c r="X12" s="14">
        <f>E12-Phys!G22</f>
        <v>-17.700000000000003</v>
      </c>
      <c r="Y12" s="8">
        <f t="shared" si="1"/>
        <v>0.61799999999999999</v>
      </c>
      <c r="Z12" s="18">
        <f t="shared" si="2"/>
        <v>8.6364359999999998</v>
      </c>
    </row>
    <row r="13" spans="1:31" x14ac:dyDescent="0.25">
      <c r="A13">
        <v>6</v>
      </c>
      <c r="B13">
        <v>20</v>
      </c>
      <c r="C13" s="16" t="s">
        <v>12</v>
      </c>
      <c r="D13">
        <v>7.3550000000000004</v>
      </c>
      <c r="E13">
        <v>57.7</v>
      </c>
      <c r="F13">
        <v>45.3</v>
      </c>
      <c r="G13">
        <v>32.299999999999997</v>
      </c>
      <c r="H13">
        <v>6.7</v>
      </c>
      <c r="I13">
        <v>77.7</v>
      </c>
      <c r="J13">
        <v>137</v>
      </c>
      <c r="K13">
        <v>4.2</v>
      </c>
      <c r="L13">
        <v>1.1100000000000001</v>
      </c>
      <c r="M13">
        <v>98</v>
      </c>
      <c r="N13">
        <v>25</v>
      </c>
      <c r="O13">
        <v>8.5</v>
      </c>
      <c r="P13">
        <v>5.8</v>
      </c>
      <c r="Q13">
        <v>5.0999999999999996</v>
      </c>
      <c r="R13">
        <v>1.46</v>
      </c>
      <c r="S13">
        <v>105</v>
      </c>
      <c r="V13" s="8">
        <f>0.21*(Amb!$H$7-47)-(ABG!E13/1)</f>
        <v>79.618999999999986</v>
      </c>
      <c r="W13" s="18">
        <f t="shared" si="0"/>
        <v>34.318999999999988</v>
      </c>
      <c r="X13" s="14">
        <f>E13-Phys!G25</f>
        <v>-8.2999999999999972</v>
      </c>
      <c r="Y13" s="8">
        <f t="shared" si="1"/>
        <v>0.77700000000000002</v>
      </c>
      <c r="Z13" s="18">
        <f t="shared" si="2"/>
        <v>8.9859299999999998</v>
      </c>
    </row>
    <row r="14" spans="1:31" x14ac:dyDescent="0.25">
      <c r="A14">
        <v>7</v>
      </c>
      <c r="B14">
        <v>5</v>
      </c>
      <c r="C14" s="16" t="s">
        <v>12</v>
      </c>
      <c r="D14">
        <v>7.3630000000000004</v>
      </c>
      <c r="E14">
        <v>56.5</v>
      </c>
      <c r="F14">
        <v>44.4</v>
      </c>
      <c r="G14">
        <v>32.1</v>
      </c>
      <c r="H14">
        <v>6.7</v>
      </c>
      <c r="I14">
        <v>77.099999999999994</v>
      </c>
      <c r="J14">
        <v>141</v>
      </c>
      <c r="K14">
        <v>3.7</v>
      </c>
      <c r="L14" s="6">
        <v>1.08</v>
      </c>
      <c r="M14">
        <v>99</v>
      </c>
      <c r="N14">
        <v>27</v>
      </c>
      <c r="O14">
        <v>9.3000000000000007</v>
      </c>
      <c r="P14">
        <v>5.7</v>
      </c>
      <c r="Q14">
        <v>6.2</v>
      </c>
      <c r="R14">
        <v>4.04</v>
      </c>
      <c r="S14">
        <v>122</v>
      </c>
      <c r="V14" s="8">
        <f>0.21*(Amb!$I$6-47)-(ABG!E14/1)</f>
        <v>81.385999999999996</v>
      </c>
      <c r="W14" s="18">
        <f t="shared" si="0"/>
        <v>36.985999999999997</v>
      </c>
      <c r="X14" s="14">
        <f>E14-Phys!G26</f>
        <v>-4.5</v>
      </c>
      <c r="Y14" s="8">
        <f t="shared" si="1"/>
        <v>0.77099999999999991</v>
      </c>
      <c r="Z14" s="18">
        <f t="shared" si="2"/>
        <v>9.7414020000000008</v>
      </c>
    </row>
    <row r="15" spans="1:31" x14ac:dyDescent="0.25">
      <c r="A15">
        <v>7</v>
      </c>
      <c r="B15">
        <v>20</v>
      </c>
      <c r="C15" s="16" t="s">
        <v>12</v>
      </c>
      <c r="D15">
        <v>7.3719999999999999</v>
      </c>
      <c r="E15">
        <v>56.8</v>
      </c>
      <c r="F15">
        <v>52.7</v>
      </c>
      <c r="G15" s="5">
        <v>33</v>
      </c>
      <c r="H15">
        <v>7.8</v>
      </c>
      <c r="I15">
        <v>84.9</v>
      </c>
      <c r="J15">
        <v>134</v>
      </c>
      <c r="K15">
        <v>3.8</v>
      </c>
      <c r="L15">
        <v>0.95</v>
      </c>
      <c r="M15">
        <v>95</v>
      </c>
      <c r="N15">
        <v>35</v>
      </c>
      <c r="O15">
        <v>11.8</v>
      </c>
      <c r="P15">
        <v>6.3</v>
      </c>
      <c r="Q15">
        <v>5.3</v>
      </c>
      <c r="R15">
        <v>3.29</v>
      </c>
      <c r="S15">
        <v>110</v>
      </c>
      <c r="V15" s="8">
        <f>0.21*(Amb!$I$6-47)-(ABG!E15/1)</f>
        <v>81.085999999999999</v>
      </c>
      <c r="W15" s="18">
        <f t="shared" si="0"/>
        <v>28.385999999999996</v>
      </c>
      <c r="X15" s="14">
        <f>E15-Phys!G29</f>
        <v>-5.2000000000000028</v>
      </c>
      <c r="Y15" s="8">
        <f t="shared" si="1"/>
        <v>0.84900000000000009</v>
      </c>
      <c r="Z15" s="18">
        <f t="shared" si="2"/>
        <v>13.582488000000001</v>
      </c>
      <c r="AC15" t="s">
        <v>53</v>
      </c>
      <c r="AD15" t="s">
        <v>77</v>
      </c>
      <c r="AE15" t="s">
        <v>82</v>
      </c>
    </row>
    <row r="16" spans="1:31" x14ac:dyDescent="0.25">
      <c r="A16">
        <v>8</v>
      </c>
      <c r="B16">
        <v>5</v>
      </c>
      <c r="C16" s="16" t="s">
        <v>12</v>
      </c>
      <c r="D16">
        <v>7.4180000000000001</v>
      </c>
      <c r="E16" s="5">
        <v>52</v>
      </c>
      <c r="F16">
        <v>36.799999999999997</v>
      </c>
      <c r="G16">
        <v>33.6</v>
      </c>
      <c r="H16" s="5">
        <v>9</v>
      </c>
      <c r="I16" s="5">
        <v>70</v>
      </c>
      <c r="J16">
        <v>139</v>
      </c>
      <c r="K16">
        <v>3.9</v>
      </c>
      <c r="L16" s="6">
        <v>0.96</v>
      </c>
      <c r="M16">
        <v>100</v>
      </c>
      <c r="N16">
        <v>34</v>
      </c>
      <c r="O16">
        <v>11.4</v>
      </c>
      <c r="P16">
        <v>7.7</v>
      </c>
      <c r="Q16">
        <v>5.4</v>
      </c>
      <c r="R16">
        <v>2.15</v>
      </c>
      <c r="S16">
        <v>127</v>
      </c>
      <c r="V16" s="8">
        <f>0.21*(Amb!$J$6-47)-(ABG!E16/1)</f>
        <v>86.096000000000004</v>
      </c>
      <c r="W16" s="18">
        <f t="shared" si="0"/>
        <v>49.296000000000006</v>
      </c>
      <c r="X16" s="17">
        <f>E16-Phys!G30</f>
        <v>-5</v>
      </c>
      <c r="Y16" s="8">
        <f t="shared" si="1"/>
        <v>0.7</v>
      </c>
      <c r="Z16" s="18">
        <f t="shared" si="2"/>
        <v>10.803600000000001</v>
      </c>
      <c r="AC16" t="s">
        <v>78</v>
      </c>
      <c r="AD16" s="8">
        <f>AVERAGE(Z2,Z4,Z6,Z8,Z10,Z12,Z14,Z16,Z18,Z20)</f>
        <v>9.0539090000000026</v>
      </c>
      <c r="AE16">
        <f>_xlfn.STDEV.S(Z2,Z4,Z6,Z8,Z10,Z12,Z14,Z16,Z18,Z20)</f>
        <v>3.7876264943225859</v>
      </c>
    </row>
    <row r="17" spans="1:31" x14ac:dyDescent="0.25">
      <c r="A17">
        <v>8</v>
      </c>
      <c r="B17">
        <v>20</v>
      </c>
      <c r="C17" s="16" t="s">
        <v>12</v>
      </c>
      <c r="D17">
        <v>7.3929999999999998</v>
      </c>
      <c r="E17">
        <v>58.2</v>
      </c>
      <c r="F17">
        <v>27.2</v>
      </c>
      <c r="G17">
        <v>35.4</v>
      </c>
      <c r="H17">
        <v>10.5</v>
      </c>
      <c r="I17">
        <v>48.3</v>
      </c>
      <c r="J17">
        <v>145</v>
      </c>
      <c r="K17">
        <v>3.5</v>
      </c>
      <c r="L17">
        <v>1.05</v>
      </c>
      <c r="M17">
        <v>101</v>
      </c>
      <c r="N17">
        <v>29</v>
      </c>
      <c r="O17">
        <v>9.6999999999999993</v>
      </c>
      <c r="P17">
        <v>9.1</v>
      </c>
      <c r="Q17">
        <v>5.0999999999999996</v>
      </c>
      <c r="R17">
        <v>2.11</v>
      </c>
      <c r="S17">
        <v>117</v>
      </c>
      <c r="V17" s="8">
        <f>0.21*(Amb!$J$6-47)-(ABG!E17/1)</f>
        <v>79.896000000000001</v>
      </c>
      <c r="W17" s="18">
        <f t="shared" si="0"/>
        <v>52.695999999999998</v>
      </c>
      <c r="X17" s="14">
        <f>E17-Phys!G33</f>
        <v>9.2000000000000028</v>
      </c>
      <c r="Y17" s="8">
        <f t="shared" si="1"/>
        <v>0.48299999999999998</v>
      </c>
      <c r="Z17" s="18">
        <f t="shared" si="2"/>
        <v>6.3596339999999998</v>
      </c>
      <c r="AC17" t="s">
        <v>79</v>
      </c>
      <c r="AD17" s="8">
        <f>AVERAGE(Z3,Z5,Z7,Z9,Z11,Z13,Z15,Z17,Z19,Z21)</f>
        <v>9.4921723999999994</v>
      </c>
      <c r="AE17">
        <f>_xlfn.STDEV.S(Z3,Z5,Z7,Z9,Z11,Z13,Z15,Z17,Z19,Z21)</f>
        <v>3.5057396960238139</v>
      </c>
    </row>
    <row r="18" spans="1:31" x14ac:dyDescent="0.25">
      <c r="A18">
        <v>9</v>
      </c>
      <c r="B18">
        <v>5</v>
      </c>
      <c r="C18" s="16" t="s">
        <v>12</v>
      </c>
      <c r="D18">
        <v>7.367</v>
      </c>
      <c r="E18">
        <v>55.8</v>
      </c>
      <c r="F18">
        <v>41.4</v>
      </c>
      <c r="G18" s="5">
        <v>32</v>
      </c>
      <c r="H18">
        <v>6.7</v>
      </c>
      <c r="I18">
        <v>73.8</v>
      </c>
      <c r="J18">
        <v>140</v>
      </c>
      <c r="K18">
        <v>3.3</v>
      </c>
      <c r="L18" s="6">
        <v>1.01</v>
      </c>
      <c r="M18">
        <v>98</v>
      </c>
      <c r="N18">
        <v>25</v>
      </c>
      <c r="O18">
        <v>8.6999999999999993</v>
      </c>
      <c r="P18">
        <v>5.8</v>
      </c>
      <c r="Q18">
        <v>4.5</v>
      </c>
      <c r="R18">
        <v>3.79</v>
      </c>
      <c r="S18">
        <v>150</v>
      </c>
      <c r="V18" s="8">
        <f>0.21*(Amb!$K$6-47)-(ABG!E18/1)</f>
        <v>82.296000000000006</v>
      </c>
      <c r="W18" s="18">
        <f t="shared" si="0"/>
        <v>40.896000000000008</v>
      </c>
      <c r="X18" s="14">
        <f>E18-Phys!G34</f>
        <v>-14.200000000000003</v>
      </c>
      <c r="Y18" s="8">
        <f t="shared" si="1"/>
        <v>0.73799999999999999</v>
      </c>
      <c r="Z18" s="18">
        <f t="shared" si="2"/>
        <v>8.727803999999999</v>
      </c>
      <c r="AC18" s="8" t="s">
        <v>80</v>
      </c>
      <c r="AD18" s="8">
        <f>AVERAGE(Z22,Z24,Z26,Z28,Z30,Z32,Z34,Z36,Z38,Z40)</f>
        <v>11.116505200000002</v>
      </c>
      <c r="AE18">
        <f>_xlfn.STDEV.S(Z22,Z24,Z26,Z28,Z30,Z32,Z34,Z36,Z38,Z40)</f>
        <v>3.1120268358860304</v>
      </c>
    </row>
    <row r="19" spans="1:31" x14ac:dyDescent="0.25">
      <c r="A19">
        <v>9</v>
      </c>
      <c r="B19">
        <v>20</v>
      </c>
      <c r="C19" s="16" t="s">
        <v>12</v>
      </c>
      <c r="D19">
        <v>7.375</v>
      </c>
      <c r="E19">
        <v>59.3</v>
      </c>
      <c r="F19" s="5">
        <v>39</v>
      </c>
      <c r="G19">
        <v>34.700000000000003</v>
      </c>
      <c r="H19">
        <v>9.5</v>
      </c>
      <c r="I19">
        <v>70.3</v>
      </c>
      <c r="J19">
        <v>143</v>
      </c>
      <c r="K19">
        <v>3.1</v>
      </c>
      <c r="L19">
        <v>1.05</v>
      </c>
      <c r="M19">
        <v>98</v>
      </c>
      <c r="N19">
        <v>22</v>
      </c>
      <c r="O19">
        <v>7.3</v>
      </c>
      <c r="P19">
        <v>8.5</v>
      </c>
      <c r="Q19">
        <v>4.5</v>
      </c>
      <c r="R19">
        <v>2.58</v>
      </c>
      <c r="S19">
        <v>146</v>
      </c>
      <c r="V19" s="8">
        <f>0.21*(Amb!$K$6-47)-(ABG!E19/1)</f>
        <v>78.796000000000006</v>
      </c>
      <c r="W19" s="18">
        <f t="shared" si="0"/>
        <v>39.796000000000006</v>
      </c>
      <c r="X19" s="14">
        <f>E19-Phys!G37</f>
        <v>0.29999999999999716</v>
      </c>
      <c r="Y19" s="8">
        <f t="shared" si="1"/>
        <v>0.70299999999999996</v>
      </c>
      <c r="Z19" s="18">
        <f t="shared" si="2"/>
        <v>6.9937459999999998</v>
      </c>
      <c r="AC19" t="s">
        <v>81</v>
      </c>
      <c r="AD19" s="8">
        <f>AVERAGE(Z23,Z25,Z27,Z29,Z31,Z33,Z35,Z37,Z39,Z41)</f>
        <v>10.982526</v>
      </c>
      <c r="AE19">
        <f>_xlfn.STDEV.S(Z23,Z25,Z27,Z29,Z31,Z33,Z35,Z37,Z39,Z41)</f>
        <v>2.2396533970900299</v>
      </c>
    </row>
    <row r="20" spans="1:31" x14ac:dyDescent="0.25">
      <c r="A20">
        <v>10</v>
      </c>
      <c r="B20">
        <v>5</v>
      </c>
      <c r="C20" s="16" t="s">
        <v>12</v>
      </c>
      <c r="D20">
        <v>7.3780000000000001</v>
      </c>
      <c r="E20">
        <v>54.6</v>
      </c>
      <c r="F20">
        <v>29.4</v>
      </c>
      <c r="G20">
        <v>32.1</v>
      </c>
      <c r="H20" s="5">
        <v>7</v>
      </c>
      <c r="I20" s="5">
        <v>53</v>
      </c>
      <c r="J20">
        <v>141</v>
      </c>
      <c r="K20">
        <v>3.7</v>
      </c>
      <c r="L20" s="6">
        <v>1.06</v>
      </c>
      <c r="M20">
        <v>101</v>
      </c>
      <c r="N20">
        <v>28</v>
      </c>
      <c r="O20">
        <v>9.6999999999999993</v>
      </c>
      <c r="P20">
        <v>5.9</v>
      </c>
      <c r="Q20">
        <v>7.2</v>
      </c>
      <c r="R20">
        <v>1.59</v>
      </c>
      <c r="S20">
        <v>105</v>
      </c>
      <c r="V20" s="8">
        <f>0.21*(Amb!$L$7-47)-(ABG!E20/1)</f>
        <v>82.53</v>
      </c>
      <c r="W20" s="18">
        <f t="shared" si="0"/>
        <v>53.13</v>
      </c>
      <c r="X20" s="14">
        <f>E20-Phys!G38</f>
        <v>-0.39999999999999858</v>
      </c>
      <c r="Y20" s="8">
        <f t="shared" si="1"/>
        <v>0.53</v>
      </c>
      <c r="Z20" s="18">
        <f t="shared" si="2"/>
        <v>6.9771399999999995</v>
      </c>
    </row>
    <row r="21" spans="1:31" x14ac:dyDescent="0.25">
      <c r="A21">
        <v>10</v>
      </c>
      <c r="B21">
        <v>20</v>
      </c>
      <c r="C21" s="16" t="s">
        <v>12</v>
      </c>
      <c r="D21">
        <v>7.3609999999999998</v>
      </c>
      <c r="E21">
        <v>58.3</v>
      </c>
      <c r="F21">
        <v>40.1</v>
      </c>
      <c r="G21" s="5">
        <v>33</v>
      </c>
      <c r="H21">
        <v>7.6</v>
      </c>
      <c r="I21">
        <v>71.3</v>
      </c>
      <c r="J21">
        <v>143</v>
      </c>
      <c r="K21">
        <v>3.5</v>
      </c>
      <c r="L21">
        <v>1.08</v>
      </c>
      <c r="M21">
        <v>101</v>
      </c>
      <c r="N21">
        <v>24</v>
      </c>
      <c r="O21">
        <v>8.1999999999999993</v>
      </c>
      <c r="P21">
        <v>6.6</v>
      </c>
      <c r="Q21">
        <v>7.2</v>
      </c>
      <c r="R21">
        <v>1.31</v>
      </c>
      <c r="S21">
        <v>111</v>
      </c>
      <c r="V21" s="8">
        <f>0.21*(Amb!$L$7-47)-(ABG!E21/1)</f>
        <v>78.83</v>
      </c>
      <c r="W21" s="18">
        <f t="shared" si="0"/>
        <v>38.729999999999997</v>
      </c>
      <c r="X21" s="14">
        <f>E21-Phys!G41</f>
        <v>1.2999999999999972</v>
      </c>
      <c r="Y21" s="8">
        <f t="shared" si="1"/>
        <v>0.71299999999999997</v>
      </c>
      <c r="Z21" s="18">
        <f t="shared" si="2"/>
        <v>7.9547439999999998</v>
      </c>
    </row>
    <row r="22" spans="1:31" x14ac:dyDescent="0.25">
      <c r="A22">
        <v>1</v>
      </c>
      <c r="B22">
        <v>5</v>
      </c>
      <c r="C22" s="16" t="s">
        <v>13</v>
      </c>
      <c r="D22">
        <v>7.3529999999999998</v>
      </c>
      <c r="E22">
        <v>53.6</v>
      </c>
      <c r="F22">
        <v>46.9</v>
      </c>
      <c r="G22">
        <v>29.8</v>
      </c>
      <c r="H22">
        <v>4.2</v>
      </c>
      <c r="I22">
        <v>79.5</v>
      </c>
      <c r="J22">
        <v>137</v>
      </c>
      <c r="K22">
        <v>4.8</v>
      </c>
      <c r="L22">
        <v>1.05</v>
      </c>
      <c r="M22">
        <v>104</v>
      </c>
      <c r="N22">
        <v>48</v>
      </c>
      <c r="O22">
        <v>16.399999999999999</v>
      </c>
      <c r="P22">
        <v>2.7</v>
      </c>
      <c r="Q22">
        <v>6.2</v>
      </c>
      <c r="R22">
        <v>1.57</v>
      </c>
      <c r="S22">
        <v>115</v>
      </c>
      <c r="V22" s="8">
        <f>0.21*(Amb!$C$6-47)-(ABG!E22/1)</f>
        <v>84.075999999999993</v>
      </c>
      <c r="W22" s="18">
        <f>V22-F22</f>
        <v>37.175999999999995</v>
      </c>
      <c r="X22" s="10">
        <f>E22-Phys!G42</f>
        <v>-9.3999999999999986</v>
      </c>
      <c r="Y22" s="8">
        <f t="shared" si="1"/>
        <v>0.79500000000000004</v>
      </c>
      <c r="Z22" s="18">
        <f t="shared" si="2"/>
        <v>17.611619999999998</v>
      </c>
    </row>
    <row r="23" spans="1:31" x14ac:dyDescent="0.25">
      <c r="A23">
        <v>1</v>
      </c>
      <c r="B23">
        <v>20</v>
      </c>
      <c r="C23" s="16" t="s">
        <v>13</v>
      </c>
      <c r="D23">
        <v>7.3739999999999997</v>
      </c>
      <c r="E23">
        <v>52.1</v>
      </c>
      <c r="F23">
        <v>46.9</v>
      </c>
      <c r="G23">
        <v>30.4</v>
      </c>
      <c r="H23">
        <v>5.2</v>
      </c>
      <c r="I23">
        <v>80.599999999999994</v>
      </c>
      <c r="J23">
        <v>142</v>
      </c>
      <c r="K23">
        <v>4.2</v>
      </c>
      <c r="L23" s="6">
        <v>1.1299999999999999</v>
      </c>
      <c r="M23">
        <v>104</v>
      </c>
      <c r="N23">
        <v>42</v>
      </c>
      <c r="O23">
        <v>14.5</v>
      </c>
      <c r="P23">
        <v>3.9</v>
      </c>
      <c r="Q23" s="5">
        <v>6</v>
      </c>
      <c r="R23">
        <v>1.39</v>
      </c>
      <c r="V23" s="8">
        <f>0.21*(Amb!$C$6-47)-(ABG!E23/1)</f>
        <v>85.575999999999993</v>
      </c>
      <c r="W23" s="18">
        <f>V23-F23</f>
        <v>38.675999999999995</v>
      </c>
      <c r="X23" s="14">
        <f>E23-Phys!G45</f>
        <v>-6.8999999999999986</v>
      </c>
      <c r="Y23" s="8">
        <f t="shared" si="1"/>
        <v>0.80599999999999994</v>
      </c>
      <c r="Z23" s="18">
        <f t="shared" si="2"/>
        <v>15.801279999999998</v>
      </c>
    </row>
    <row r="24" spans="1:31" x14ac:dyDescent="0.25">
      <c r="A24">
        <v>2</v>
      </c>
      <c r="B24">
        <v>5</v>
      </c>
      <c r="C24" s="16" t="s">
        <v>13</v>
      </c>
      <c r="D24" s="10">
        <v>7.2569999999999997</v>
      </c>
      <c r="E24" s="5">
        <v>56</v>
      </c>
      <c r="F24">
        <v>46.3</v>
      </c>
      <c r="G24" s="5">
        <v>25</v>
      </c>
      <c r="H24">
        <v>-2.1</v>
      </c>
      <c r="I24">
        <v>74.400000000000006</v>
      </c>
      <c r="J24">
        <v>135</v>
      </c>
      <c r="K24">
        <v>4.0999999999999996</v>
      </c>
      <c r="L24">
        <v>0.97</v>
      </c>
      <c r="M24">
        <v>96</v>
      </c>
      <c r="N24">
        <v>37</v>
      </c>
      <c r="O24">
        <v>12.7</v>
      </c>
      <c r="P24">
        <v>-2.9</v>
      </c>
      <c r="Q24">
        <v>9.4</v>
      </c>
      <c r="R24">
        <v>9.2100000000000009</v>
      </c>
      <c r="S24">
        <v>124</v>
      </c>
      <c r="V24" s="8">
        <f>0.21*(Amb!$D$7-47)-(ABG!E24/1)</f>
        <v>81.822999999999979</v>
      </c>
      <c r="W24" s="18">
        <f>V24-F24</f>
        <v>35.522999999999982</v>
      </c>
      <c r="X24" s="14">
        <f>E24-Phys!G46</f>
        <v>1</v>
      </c>
      <c r="Y24" s="8">
        <f t="shared" si="1"/>
        <v>0.74400000000000011</v>
      </c>
      <c r="Z24" s="18">
        <f t="shared" si="2"/>
        <v>12.800292000000002</v>
      </c>
    </row>
    <row r="25" spans="1:31" x14ac:dyDescent="0.25">
      <c r="A25">
        <v>2</v>
      </c>
      <c r="B25">
        <v>20</v>
      </c>
      <c r="C25" s="16" t="s">
        <v>13</v>
      </c>
      <c r="D25" s="10">
        <v>7.3339999999999996</v>
      </c>
      <c r="E25" s="5">
        <v>55</v>
      </c>
      <c r="F25">
        <v>52.5</v>
      </c>
      <c r="G25">
        <v>29.2</v>
      </c>
      <c r="H25">
        <v>3.4</v>
      </c>
      <c r="I25">
        <v>83.5</v>
      </c>
      <c r="J25">
        <v>138</v>
      </c>
      <c r="K25">
        <v>3.7</v>
      </c>
      <c r="L25">
        <v>1.06</v>
      </c>
      <c r="M25">
        <v>98</v>
      </c>
      <c r="N25">
        <v>31</v>
      </c>
      <c r="O25">
        <v>10.6</v>
      </c>
      <c r="P25">
        <v>2.5</v>
      </c>
      <c r="Q25" s="5">
        <v>9</v>
      </c>
      <c r="R25">
        <v>6.64</v>
      </c>
      <c r="S25">
        <v>127</v>
      </c>
      <c r="V25" s="8">
        <f>0.21*(Amb!$D$7-47)-(ABG!E25/1)</f>
        <v>82.822999999999979</v>
      </c>
      <c r="W25" s="18">
        <f t="shared" ref="W25:W41" si="3">V25-F25</f>
        <v>30.322999999999979</v>
      </c>
      <c r="X25" s="17">
        <f>E25-Phys!G49</f>
        <v>8</v>
      </c>
      <c r="Y25" s="8">
        <f t="shared" si="1"/>
        <v>0.83499999999999996</v>
      </c>
      <c r="Z25" s="18">
        <f t="shared" si="2"/>
        <v>12.017840000000001</v>
      </c>
    </row>
    <row r="26" spans="1:31" x14ac:dyDescent="0.25">
      <c r="A26">
        <v>3</v>
      </c>
      <c r="B26">
        <v>5</v>
      </c>
      <c r="C26" s="16" t="s">
        <v>13</v>
      </c>
      <c r="D26" s="10">
        <v>7.3319999999999999</v>
      </c>
      <c r="E26">
        <v>59.4</v>
      </c>
      <c r="F26">
        <v>43.1</v>
      </c>
      <c r="G26">
        <v>31.5</v>
      </c>
      <c r="H26">
        <v>5.6</v>
      </c>
      <c r="I26">
        <v>73.900000000000006</v>
      </c>
      <c r="J26">
        <v>136</v>
      </c>
      <c r="K26">
        <v>4.5999999999999996</v>
      </c>
      <c r="L26">
        <v>1.07</v>
      </c>
      <c r="M26">
        <v>96</v>
      </c>
      <c r="N26">
        <v>36</v>
      </c>
      <c r="O26">
        <v>12.4</v>
      </c>
      <c r="P26">
        <v>4.0999999999999996</v>
      </c>
      <c r="Q26">
        <v>5.6</v>
      </c>
      <c r="R26">
        <v>3.52</v>
      </c>
      <c r="S26">
        <v>145</v>
      </c>
      <c r="V26" s="8">
        <f>0.21*(Amb!$E$7-47)-(ABG!E26/1)</f>
        <v>78.443999999999988</v>
      </c>
      <c r="W26" s="18">
        <f t="shared" si="3"/>
        <v>35.343999999999987</v>
      </c>
      <c r="X26" s="14">
        <f>E26-Phys!G50</f>
        <v>-8.6000000000000014</v>
      </c>
      <c r="Y26" s="8">
        <f t="shared" si="1"/>
        <v>0.7390000000000001</v>
      </c>
      <c r="Z26" s="18">
        <f t="shared" si="2"/>
        <v>12.408524000000005</v>
      </c>
    </row>
    <row r="27" spans="1:31" x14ac:dyDescent="0.25">
      <c r="A27">
        <v>3</v>
      </c>
      <c r="B27">
        <v>20</v>
      </c>
      <c r="C27" s="16" t="s">
        <v>13</v>
      </c>
      <c r="D27" s="10">
        <v>7.3620000000000001</v>
      </c>
      <c r="E27">
        <v>58.8</v>
      </c>
      <c r="F27">
        <v>47.8</v>
      </c>
      <c r="G27">
        <v>33.4</v>
      </c>
      <c r="H27" s="5">
        <v>8</v>
      </c>
      <c r="I27">
        <v>80.5</v>
      </c>
      <c r="J27">
        <v>137</v>
      </c>
      <c r="K27">
        <v>4.5</v>
      </c>
      <c r="L27">
        <v>1.06</v>
      </c>
      <c r="M27">
        <v>95</v>
      </c>
      <c r="N27">
        <v>32</v>
      </c>
      <c r="O27">
        <v>10.8</v>
      </c>
      <c r="P27">
        <v>6.5</v>
      </c>
      <c r="Q27" s="5">
        <v>5.2</v>
      </c>
      <c r="R27">
        <v>1.42</v>
      </c>
      <c r="S27">
        <v>151</v>
      </c>
      <c r="V27" s="8">
        <f>0.21*(Amb!$E$7-47)-(ABG!E27/1)</f>
        <v>79.043999999999997</v>
      </c>
      <c r="W27" s="18">
        <f t="shared" si="3"/>
        <v>31.244</v>
      </c>
      <c r="X27" s="14">
        <f>E27-Phys!G53</f>
        <v>-2.2000000000000028</v>
      </c>
      <c r="Y27" s="8">
        <f t="shared" si="1"/>
        <v>0.80500000000000005</v>
      </c>
      <c r="Z27" s="18">
        <f t="shared" si="2"/>
        <v>11.793360000000002</v>
      </c>
    </row>
    <row r="28" spans="1:31" x14ac:dyDescent="0.25">
      <c r="A28">
        <v>4</v>
      </c>
      <c r="B28">
        <v>5</v>
      </c>
      <c r="C28" s="16" t="s">
        <v>13</v>
      </c>
      <c r="D28" s="10">
        <v>7.3970000000000002</v>
      </c>
      <c r="E28">
        <v>52.9</v>
      </c>
      <c r="F28">
        <v>38.4</v>
      </c>
      <c r="G28">
        <v>32.5</v>
      </c>
      <c r="H28">
        <v>7.6</v>
      </c>
      <c r="I28">
        <v>71.2</v>
      </c>
      <c r="J28">
        <v>140</v>
      </c>
      <c r="K28">
        <v>3.5</v>
      </c>
      <c r="L28">
        <v>1.02</v>
      </c>
      <c r="M28">
        <v>99</v>
      </c>
      <c r="N28">
        <v>26</v>
      </c>
      <c r="O28" s="5">
        <v>9</v>
      </c>
      <c r="P28">
        <v>6.7</v>
      </c>
      <c r="Q28">
        <v>5.6</v>
      </c>
      <c r="R28">
        <v>3.19</v>
      </c>
      <c r="S28">
        <v>116</v>
      </c>
      <c r="V28" s="8">
        <f>0.21*(Amb!$F$6-47)-(ABG!E28/1)</f>
        <v>85.426999999999992</v>
      </c>
      <c r="W28" s="18">
        <f t="shared" si="3"/>
        <v>47.026999999999994</v>
      </c>
      <c r="Y28" s="8">
        <f t="shared" si="1"/>
        <v>0.71200000000000008</v>
      </c>
      <c r="Z28" s="18">
        <f t="shared" si="2"/>
        <v>8.7019200000000012</v>
      </c>
    </row>
    <row r="29" spans="1:31" x14ac:dyDescent="0.25">
      <c r="A29">
        <v>4</v>
      </c>
      <c r="B29">
        <v>20</v>
      </c>
      <c r="C29" s="16" t="s">
        <v>13</v>
      </c>
      <c r="D29" s="10">
        <v>7.3819999999999997</v>
      </c>
      <c r="E29" s="10">
        <v>55.2</v>
      </c>
      <c r="F29">
        <v>39.6</v>
      </c>
      <c r="G29">
        <v>32.9</v>
      </c>
      <c r="H29">
        <v>7.8</v>
      </c>
      <c r="I29" s="5">
        <v>72</v>
      </c>
      <c r="J29">
        <v>139</v>
      </c>
      <c r="K29">
        <v>3.4</v>
      </c>
      <c r="L29">
        <v>1.03</v>
      </c>
      <c r="M29">
        <v>98</v>
      </c>
      <c r="N29">
        <v>27</v>
      </c>
      <c r="O29" s="5">
        <v>9</v>
      </c>
      <c r="P29">
        <v>6.7</v>
      </c>
      <c r="Q29" s="5">
        <v>5.2</v>
      </c>
      <c r="R29">
        <v>2.85</v>
      </c>
      <c r="S29">
        <v>113</v>
      </c>
      <c r="V29" s="8">
        <f>0.21*(Amb!$F$6-47)-(ABG!E29/1)</f>
        <v>83.126999999999995</v>
      </c>
      <c r="W29" s="18">
        <f t="shared" si="3"/>
        <v>43.526999999999994</v>
      </c>
      <c r="Y29" s="8">
        <f t="shared" si="1"/>
        <v>0.72</v>
      </c>
      <c r="Z29" s="18">
        <f t="shared" si="2"/>
        <v>8.8019999999999996</v>
      </c>
    </row>
    <row r="30" spans="1:31" x14ac:dyDescent="0.25">
      <c r="A30">
        <v>5</v>
      </c>
      <c r="B30">
        <v>5</v>
      </c>
      <c r="C30" s="16" t="s">
        <v>13</v>
      </c>
      <c r="D30" s="10">
        <v>7.3739999999999997</v>
      </c>
      <c r="E30" s="10">
        <v>60.2</v>
      </c>
      <c r="F30">
        <v>26.7</v>
      </c>
      <c r="G30">
        <v>35.1</v>
      </c>
      <c r="H30">
        <v>9.9</v>
      </c>
      <c r="I30">
        <v>45.6</v>
      </c>
      <c r="J30">
        <v>142</v>
      </c>
      <c r="K30" s="5">
        <v>4</v>
      </c>
      <c r="L30" s="6">
        <v>1.1000000000000001</v>
      </c>
      <c r="M30">
        <v>99</v>
      </c>
      <c r="N30">
        <v>31</v>
      </c>
      <c r="O30">
        <v>10.5</v>
      </c>
      <c r="P30">
        <v>8.3000000000000007</v>
      </c>
      <c r="Q30">
        <v>4.9000000000000004</v>
      </c>
      <c r="R30" s="6">
        <v>2.5</v>
      </c>
      <c r="S30">
        <v>139</v>
      </c>
      <c r="V30" s="8">
        <f>0.21*(Amb!$G$6-47)-(ABG!E30/1)</f>
        <v>78.126999999999995</v>
      </c>
      <c r="W30" s="18">
        <f t="shared" si="3"/>
        <v>51.426999999999992</v>
      </c>
      <c r="X30" s="14">
        <f>E30-Phys!G58</f>
        <v>9.2000000000000028</v>
      </c>
      <c r="Y30" s="8">
        <f t="shared" si="1"/>
        <v>0.45600000000000002</v>
      </c>
      <c r="Z30" s="18">
        <f t="shared" si="2"/>
        <v>6.4960200000000006</v>
      </c>
    </row>
    <row r="31" spans="1:31" x14ac:dyDescent="0.25">
      <c r="A31">
        <v>5</v>
      </c>
      <c r="B31">
        <v>20</v>
      </c>
      <c r="C31" s="16" t="s">
        <v>13</v>
      </c>
      <c r="D31" s="10">
        <v>7.3730000000000002</v>
      </c>
      <c r="E31" s="10">
        <v>59.1</v>
      </c>
      <c r="F31">
        <v>33.1</v>
      </c>
      <c r="G31">
        <v>34.4</v>
      </c>
      <c r="H31">
        <v>9.1999999999999993</v>
      </c>
      <c r="I31" s="5">
        <v>60</v>
      </c>
      <c r="J31">
        <v>137</v>
      </c>
      <c r="K31">
        <v>3.8</v>
      </c>
      <c r="L31">
        <v>1.02</v>
      </c>
      <c r="M31">
        <v>96</v>
      </c>
      <c r="N31">
        <v>27</v>
      </c>
      <c r="O31">
        <v>9.1999999999999993</v>
      </c>
      <c r="P31">
        <v>7.9</v>
      </c>
      <c r="Q31" s="5">
        <v>4.4000000000000004</v>
      </c>
      <c r="R31">
        <v>1.83</v>
      </c>
      <c r="S31">
        <v>131</v>
      </c>
      <c r="V31" s="8">
        <f>0.21*(Amb!$G$6-47)-(ABG!E31/1)</f>
        <v>79.227000000000004</v>
      </c>
      <c r="W31" s="18">
        <f t="shared" si="3"/>
        <v>46.127000000000002</v>
      </c>
      <c r="X31" s="14">
        <f>E31-Phys!G61</f>
        <v>5.1000000000000014</v>
      </c>
      <c r="Y31" s="8">
        <f t="shared" si="1"/>
        <v>0.6</v>
      </c>
      <c r="Z31" s="18">
        <f t="shared" si="2"/>
        <v>7.4960999999999993</v>
      </c>
    </row>
    <row r="32" spans="1:31" x14ac:dyDescent="0.25">
      <c r="A32">
        <v>6</v>
      </c>
      <c r="B32">
        <v>5</v>
      </c>
      <c r="C32" s="16" t="s">
        <v>13</v>
      </c>
      <c r="D32" s="10">
        <v>7.3209999999999997</v>
      </c>
      <c r="E32" s="10">
        <v>60.7</v>
      </c>
      <c r="F32">
        <v>41.9</v>
      </c>
      <c r="G32">
        <v>31.3</v>
      </c>
      <c r="H32">
        <v>5.3</v>
      </c>
      <c r="I32">
        <v>71.7</v>
      </c>
      <c r="J32">
        <v>142</v>
      </c>
      <c r="K32">
        <v>4.2</v>
      </c>
      <c r="L32" s="6">
        <v>1.1000000000000001</v>
      </c>
      <c r="M32">
        <v>102</v>
      </c>
      <c r="N32">
        <v>34</v>
      </c>
      <c r="O32">
        <v>11.4</v>
      </c>
      <c r="P32">
        <v>3.9</v>
      </c>
      <c r="Q32">
        <v>6.1</v>
      </c>
      <c r="R32">
        <v>5.13</v>
      </c>
      <c r="S32">
        <v>143</v>
      </c>
      <c r="V32" s="8">
        <f>0.21*(Amb!$H$6-47)-(ABG!E32/1)</f>
        <v>77.522000000000006</v>
      </c>
      <c r="W32" s="18">
        <f t="shared" si="3"/>
        <v>35.622000000000007</v>
      </c>
      <c r="X32" s="14">
        <f>E32-Phys!G62</f>
        <v>-8.2999999999999972</v>
      </c>
      <c r="Y32" s="8">
        <f t="shared" si="1"/>
        <v>0.71700000000000008</v>
      </c>
      <c r="Z32" s="18">
        <f t="shared" si="2"/>
        <v>11.078592000000002</v>
      </c>
    </row>
    <row r="33" spans="1:26" x14ac:dyDescent="0.25">
      <c r="A33">
        <v>6</v>
      </c>
      <c r="B33">
        <v>20</v>
      </c>
      <c r="C33" s="16" t="s">
        <v>13</v>
      </c>
      <c r="D33" s="11">
        <v>7.37</v>
      </c>
      <c r="E33" s="12">
        <v>56</v>
      </c>
      <c r="F33">
        <v>44.6</v>
      </c>
      <c r="G33">
        <v>32.4</v>
      </c>
      <c r="H33">
        <v>7.2</v>
      </c>
      <c r="I33" s="5">
        <v>77.7</v>
      </c>
      <c r="J33">
        <v>142</v>
      </c>
      <c r="K33" s="5">
        <v>4</v>
      </c>
      <c r="L33" s="6">
        <v>1.1000000000000001</v>
      </c>
      <c r="M33">
        <v>101</v>
      </c>
      <c r="N33">
        <v>30</v>
      </c>
      <c r="O33">
        <v>10.3</v>
      </c>
      <c r="P33">
        <v>5.9</v>
      </c>
      <c r="Q33" s="5">
        <v>5.6</v>
      </c>
      <c r="R33">
        <v>3.15</v>
      </c>
      <c r="S33">
        <v>126</v>
      </c>
      <c r="V33" s="8">
        <f>0.21*(Amb!$H$6-47)-(ABG!E33/1)</f>
        <v>82.222000000000008</v>
      </c>
      <c r="W33" s="18">
        <f t="shared" si="3"/>
        <v>37.622000000000007</v>
      </c>
      <c r="X33" s="17">
        <f>E33-Phys!G65</f>
        <v>-8</v>
      </c>
      <c r="Y33" s="8">
        <f t="shared" si="1"/>
        <v>0.77700000000000002</v>
      </c>
      <c r="Z33" s="18">
        <f t="shared" si="2"/>
        <v>10.857954000000003</v>
      </c>
    </row>
    <row r="34" spans="1:26" x14ac:dyDescent="0.25">
      <c r="A34">
        <v>7</v>
      </c>
      <c r="B34">
        <v>5</v>
      </c>
      <c r="C34" s="16" t="s">
        <v>13</v>
      </c>
      <c r="D34" s="10">
        <v>7.4269999999999996</v>
      </c>
      <c r="E34" s="10">
        <v>46.9</v>
      </c>
      <c r="F34" s="5">
        <v>54</v>
      </c>
      <c r="G34" s="5">
        <v>31</v>
      </c>
      <c r="H34" s="5">
        <v>6.6</v>
      </c>
      <c r="I34" s="5">
        <v>88</v>
      </c>
      <c r="J34" s="19">
        <v>127</v>
      </c>
      <c r="K34" s="5">
        <v>4.3</v>
      </c>
      <c r="L34" s="6">
        <v>0.95</v>
      </c>
      <c r="M34">
        <v>89</v>
      </c>
      <c r="N34">
        <v>30</v>
      </c>
      <c r="O34">
        <v>10.199999999999999</v>
      </c>
      <c r="P34">
        <v>5.8</v>
      </c>
      <c r="Q34">
        <v>4.9000000000000004</v>
      </c>
      <c r="R34">
        <v>3.89</v>
      </c>
      <c r="S34">
        <v>102</v>
      </c>
      <c r="V34" s="8">
        <f>0.21*(Amb!$I$7-47)-(ABG!E34/1)</f>
        <v>90.586999999999989</v>
      </c>
      <c r="W34" s="18">
        <f t="shared" si="3"/>
        <v>36.586999999999989</v>
      </c>
      <c r="X34" s="14">
        <f>E34-Phys!G66</f>
        <v>-17.100000000000001</v>
      </c>
      <c r="Y34" s="8">
        <f t="shared" si="1"/>
        <v>0.88</v>
      </c>
      <c r="Z34" s="18">
        <f t="shared" si="2"/>
        <v>12.18984</v>
      </c>
    </row>
    <row r="35" spans="1:26" x14ac:dyDescent="0.25">
      <c r="A35">
        <v>7</v>
      </c>
      <c r="B35">
        <v>20</v>
      </c>
      <c r="C35" s="16" t="s">
        <v>13</v>
      </c>
      <c r="D35" s="10">
        <v>7.4160000000000004</v>
      </c>
      <c r="E35" s="10">
        <v>48.6</v>
      </c>
      <c r="F35">
        <v>46.7</v>
      </c>
      <c r="G35">
        <v>31.2</v>
      </c>
      <c r="H35">
        <v>6.7</v>
      </c>
      <c r="I35" s="5">
        <v>82.2</v>
      </c>
      <c r="J35">
        <v>127</v>
      </c>
      <c r="K35" s="5">
        <v>4.5999999999999996</v>
      </c>
      <c r="L35" s="6">
        <v>0.87</v>
      </c>
      <c r="M35">
        <v>89</v>
      </c>
      <c r="N35">
        <v>30</v>
      </c>
      <c r="O35">
        <v>10.199999999999999</v>
      </c>
      <c r="P35">
        <v>5.8</v>
      </c>
      <c r="Q35" s="5">
        <v>4.0999999999999996</v>
      </c>
      <c r="R35" s="6">
        <v>3.7</v>
      </c>
      <c r="S35">
        <v>111</v>
      </c>
      <c r="V35" s="8">
        <f>0.21*(Amb!$I$7-47)-(ABG!E35/1)</f>
        <v>88.887</v>
      </c>
      <c r="W35" s="18">
        <f t="shared" si="3"/>
        <v>42.186999999999998</v>
      </c>
      <c r="X35" s="14">
        <f>E35-Phys!G69</f>
        <v>-13.399999999999999</v>
      </c>
      <c r="Y35" s="8">
        <f t="shared" si="1"/>
        <v>0.82200000000000006</v>
      </c>
      <c r="Z35" s="18">
        <f t="shared" si="2"/>
        <v>11.375196000000001</v>
      </c>
    </row>
    <row r="36" spans="1:26" x14ac:dyDescent="0.25">
      <c r="A36">
        <v>8</v>
      </c>
      <c r="B36">
        <v>5</v>
      </c>
      <c r="C36" s="16" t="s">
        <v>13</v>
      </c>
      <c r="D36" s="10">
        <v>7.3579999999999997</v>
      </c>
      <c r="E36" s="10">
        <v>58.4</v>
      </c>
      <c r="F36">
        <v>27.9</v>
      </c>
      <c r="G36">
        <v>32.799999999999997</v>
      </c>
      <c r="H36">
        <v>7.3</v>
      </c>
      <c r="I36" s="5">
        <v>47.8</v>
      </c>
      <c r="J36">
        <v>140</v>
      </c>
      <c r="K36" s="5">
        <v>4.4000000000000004</v>
      </c>
      <c r="L36" s="6">
        <v>1.1200000000000001</v>
      </c>
      <c r="M36">
        <v>100</v>
      </c>
      <c r="N36">
        <v>34</v>
      </c>
      <c r="O36">
        <v>11.8</v>
      </c>
      <c r="P36">
        <v>5.8</v>
      </c>
      <c r="Q36">
        <v>4.5999999999999996</v>
      </c>
      <c r="R36">
        <v>1.44</v>
      </c>
      <c r="V36" s="8">
        <f>0.21*(Amb!$J$7-47)-(ABG!E36/1)</f>
        <v>78.751000000000005</v>
      </c>
      <c r="W36" s="18">
        <f t="shared" si="3"/>
        <v>50.851000000000006</v>
      </c>
      <c r="X36" s="14">
        <f>E36-Phys!G70</f>
        <v>11.399999999999999</v>
      </c>
      <c r="Y36" s="8">
        <f t="shared" si="1"/>
        <v>0.47799999999999998</v>
      </c>
      <c r="Z36" s="18">
        <f t="shared" si="2"/>
        <v>7.6418360000000005</v>
      </c>
    </row>
    <row r="37" spans="1:26" x14ac:dyDescent="0.25">
      <c r="A37">
        <v>8</v>
      </c>
      <c r="B37">
        <v>20</v>
      </c>
      <c r="C37" s="16" t="s">
        <v>13</v>
      </c>
      <c r="D37" s="10">
        <v>7.3689999999999998</v>
      </c>
      <c r="E37" s="10">
        <v>57.6</v>
      </c>
      <c r="F37">
        <v>32.6</v>
      </c>
      <c r="G37">
        <v>33.200000000000003</v>
      </c>
      <c r="H37">
        <v>7.9</v>
      </c>
      <c r="I37" s="5">
        <v>59</v>
      </c>
      <c r="J37">
        <v>140</v>
      </c>
      <c r="K37" s="5">
        <v>4.0999999999999996</v>
      </c>
      <c r="L37" s="6">
        <v>1.0900000000000001</v>
      </c>
      <c r="M37">
        <v>99</v>
      </c>
      <c r="N37">
        <v>34</v>
      </c>
      <c r="O37">
        <v>11.6</v>
      </c>
      <c r="P37">
        <v>6.4</v>
      </c>
      <c r="Q37" s="5">
        <v>4.5</v>
      </c>
      <c r="R37">
        <v>1.17</v>
      </c>
      <c r="S37">
        <v>102</v>
      </c>
      <c r="V37" s="8">
        <f>0.21*(Amb!$J$7-47)-(ABG!E37/1)</f>
        <v>79.551000000000016</v>
      </c>
      <c r="W37" s="18">
        <f t="shared" si="3"/>
        <v>46.951000000000015</v>
      </c>
      <c r="X37" s="14">
        <f>E37-Phys!G73</f>
        <v>3.6000000000000014</v>
      </c>
      <c r="Y37" s="8">
        <f t="shared" si="1"/>
        <v>0.59</v>
      </c>
      <c r="Z37" s="18">
        <f t="shared" si="2"/>
        <v>9.2687599999999986</v>
      </c>
    </row>
    <row r="38" spans="1:26" x14ac:dyDescent="0.25">
      <c r="A38">
        <v>9</v>
      </c>
      <c r="B38">
        <v>5</v>
      </c>
      <c r="C38" s="16" t="s">
        <v>13</v>
      </c>
      <c r="D38" s="10">
        <v>7.3609999999999998</v>
      </c>
      <c r="E38" s="10">
        <v>54.2</v>
      </c>
      <c r="F38">
        <v>48.7</v>
      </c>
      <c r="G38">
        <v>30.7</v>
      </c>
      <c r="H38">
        <v>5.3</v>
      </c>
      <c r="I38" s="5">
        <v>81.599999999999994</v>
      </c>
      <c r="J38">
        <v>139</v>
      </c>
      <c r="K38" s="5">
        <v>4.4000000000000004</v>
      </c>
      <c r="L38" s="6">
        <v>1.01</v>
      </c>
      <c r="M38">
        <v>100</v>
      </c>
      <c r="N38">
        <v>30</v>
      </c>
      <c r="O38">
        <v>10.199999999999999</v>
      </c>
      <c r="P38">
        <v>4.3</v>
      </c>
      <c r="Q38">
        <v>4.7</v>
      </c>
      <c r="R38">
        <v>1.75</v>
      </c>
      <c r="S38">
        <v>130</v>
      </c>
      <c r="V38" s="8">
        <f>0.21*(Amb!$K$7-47)-(ABG!E38/1)</f>
        <v>82.971999999999994</v>
      </c>
      <c r="W38" s="18">
        <f t="shared" si="3"/>
        <v>34.271999999999991</v>
      </c>
      <c r="X38" s="14">
        <f>E38-Phys!G74</f>
        <v>-0.79999999999999716</v>
      </c>
      <c r="Y38" s="8">
        <f t="shared" si="1"/>
        <v>0.81599999999999995</v>
      </c>
      <c r="Z38" s="18">
        <f t="shared" si="2"/>
        <v>11.299187999999999</v>
      </c>
    </row>
    <row r="39" spans="1:26" x14ac:dyDescent="0.25">
      <c r="A39">
        <v>9</v>
      </c>
      <c r="B39">
        <v>20</v>
      </c>
      <c r="C39" s="16" t="s">
        <v>13</v>
      </c>
      <c r="D39" s="10">
        <v>7.3949999999999996</v>
      </c>
      <c r="E39" s="10">
        <v>51.9</v>
      </c>
      <c r="F39" s="10">
        <v>53.5</v>
      </c>
      <c r="G39" s="5">
        <v>31.58</v>
      </c>
      <c r="H39">
        <v>6.9</v>
      </c>
      <c r="I39" s="5">
        <v>86.5</v>
      </c>
      <c r="J39">
        <v>140</v>
      </c>
      <c r="K39" s="5">
        <v>4.3</v>
      </c>
      <c r="L39" s="6">
        <v>0.99</v>
      </c>
      <c r="M39">
        <v>100</v>
      </c>
      <c r="N39">
        <v>28</v>
      </c>
      <c r="O39">
        <v>9.6999999999999993</v>
      </c>
      <c r="P39" s="5">
        <v>6</v>
      </c>
      <c r="Q39" s="5">
        <v>4.5</v>
      </c>
      <c r="R39" s="5">
        <v>0.65</v>
      </c>
      <c r="S39" s="19">
        <v>127</v>
      </c>
      <c r="V39" s="8">
        <f>0.21*(Amb!$K$7-47)-(ABG!E39/1)</f>
        <v>85.271999999999991</v>
      </c>
      <c r="W39" s="18">
        <f t="shared" si="3"/>
        <v>31.771999999999991</v>
      </c>
      <c r="X39" s="14">
        <f>E39-Phys!G77</f>
        <v>-0.10000000000000142</v>
      </c>
      <c r="Y39" s="8">
        <f t="shared" si="1"/>
        <v>0.86499999999999999</v>
      </c>
      <c r="Z39" s="18">
        <f t="shared" si="2"/>
        <v>11.40377</v>
      </c>
    </row>
    <row r="40" spans="1:26" x14ac:dyDescent="0.25">
      <c r="A40">
        <v>10</v>
      </c>
      <c r="B40">
        <v>5</v>
      </c>
      <c r="C40" s="16" t="s">
        <v>13</v>
      </c>
      <c r="D40" s="10">
        <v>7.3550000000000004</v>
      </c>
      <c r="E40" s="10">
        <v>57.9</v>
      </c>
      <c r="F40" s="10">
        <v>46.5</v>
      </c>
      <c r="G40">
        <v>32.299999999999997</v>
      </c>
      <c r="H40">
        <v>6.8</v>
      </c>
      <c r="I40" s="5">
        <v>79</v>
      </c>
      <c r="J40" s="19">
        <v>148</v>
      </c>
      <c r="K40" s="5">
        <v>3.6</v>
      </c>
      <c r="L40" s="6">
        <v>1.07</v>
      </c>
      <c r="M40">
        <v>105</v>
      </c>
      <c r="N40">
        <v>30</v>
      </c>
      <c r="O40">
        <v>10.199999999999999</v>
      </c>
      <c r="P40">
        <v>5.6</v>
      </c>
      <c r="Q40">
        <v>7.2</v>
      </c>
      <c r="R40">
        <v>3.51</v>
      </c>
      <c r="S40">
        <v>125</v>
      </c>
      <c r="V40" s="8">
        <f>0.21*(Amb!$L$6-47)-(ABG!E40/1)</f>
        <v>80.258999999999986</v>
      </c>
      <c r="W40" s="18">
        <f t="shared" si="3"/>
        <v>33.758999999999986</v>
      </c>
      <c r="X40" s="14">
        <f>E40-Phys!G78</f>
        <v>11.899999999999999</v>
      </c>
      <c r="Y40" s="8">
        <f t="shared" si="1"/>
        <v>0.79</v>
      </c>
      <c r="Z40" s="18">
        <f t="shared" si="2"/>
        <v>10.93722</v>
      </c>
    </row>
    <row r="41" spans="1:26" x14ac:dyDescent="0.25">
      <c r="A41">
        <v>10</v>
      </c>
      <c r="B41">
        <v>20</v>
      </c>
      <c r="C41" s="16" t="s">
        <v>13</v>
      </c>
      <c r="D41" s="10">
        <v>7.3849999999999998</v>
      </c>
      <c r="E41" s="10">
        <v>54.7</v>
      </c>
      <c r="F41" s="10">
        <v>47.2</v>
      </c>
      <c r="G41" s="10">
        <v>32.700000000000003</v>
      </c>
      <c r="H41">
        <v>7.7</v>
      </c>
      <c r="I41" s="5">
        <v>81.099999999999994</v>
      </c>
      <c r="J41">
        <v>149</v>
      </c>
      <c r="K41" s="5">
        <v>3.4</v>
      </c>
      <c r="L41" s="6">
        <v>1.05</v>
      </c>
      <c r="M41">
        <v>108</v>
      </c>
      <c r="N41">
        <v>29</v>
      </c>
      <c r="O41" s="5">
        <v>10</v>
      </c>
      <c r="P41">
        <v>6.6</v>
      </c>
      <c r="Q41" s="5">
        <v>7.2</v>
      </c>
      <c r="R41">
        <v>2.62</v>
      </c>
      <c r="S41">
        <v>115</v>
      </c>
      <c r="V41" s="8">
        <f>0.21*(Amb!$L$6-47)-(ABG!E41/1)</f>
        <v>83.458999999999989</v>
      </c>
      <c r="W41" s="18">
        <f t="shared" si="3"/>
        <v>36.258999999999986</v>
      </c>
      <c r="X41" s="14">
        <f>E41-Phys!G81</f>
        <v>1.7000000000000028</v>
      </c>
      <c r="Y41" s="8">
        <f t="shared" si="1"/>
        <v>0.81099999999999994</v>
      </c>
      <c r="Z41" s="18">
        <f t="shared" si="2"/>
        <v>11.009</v>
      </c>
    </row>
    <row r="44" spans="1:26" x14ac:dyDescent="0.25">
      <c r="Z44" s="18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5C6B0-B770-49C9-B4BB-A44310F92042}">
  <dimension ref="A1:K81"/>
  <sheetViews>
    <sheetView zoomScale="57" zoomScaleNormal="57" workbookViewId="0">
      <pane ySplit="1" topLeftCell="A2" activePane="bottomLeft" state="frozen"/>
      <selection pane="bottomLeft" activeCell="G2" sqref="G2"/>
    </sheetView>
  </sheetViews>
  <sheetFormatPr defaultRowHeight="15" x14ac:dyDescent="0.25"/>
  <cols>
    <col min="11" max="11" width="15.85546875" bestFit="1" customWidth="1"/>
  </cols>
  <sheetData>
    <row r="1" spans="1:11" x14ac:dyDescent="0.25">
      <c r="A1" t="s">
        <v>0</v>
      </c>
      <c r="B1" t="s">
        <v>1</v>
      </c>
      <c r="C1" t="s">
        <v>11</v>
      </c>
      <c r="D1" t="s">
        <v>14</v>
      </c>
      <c r="E1" t="s">
        <v>15</v>
      </c>
      <c r="F1" t="s">
        <v>16</v>
      </c>
      <c r="G1" t="s">
        <v>17</v>
      </c>
      <c r="H1" t="s">
        <v>18</v>
      </c>
      <c r="I1" t="s">
        <v>19</v>
      </c>
      <c r="J1" t="s">
        <v>20</v>
      </c>
      <c r="K1" t="s">
        <v>21</v>
      </c>
    </row>
    <row r="2" spans="1:11" x14ac:dyDescent="0.25">
      <c r="A2">
        <v>1</v>
      </c>
      <c r="B2">
        <v>5</v>
      </c>
      <c r="C2" t="s">
        <v>12</v>
      </c>
      <c r="D2">
        <v>78</v>
      </c>
      <c r="E2">
        <v>9</v>
      </c>
      <c r="F2">
        <v>38.9</v>
      </c>
      <c r="G2">
        <v>59</v>
      </c>
      <c r="H2">
        <v>174</v>
      </c>
      <c r="I2">
        <v>135</v>
      </c>
      <c r="J2">
        <v>151</v>
      </c>
      <c r="K2">
        <v>2</v>
      </c>
    </row>
    <row r="3" spans="1:11" x14ac:dyDescent="0.25">
      <c r="A3">
        <v>1</v>
      </c>
      <c r="B3">
        <v>10</v>
      </c>
      <c r="C3" t="s">
        <v>12</v>
      </c>
      <c r="D3">
        <v>76</v>
      </c>
      <c r="E3">
        <v>12</v>
      </c>
      <c r="F3">
        <v>38.700000000000003</v>
      </c>
      <c r="G3">
        <v>59</v>
      </c>
      <c r="H3">
        <v>183</v>
      </c>
      <c r="I3">
        <v>132</v>
      </c>
      <c r="J3">
        <v>151</v>
      </c>
      <c r="K3">
        <v>2</v>
      </c>
    </row>
    <row r="4" spans="1:11" x14ac:dyDescent="0.25">
      <c r="A4">
        <v>1</v>
      </c>
      <c r="B4">
        <v>15</v>
      </c>
      <c r="C4" t="s">
        <v>12</v>
      </c>
      <c r="D4">
        <v>66</v>
      </c>
      <c r="E4">
        <v>16</v>
      </c>
      <c r="F4">
        <v>38.4</v>
      </c>
      <c r="G4">
        <v>59</v>
      </c>
      <c r="H4">
        <v>171</v>
      </c>
      <c r="I4">
        <v>126</v>
      </c>
      <c r="J4">
        <v>145</v>
      </c>
      <c r="K4">
        <v>2</v>
      </c>
    </row>
    <row r="5" spans="1:11" x14ac:dyDescent="0.25">
      <c r="A5">
        <v>1</v>
      </c>
      <c r="B5">
        <v>20</v>
      </c>
      <c r="C5" t="s">
        <v>12</v>
      </c>
      <c r="D5">
        <v>70</v>
      </c>
      <c r="E5">
        <v>15</v>
      </c>
      <c r="F5">
        <v>38.1</v>
      </c>
      <c r="G5">
        <v>58</v>
      </c>
      <c r="H5">
        <v>176</v>
      </c>
      <c r="I5">
        <v>126</v>
      </c>
      <c r="J5">
        <v>147</v>
      </c>
      <c r="K5">
        <v>2</v>
      </c>
    </row>
    <row r="6" spans="1:11" x14ac:dyDescent="0.25">
      <c r="A6">
        <v>2</v>
      </c>
      <c r="B6">
        <v>5</v>
      </c>
      <c r="C6" t="s">
        <v>12</v>
      </c>
      <c r="D6">
        <v>130</v>
      </c>
      <c r="E6">
        <v>24</v>
      </c>
      <c r="F6">
        <v>38.799999999999997</v>
      </c>
      <c r="G6">
        <v>41</v>
      </c>
      <c r="K6">
        <v>3</v>
      </c>
    </row>
    <row r="7" spans="1:11" x14ac:dyDescent="0.25">
      <c r="A7">
        <v>2</v>
      </c>
      <c r="B7">
        <v>10</v>
      </c>
      <c r="C7" t="s">
        <v>12</v>
      </c>
      <c r="D7">
        <v>120</v>
      </c>
      <c r="E7">
        <v>19</v>
      </c>
      <c r="F7">
        <v>38.4</v>
      </c>
      <c r="G7">
        <v>58</v>
      </c>
      <c r="H7">
        <v>104</v>
      </c>
      <c r="I7">
        <v>100</v>
      </c>
      <c r="J7">
        <v>102</v>
      </c>
      <c r="K7">
        <v>3</v>
      </c>
    </row>
    <row r="8" spans="1:11" x14ac:dyDescent="0.25">
      <c r="A8">
        <v>2</v>
      </c>
      <c r="B8">
        <v>15</v>
      </c>
      <c r="C8" t="s">
        <v>12</v>
      </c>
      <c r="D8">
        <v>130</v>
      </c>
      <c r="E8">
        <v>19</v>
      </c>
      <c r="F8">
        <v>38.1</v>
      </c>
      <c r="G8">
        <v>62</v>
      </c>
      <c r="H8">
        <v>105</v>
      </c>
      <c r="I8">
        <v>84</v>
      </c>
      <c r="J8">
        <v>94</v>
      </c>
      <c r="K8">
        <v>3</v>
      </c>
    </row>
    <row r="9" spans="1:11" x14ac:dyDescent="0.25">
      <c r="A9">
        <v>2</v>
      </c>
      <c r="B9">
        <v>20</v>
      </c>
      <c r="C9" t="s">
        <v>12</v>
      </c>
      <c r="D9">
        <v>115</v>
      </c>
      <c r="E9">
        <v>21</v>
      </c>
      <c r="F9">
        <v>37.799999999999997</v>
      </c>
      <c r="G9">
        <v>57</v>
      </c>
      <c r="H9">
        <v>118</v>
      </c>
      <c r="I9">
        <v>91</v>
      </c>
      <c r="J9">
        <v>102</v>
      </c>
      <c r="K9">
        <v>3</v>
      </c>
    </row>
    <row r="10" spans="1:11" x14ac:dyDescent="0.25">
      <c r="A10">
        <v>3</v>
      </c>
      <c r="B10">
        <v>5</v>
      </c>
      <c r="C10" t="s">
        <v>12</v>
      </c>
      <c r="D10">
        <v>120</v>
      </c>
      <c r="E10">
        <v>13</v>
      </c>
      <c r="F10">
        <v>38.200000000000003</v>
      </c>
      <c r="G10">
        <v>71</v>
      </c>
      <c r="H10">
        <v>85</v>
      </c>
      <c r="I10">
        <v>41</v>
      </c>
      <c r="J10">
        <v>62</v>
      </c>
      <c r="K10">
        <v>3</v>
      </c>
    </row>
    <row r="11" spans="1:11" x14ac:dyDescent="0.25">
      <c r="A11">
        <v>3</v>
      </c>
      <c r="B11">
        <v>10</v>
      </c>
      <c r="C11" t="s">
        <v>12</v>
      </c>
      <c r="D11">
        <v>98</v>
      </c>
      <c r="E11">
        <v>13</v>
      </c>
      <c r="F11">
        <v>38.200000000000003</v>
      </c>
      <c r="G11">
        <v>69</v>
      </c>
      <c r="H11">
        <v>77</v>
      </c>
      <c r="I11">
        <v>45</v>
      </c>
      <c r="J11">
        <v>59</v>
      </c>
      <c r="K11">
        <v>3</v>
      </c>
    </row>
    <row r="12" spans="1:11" x14ac:dyDescent="0.25">
      <c r="A12">
        <v>3</v>
      </c>
      <c r="B12">
        <v>15</v>
      </c>
      <c r="C12" t="s">
        <v>12</v>
      </c>
      <c r="D12">
        <v>106</v>
      </c>
      <c r="E12">
        <v>14</v>
      </c>
      <c r="F12">
        <v>37.5</v>
      </c>
      <c r="G12">
        <v>68</v>
      </c>
      <c r="H12">
        <v>80</v>
      </c>
      <c r="I12">
        <v>51</v>
      </c>
      <c r="J12">
        <v>65</v>
      </c>
      <c r="K12">
        <v>3</v>
      </c>
    </row>
    <row r="13" spans="1:11" x14ac:dyDescent="0.25">
      <c r="A13">
        <v>3</v>
      </c>
      <c r="B13">
        <v>20</v>
      </c>
      <c r="C13" t="s">
        <v>12</v>
      </c>
      <c r="D13">
        <v>119</v>
      </c>
      <c r="E13">
        <v>14</v>
      </c>
      <c r="F13">
        <v>37.4</v>
      </c>
      <c r="G13">
        <v>67</v>
      </c>
      <c r="H13">
        <v>95</v>
      </c>
      <c r="I13">
        <v>70</v>
      </c>
      <c r="J13">
        <v>81</v>
      </c>
      <c r="K13">
        <v>3</v>
      </c>
    </row>
    <row r="14" spans="1:11" x14ac:dyDescent="0.25">
      <c r="A14">
        <v>4</v>
      </c>
      <c r="B14">
        <v>5</v>
      </c>
      <c r="C14" t="s">
        <v>12</v>
      </c>
      <c r="D14">
        <v>80</v>
      </c>
      <c r="E14">
        <v>14</v>
      </c>
      <c r="F14">
        <v>39.200000000000003</v>
      </c>
      <c r="G14">
        <v>52</v>
      </c>
      <c r="H14">
        <v>92</v>
      </c>
      <c r="I14">
        <v>39</v>
      </c>
      <c r="J14">
        <v>58</v>
      </c>
      <c r="K14">
        <v>3</v>
      </c>
    </row>
    <row r="15" spans="1:11" x14ac:dyDescent="0.25">
      <c r="A15">
        <v>4</v>
      </c>
      <c r="B15">
        <v>10</v>
      </c>
      <c r="C15" t="s">
        <v>12</v>
      </c>
      <c r="D15">
        <v>76</v>
      </c>
      <c r="E15">
        <v>15</v>
      </c>
      <c r="F15" s="5">
        <v>39</v>
      </c>
      <c r="G15">
        <v>51</v>
      </c>
      <c r="H15">
        <v>89</v>
      </c>
      <c r="I15">
        <v>47</v>
      </c>
      <c r="J15">
        <v>64</v>
      </c>
      <c r="K15">
        <v>3</v>
      </c>
    </row>
    <row r="16" spans="1:11" x14ac:dyDescent="0.25">
      <c r="A16">
        <v>4</v>
      </c>
      <c r="B16">
        <v>15</v>
      </c>
      <c r="C16" t="s">
        <v>12</v>
      </c>
      <c r="D16">
        <v>79</v>
      </c>
      <c r="E16">
        <v>13</v>
      </c>
      <c r="F16">
        <v>38.799999999999997</v>
      </c>
      <c r="G16">
        <v>51</v>
      </c>
      <c r="H16">
        <v>98</v>
      </c>
      <c r="I16">
        <v>54</v>
      </c>
      <c r="J16">
        <v>72</v>
      </c>
      <c r="K16">
        <v>3</v>
      </c>
    </row>
    <row r="17" spans="1:11" x14ac:dyDescent="0.25">
      <c r="A17">
        <v>4</v>
      </c>
      <c r="B17">
        <v>20</v>
      </c>
      <c r="C17" t="s">
        <v>12</v>
      </c>
      <c r="D17">
        <v>78</v>
      </c>
      <c r="E17">
        <v>18</v>
      </c>
      <c r="F17">
        <v>38.5</v>
      </c>
      <c r="G17">
        <v>49</v>
      </c>
      <c r="H17">
        <v>103</v>
      </c>
      <c r="I17">
        <v>68</v>
      </c>
      <c r="J17">
        <v>82</v>
      </c>
      <c r="K17">
        <v>3</v>
      </c>
    </row>
    <row r="18" spans="1:11" x14ac:dyDescent="0.25">
      <c r="A18">
        <v>5</v>
      </c>
      <c r="B18">
        <v>5</v>
      </c>
      <c r="C18" t="s">
        <v>12</v>
      </c>
      <c r="D18">
        <v>157</v>
      </c>
      <c r="E18">
        <v>22</v>
      </c>
      <c r="F18">
        <v>38.4</v>
      </c>
      <c r="G18">
        <v>66</v>
      </c>
      <c r="H18">
        <v>104</v>
      </c>
      <c r="I18">
        <v>76</v>
      </c>
      <c r="J18">
        <v>91</v>
      </c>
      <c r="K18">
        <v>2</v>
      </c>
    </row>
    <row r="19" spans="1:11" x14ac:dyDescent="0.25">
      <c r="A19">
        <v>5</v>
      </c>
      <c r="B19">
        <v>10</v>
      </c>
      <c r="C19" t="s">
        <v>12</v>
      </c>
      <c r="D19">
        <v>141</v>
      </c>
      <c r="E19">
        <v>22</v>
      </c>
      <c r="F19">
        <v>38.4</v>
      </c>
      <c r="G19">
        <v>62</v>
      </c>
      <c r="H19">
        <v>127</v>
      </c>
      <c r="I19">
        <v>92</v>
      </c>
      <c r="J19">
        <v>106</v>
      </c>
      <c r="K19">
        <v>2</v>
      </c>
    </row>
    <row r="20" spans="1:11" x14ac:dyDescent="0.25">
      <c r="A20">
        <v>5</v>
      </c>
      <c r="B20">
        <v>15</v>
      </c>
      <c r="C20" t="s">
        <v>12</v>
      </c>
      <c r="D20">
        <v>122</v>
      </c>
      <c r="E20">
        <v>21</v>
      </c>
      <c r="F20">
        <v>38.4</v>
      </c>
      <c r="G20">
        <v>61</v>
      </c>
      <c r="H20">
        <v>123</v>
      </c>
      <c r="I20">
        <v>82</v>
      </c>
      <c r="J20">
        <v>96</v>
      </c>
      <c r="K20">
        <v>2</v>
      </c>
    </row>
    <row r="21" spans="1:11" x14ac:dyDescent="0.25">
      <c r="A21">
        <v>5</v>
      </c>
      <c r="B21">
        <v>20</v>
      </c>
      <c r="C21" t="s">
        <v>12</v>
      </c>
      <c r="D21">
        <v>109</v>
      </c>
      <c r="E21">
        <v>20</v>
      </c>
      <c r="F21">
        <v>38.299999999999997</v>
      </c>
      <c r="G21">
        <v>58</v>
      </c>
      <c r="H21">
        <v>131</v>
      </c>
      <c r="I21">
        <v>102</v>
      </c>
      <c r="J21">
        <v>111</v>
      </c>
      <c r="K21">
        <v>2</v>
      </c>
    </row>
    <row r="22" spans="1:11" x14ac:dyDescent="0.25">
      <c r="A22">
        <v>6</v>
      </c>
      <c r="B22">
        <v>5</v>
      </c>
      <c r="C22" t="s">
        <v>12</v>
      </c>
      <c r="D22">
        <v>134</v>
      </c>
      <c r="E22">
        <v>17</v>
      </c>
      <c r="F22">
        <v>39.1</v>
      </c>
      <c r="G22">
        <v>74</v>
      </c>
      <c r="H22">
        <v>110</v>
      </c>
      <c r="I22">
        <v>72</v>
      </c>
      <c r="J22">
        <v>86</v>
      </c>
      <c r="K22">
        <v>3</v>
      </c>
    </row>
    <row r="23" spans="1:11" x14ac:dyDescent="0.25">
      <c r="A23">
        <v>6</v>
      </c>
      <c r="B23">
        <v>10</v>
      </c>
      <c r="C23" t="s">
        <v>12</v>
      </c>
      <c r="D23">
        <v>130</v>
      </c>
      <c r="E23">
        <v>16</v>
      </c>
      <c r="F23">
        <v>39.200000000000003</v>
      </c>
      <c r="G23">
        <v>66</v>
      </c>
      <c r="H23">
        <v>105</v>
      </c>
      <c r="I23">
        <v>69</v>
      </c>
      <c r="J23">
        <v>86</v>
      </c>
      <c r="K23">
        <v>3</v>
      </c>
    </row>
    <row r="24" spans="1:11" x14ac:dyDescent="0.25">
      <c r="A24">
        <v>6</v>
      </c>
      <c r="B24">
        <v>15</v>
      </c>
      <c r="C24" t="s">
        <v>12</v>
      </c>
      <c r="D24">
        <v>133</v>
      </c>
      <c r="E24">
        <v>17</v>
      </c>
      <c r="F24">
        <v>38.9</v>
      </c>
      <c r="G24">
        <v>68</v>
      </c>
      <c r="H24">
        <v>106</v>
      </c>
      <c r="I24">
        <v>74</v>
      </c>
      <c r="J24">
        <v>88</v>
      </c>
      <c r="K24">
        <v>2</v>
      </c>
    </row>
    <row r="25" spans="1:11" x14ac:dyDescent="0.25">
      <c r="A25">
        <v>6</v>
      </c>
      <c r="B25">
        <v>20</v>
      </c>
      <c r="C25" t="s">
        <v>12</v>
      </c>
      <c r="D25">
        <v>88</v>
      </c>
      <c r="E25">
        <v>17</v>
      </c>
      <c r="F25">
        <v>39.200000000000003</v>
      </c>
      <c r="G25">
        <v>66</v>
      </c>
      <c r="H25">
        <v>120</v>
      </c>
      <c r="I25">
        <v>92</v>
      </c>
      <c r="J25">
        <v>104</v>
      </c>
      <c r="K25">
        <v>2</v>
      </c>
    </row>
    <row r="26" spans="1:11" x14ac:dyDescent="0.25">
      <c r="A26">
        <v>7</v>
      </c>
      <c r="B26">
        <v>5</v>
      </c>
      <c r="C26" t="s">
        <v>12</v>
      </c>
      <c r="D26">
        <v>150</v>
      </c>
      <c r="E26">
        <v>10</v>
      </c>
      <c r="F26">
        <v>39.5</v>
      </c>
      <c r="G26">
        <v>61</v>
      </c>
      <c r="H26">
        <v>137</v>
      </c>
      <c r="I26">
        <v>119</v>
      </c>
      <c r="J26">
        <v>125</v>
      </c>
      <c r="K26">
        <v>2</v>
      </c>
    </row>
    <row r="27" spans="1:11" x14ac:dyDescent="0.25">
      <c r="A27">
        <v>7</v>
      </c>
      <c r="B27">
        <v>10</v>
      </c>
      <c r="C27" t="s">
        <v>12</v>
      </c>
      <c r="D27">
        <v>140</v>
      </c>
      <c r="E27">
        <v>15</v>
      </c>
      <c r="F27">
        <v>39.1</v>
      </c>
      <c r="G27">
        <v>65</v>
      </c>
      <c r="H27">
        <v>130</v>
      </c>
      <c r="I27">
        <v>112</v>
      </c>
      <c r="J27">
        <v>120</v>
      </c>
      <c r="K27">
        <v>3</v>
      </c>
    </row>
    <row r="28" spans="1:11" x14ac:dyDescent="0.25">
      <c r="A28">
        <v>7</v>
      </c>
      <c r="B28">
        <v>15</v>
      </c>
      <c r="C28" t="s">
        <v>12</v>
      </c>
      <c r="D28">
        <v>120</v>
      </c>
      <c r="E28">
        <v>16</v>
      </c>
      <c r="F28">
        <v>38.9</v>
      </c>
      <c r="G28">
        <v>65</v>
      </c>
      <c r="H28">
        <v>134</v>
      </c>
      <c r="I28">
        <v>117</v>
      </c>
      <c r="J28">
        <v>124</v>
      </c>
      <c r="K28">
        <v>3</v>
      </c>
    </row>
    <row r="29" spans="1:11" x14ac:dyDescent="0.25">
      <c r="A29">
        <v>7</v>
      </c>
      <c r="B29">
        <v>20</v>
      </c>
      <c r="C29" t="s">
        <v>12</v>
      </c>
      <c r="D29">
        <v>133</v>
      </c>
      <c r="E29">
        <v>13</v>
      </c>
      <c r="F29" s="5">
        <v>39</v>
      </c>
      <c r="G29">
        <v>62</v>
      </c>
      <c r="H29">
        <v>130</v>
      </c>
      <c r="I29">
        <v>109</v>
      </c>
      <c r="J29">
        <v>116</v>
      </c>
      <c r="K29">
        <v>2</v>
      </c>
    </row>
    <row r="30" spans="1:11" x14ac:dyDescent="0.25">
      <c r="A30">
        <v>8</v>
      </c>
      <c r="B30">
        <v>5</v>
      </c>
      <c r="C30" t="s">
        <v>12</v>
      </c>
      <c r="D30">
        <v>130</v>
      </c>
      <c r="E30">
        <v>30</v>
      </c>
      <c r="F30">
        <v>39.799999999999997</v>
      </c>
      <c r="G30">
        <v>57</v>
      </c>
      <c r="H30">
        <v>139</v>
      </c>
      <c r="I30">
        <v>109</v>
      </c>
      <c r="J30">
        <v>119</v>
      </c>
      <c r="K30">
        <v>3</v>
      </c>
    </row>
    <row r="31" spans="1:11" x14ac:dyDescent="0.25">
      <c r="A31">
        <v>8</v>
      </c>
      <c r="B31">
        <v>10</v>
      </c>
      <c r="C31" t="s">
        <v>12</v>
      </c>
      <c r="D31">
        <v>130</v>
      </c>
      <c r="E31">
        <v>22</v>
      </c>
      <c r="F31">
        <v>39.6</v>
      </c>
      <c r="G31">
        <v>54</v>
      </c>
      <c r="H31">
        <v>113</v>
      </c>
      <c r="I31">
        <v>77</v>
      </c>
      <c r="J31">
        <v>91</v>
      </c>
      <c r="K31">
        <v>3</v>
      </c>
    </row>
    <row r="32" spans="1:11" x14ac:dyDescent="0.25">
      <c r="A32">
        <v>8</v>
      </c>
      <c r="B32">
        <v>15</v>
      </c>
      <c r="C32" t="s">
        <v>12</v>
      </c>
      <c r="D32">
        <v>152</v>
      </c>
      <c r="E32">
        <v>25</v>
      </c>
      <c r="F32">
        <v>39.700000000000003</v>
      </c>
      <c r="G32">
        <v>51</v>
      </c>
      <c r="H32">
        <v>114</v>
      </c>
      <c r="I32">
        <v>80</v>
      </c>
      <c r="J32">
        <v>98</v>
      </c>
      <c r="K32">
        <v>3</v>
      </c>
    </row>
    <row r="33" spans="1:11" x14ac:dyDescent="0.25">
      <c r="A33">
        <v>8</v>
      </c>
      <c r="B33">
        <v>20</v>
      </c>
      <c r="C33" t="s">
        <v>12</v>
      </c>
      <c r="D33">
        <v>140</v>
      </c>
      <c r="E33">
        <v>20</v>
      </c>
      <c r="F33">
        <v>39.700000000000003</v>
      </c>
      <c r="G33">
        <v>49</v>
      </c>
      <c r="H33">
        <v>113</v>
      </c>
      <c r="I33">
        <v>70</v>
      </c>
      <c r="J33">
        <v>89</v>
      </c>
      <c r="K33">
        <v>3</v>
      </c>
    </row>
    <row r="34" spans="1:11" x14ac:dyDescent="0.25">
      <c r="A34">
        <v>9</v>
      </c>
      <c r="B34">
        <v>5</v>
      </c>
      <c r="C34" t="s">
        <v>12</v>
      </c>
      <c r="D34">
        <v>115</v>
      </c>
      <c r="E34">
        <v>19</v>
      </c>
      <c r="F34">
        <v>39.9</v>
      </c>
      <c r="G34">
        <v>70</v>
      </c>
      <c r="H34">
        <v>123</v>
      </c>
      <c r="I34">
        <v>95</v>
      </c>
      <c r="J34">
        <v>106</v>
      </c>
      <c r="K34">
        <v>3</v>
      </c>
    </row>
    <row r="35" spans="1:11" x14ac:dyDescent="0.25">
      <c r="A35">
        <v>9</v>
      </c>
      <c r="B35">
        <v>10</v>
      </c>
      <c r="C35" t="s">
        <v>12</v>
      </c>
      <c r="D35">
        <v>116</v>
      </c>
      <c r="E35">
        <v>16</v>
      </c>
      <c r="F35">
        <v>39.6</v>
      </c>
      <c r="G35">
        <v>64</v>
      </c>
      <c r="H35">
        <v>124</v>
      </c>
      <c r="I35">
        <v>91</v>
      </c>
      <c r="J35">
        <v>104</v>
      </c>
      <c r="K35">
        <v>3</v>
      </c>
    </row>
    <row r="36" spans="1:11" x14ac:dyDescent="0.25">
      <c r="A36">
        <v>9</v>
      </c>
      <c r="B36">
        <v>15</v>
      </c>
      <c r="C36" t="s">
        <v>12</v>
      </c>
      <c r="D36">
        <v>68</v>
      </c>
      <c r="E36">
        <v>15</v>
      </c>
      <c r="F36">
        <v>39.299999999999997</v>
      </c>
      <c r="G36">
        <v>65</v>
      </c>
      <c r="H36">
        <v>146</v>
      </c>
      <c r="I36">
        <v>108</v>
      </c>
      <c r="J36">
        <v>124</v>
      </c>
      <c r="K36">
        <v>3</v>
      </c>
    </row>
    <row r="37" spans="1:11" x14ac:dyDescent="0.25">
      <c r="A37">
        <v>9</v>
      </c>
      <c r="B37">
        <v>20</v>
      </c>
      <c r="C37" t="s">
        <v>12</v>
      </c>
      <c r="D37">
        <v>57</v>
      </c>
      <c r="E37">
        <v>18</v>
      </c>
      <c r="F37">
        <v>39.5</v>
      </c>
      <c r="G37">
        <v>59</v>
      </c>
      <c r="H37">
        <v>150</v>
      </c>
      <c r="I37">
        <v>103</v>
      </c>
      <c r="J37">
        <v>120</v>
      </c>
      <c r="K37">
        <v>3</v>
      </c>
    </row>
    <row r="38" spans="1:11" x14ac:dyDescent="0.25">
      <c r="A38">
        <v>10</v>
      </c>
      <c r="B38">
        <v>5</v>
      </c>
      <c r="C38" t="s">
        <v>12</v>
      </c>
      <c r="D38">
        <v>127</v>
      </c>
      <c r="E38">
        <v>21</v>
      </c>
      <c r="F38" s="5">
        <v>40</v>
      </c>
      <c r="G38">
        <v>55</v>
      </c>
      <c r="H38">
        <v>120</v>
      </c>
      <c r="I38">
        <v>92</v>
      </c>
      <c r="J38">
        <v>105</v>
      </c>
      <c r="K38">
        <v>3</v>
      </c>
    </row>
    <row r="39" spans="1:11" x14ac:dyDescent="0.25">
      <c r="A39">
        <v>10</v>
      </c>
      <c r="B39">
        <v>10</v>
      </c>
      <c r="C39" t="s">
        <v>12</v>
      </c>
      <c r="D39">
        <v>130</v>
      </c>
      <c r="E39">
        <v>21</v>
      </c>
      <c r="F39" s="5">
        <v>40</v>
      </c>
      <c r="G39">
        <v>57</v>
      </c>
      <c r="H39">
        <v>117</v>
      </c>
      <c r="I39">
        <v>80</v>
      </c>
      <c r="J39">
        <v>99</v>
      </c>
      <c r="K39">
        <v>3</v>
      </c>
    </row>
    <row r="40" spans="1:11" x14ac:dyDescent="0.25">
      <c r="A40">
        <v>10</v>
      </c>
      <c r="B40">
        <v>15</v>
      </c>
      <c r="C40" t="s">
        <v>12</v>
      </c>
      <c r="D40">
        <v>137</v>
      </c>
      <c r="E40">
        <v>22</v>
      </c>
      <c r="F40">
        <v>39.9</v>
      </c>
      <c r="G40">
        <v>60</v>
      </c>
      <c r="H40">
        <v>136</v>
      </c>
      <c r="I40">
        <v>100</v>
      </c>
      <c r="J40">
        <v>115</v>
      </c>
      <c r="K40">
        <v>3</v>
      </c>
    </row>
    <row r="41" spans="1:11" x14ac:dyDescent="0.25">
      <c r="A41">
        <v>10</v>
      </c>
      <c r="B41">
        <v>20</v>
      </c>
      <c r="C41" t="s">
        <v>12</v>
      </c>
      <c r="D41">
        <v>128</v>
      </c>
      <c r="E41">
        <v>22</v>
      </c>
      <c r="F41">
        <v>39.5</v>
      </c>
      <c r="G41">
        <v>57</v>
      </c>
      <c r="H41">
        <v>137</v>
      </c>
      <c r="I41">
        <v>105</v>
      </c>
      <c r="J41">
        <v>119</v>
      </c>
      <c r="K41">
        <v>3</v>
      </c>
    </row>
    <row r="42" spans="1:11" x14ac:dyDescent="0.25">
      <c r="A42">
        <v>1</v>
      </c>
      <c r="B42">
        <v>5</v>
      </c>
      <c r="C42" t="s">
        <v>13</v>
      </c>
      <c r="D42">
        <v>54</v>
      </c>
      <c r="E42">
        <v>19</v>
      </c>
      <c r="F42">
        <v>39</v>
      </c>
      <c r="G42">
        <v>63</v>
      </c>
      <c r="H42">
        <v>220</v>
      </c>
      <c r="I42">
        <v>164</v>
      </c>
      <c r="J42">
        <v>190</v>
      </c>
      <c r="K42">
        <v>2</v>
      </c>
    </row>
    <row r="43" spans="1:11" x14ac:dyDescent="0.25">
      <c r="A43">
        <v>1</v>
      </c>
      <c r="B43">
        <v>10</v>
      </c>
      <c r="C43" t="s">
        <v>13</v>
      </c>
      <c r="D43">
        <v>50</v>
      </c>
      <c r="E43">
        <v>17</v>
      </c>
      <c r="F43">
        <v>38.9</v>
      </c>
      <c r="G43">
        <v>62</v>
      </c>
      <c r="H43">
        <v>221</v>
      </c>
      <c r="I43">
        <v>167</v>
      </c>
      <c r="J43">
        <v>191</v>
      </c>
      <c r="K43">
        <v>2</v>
      </c>
    </row>
    <row r="44" spans="1:11" x14ac:dyDescent="0.25">
      <c r="A44">
        <v>1</v>
      </c>
      <c r="B44">
        <v>15</v>
      </c>
      <c r="C44" t="s">
        <v>13</v>
      </c>
      <c r="D44">
        <v>44</v>
      </c>
      <c r="E44">
        <v>13</v>
      </c>
      <c r="F44">
        <v>39</v>
      </c>
      <c r="G44">
        <v>57</v>
      </c>
      <c r="H44">
        <v>232</v>
      </c>
      <c r="I44">
        <v>169</v>
      </c>
      <c r="J44">
        <v>189</v>
      </c>
      <c r="K44">
        <v>2</v>
      </c>
    </row>
    <row r="45" spans="1:11" x14ac:dyDescent="0.25">
      <c r="A45">
        <v>1</v>
      </c>
      <c r="B45">
        <v>20</v>
      </c>
      <c r="C45" t="s">
        <v>13</v>
      </c>
      <c r="D45">
        <v>48</v>
      </c>
      <c r="E45">
        <v>14</v>
      </c>
      <c r="F45">
        <v>38.700000000000003</v>
      </c>
      <c r="G45">
        <v>59</v>
      </c>
      <c r="H45">
        <v>224</v>
      </c>
      <c r="I45">
        <v>166</v>
      </c>
      <c r="J45">
        <v>187</v>
      </c>
      <c r="K45">
        <v>3</v>
      </c>
    </row>
    <row r="46" spans="1:11" x14ac:dyDescent="0.25">
      <c r="A46">
        <v>2</v>
      </c>
      <c r="B46">
        <v>5</v>
      </c>
      <c r="C46" t="s">
        <v>13</v>
      </c>
      <c r="D46">
        <v>97</v>
      </c>
      <c r="E46">
        <v>34</v>
      </c>
      <c r="F46">
        <v>39.4</v>
      </c>
      <c r="G46">
        <v>55</v>
      </c>
      <c r="H46">
        <v>215</v>
      </c>
      <c r="I46">
        <v>159</v>
      </c>
      <c r="J46">
        <v>176</v>
      </c>
      <c r="K46">
        <v>3</v>
      </c>
    </row>
    <row r="47" spans="1:11" x14ac:dyDescent="0.25">
      <c r="A47">
        <v>2</v>
      </c>
      <c r="B47">
        <v>10</v>
      </c>
      <c r="C47" t="s">
        <v>13</v>
      </c>
      <c r="D47">
        <v>90</v>
      </c>
      <c r="E47">
        <v>32</v>
      </c>
      <c r="F47">
        <v>39.5</v>
      </c>
      <c r="G47">
        <v>47</v>
      </c>
      <c r="H47">
        <v>209</v>
      </c>
      <c r="I47">
        <v>155</v>
      </c>
      <c r="J47">
        <v>175</v>
      </c>
      <c r="K47">
        <v>3</v>
      </c>
    </row>
    <row r="48" spans="1:11" x14ac:dyDescent="0.25">
      <c r="A48">
        <v>2</v>
      </c>
      <c r="B48">
        <v>15</v>
      </c>
      <c r="C48" t="s">
        <v>13</v>
      </c>
      <c r="D48">
        <v>84</v>
      </c>
      <c r="E48">
        <v>29</v>
      </c>
      <c r="F48">
        <v>39.4</v>
      </c>
      <c r="G48">
        <v>45</v>
      </c>
      <c r="H48">
        <v>206</v>
      </c>
      <c r="I48">
        <v>156</v>
      </c>
      <c r="J48">
        <v>176</v>
      </c>
      <c r="K48">
        <v>3</v>
      </c>
    </row>
    <row r="49" spans="1:11" x14ac:dyDescent="0.25">
      <c r="A49">
        <v>2</v>
      </c>
      <c r="B49">
        <v>20</v>
      </c>
      <c r="C49" t="s">
        <v>13</v>
      </c>
      <c r="D49">
        <v>80</v>
      </c>
      <c r="E49">
        <v>28</v>
      </c>
      <c r="F49" s="5">
        <v>39</v>
      </c>
      <c r="G49">
        <v>47</v>
      </c>
      <c r="H49">
        <v>209</v>
      </c>
      <c r="I49">
        <v>157</v>
      </c>
      <c r="J49">
        <v>177</v>
      </c>
      <c r="K49">
        <v>3</v>
      </c>
    </row>
    <row r="50" spans="1:11" x14ac:dyDescent="0.25">
      <c r="A50">
        <v>3</v>
      </c>
      <c r="B50">
        <v>5</v>
      </c>
      <c r="C50" t="s">
        <v>13</v>
      </c>
      <c r="D50">
        <v>90</v>
      </c>
      <c r="E50">
        <v>19</v>
      </c>
      <c r="F50" s="5">
        <v>39</v>
      </c>
      <c r="G50">
        <v>68</v>
      </c>
      <c r="H50">
        <v>203</v>
      </c>
      <c r="I50">
        <v>167</v>
      </c>
      <c r="J50">
        <v>178</v>
      </c>
      <c r="K50">
        <v>3</v>
      </c>
    </row>
    <row r="51" spans="1:11" x14ac:dyDescent="0.25">
      <c r="A51">
        <v>3</v>
      </c>
      <c r="B51">
        <v>10</v>
      </c>
      <c r="C51" t="s">
        <v>13</v>
      </c>
      <c r="D51">
        <v>80</v>
      </c>
      <c r="E51">
        <v>18</v>
      </c>
      <c r="F51">
        <v>38.700000000000003</v>
      </c>
      <c r="G51">
        <v>65</v>
      </c>
      <c r="H51">
        <v>207</v>
      </c>
      <c r="I51">
        <v>158</v>
      </c>
      <c r="J51">
        <v>179</v>
      </c>
      <c r="K51">
        <v>3</v>
      </c>
    </row>
    <row r="52" spans="1:11" x14ac:dyDescent="0.25">
      <c r="A52">
        <v>3</v>
      </c>
      <c r="B52">
        <v>15</v>
      </c>
      <c r="C52" t="s">
        <v>13</v>
      </c>
      <c r="D52">
        <v>84</v>
      </c>
      <c r="E52">
        <v>20</v>
      </c>
      <c r="F52">
        <v>38.5</v>
      </c>
      <c r="G52">
        <v>63</v>
      </c>
      <c r="H52">
        <v>203</v>
      </c>
      <c r="I52">
        <v>153</v>
      </c>
      <c r="J52">
        <v>172</v>
      </c>
      <c r="K52">
        <v>3</v>
      </c>
    </row>
    <row r="53" spans="1:11" x14ac:dyDescent="0.25">
      <c r="A53">
        <v>3</v>
      </c>
      <c r="B53">
        <v>20</v>
      </c>
      <c r="C53" t="s">
        <v>13</v>
      </c>
      <c r="D53">
        <v>88</v>
      </c>
      <c r="E53">
        <v>19</v>
      </c>
      <c r="F53">
        <v>38.6</v>
      </c>
      <c r="G53">
        <v>61</v>
      </c>
      <c r="H53">
        <v>200</v>
      </c>
      <c r="I53">
        <v>149</v>
      </c>
      <c r="J53">
        <v>170</v>
      </c>
      <c r="K53">
        <v>3</v>
      </c>
    </row>
    <row r="54" spans="1:11" x14ac:dyDescent="0.25">
      <c r="A54">
        <v>4</v>
      </c>
      <c r="B54">
        <v>5</v>
      </c>
      <c r="C54" t="s">
        <v>13</v>
      </c>
      <c r="D54">
        <v>80</v>
      </c>
      <c r="E54">
        <v>20</v>
      </c>
      <c r="F54">
        <v>39.200000000000003</v>
      </c>
      <c r="K54">
        <v>3</v>
      </c>
    </row>
    <row r="55" spans="1:11" x14ac:dyDescent="0.25">
      <c r="A55">
        <v>4</v>
      </c>
      <c r="B55">
        <v>10</v>
      </c>
      <c r="C55" t="s">
        <v>13</v>
      </c>
      <c r="D55">
        <v>104</v>
      </c>
      <c r="E55">
        <v>35</v>
      </c>
      <c r="F55">
        <v>39.200000000000003</v>
      </c>
      <c r="H55">
        <v>134</v>
      </c>
      <c r="I55">
        <v>113</v>
      </c>
      <c r="J55">
        <v>122</v>
      </c>
      <c r="K55">
        <v>3</v>
      </c>
    </row>
    <row r="56" spans="1:11" x14ac:dyDescent="0.25">
      <c r="A56">
        <v>4</v>
      </c>
      <c r="B56">
        <v>15</v>
      </c>
      <c r="C56" t="s">
        <v>13</v>
      </c>
      <c r="D56">
        <v>96</v>
      </c>
      <c r="E56">
        <v>38</v>
      </c>
      <c r="F56" s="5">
        <v>39</v>
      </c>
      <c r="H56">
        <v>134</v>
      </c>
      <c r="I56">
        <v>113</v>
      </c>
      <c r="J56">
        <v>123</v>
      </c>
      <c r="K56">
        <v>3</v>
      </c>
    </row>
    <row r="57" spans="1:11" x14ac:dyDescent="0.25">
      <c r="A57">
        <v>4</v>
      </c>
      <c r="B57">
        <v>20</v>
      </c>
      <c r="C57" t="s">
        <v>13</v>
      </c>
      <c r="D57">
        <v>80</v>
      </c>
      <c r="E57">
        <v>36</v>
      </c>
      <c r="F57" s="5">
        <v>39</v>
      </c>
      <c r="H57">
        <v>144</v>
      </c>
      <c r="I57">
        <v>110</v>
      </c>
      <c r="J57">
        <v>121</v>
      </c>
      <c r="K57">
        <v>3</v>
      </c>
    </row>
    <row r="58" spans="1:11" x14ac:dyDescent="0.25">
      <c r="A58">
        <v>5</v>
      </c>
      <c r="B58">
        <v>5</v>
      </c>
      <c r="C58" t="s">
        <v>13</v>
      </c>
      <c r="D58">
        <v>68</v>
      </c>
      <c r="E58">
        <v>16</v>
      </c>
      <c r="F58">
        <v>38.700000000000003</v>
      </c>
      <c r="G58">
        <v>51</v>
      </c>
      <c r="H58">
        <v>171</v>
      </c>
      <c r="I58">
        <v>149</v>
      </c>
      <c r="J58">
        <v>161</v>
      </c>
      <c r="K58">
        <v>3</v>
      </c>
    </row>
    <row r="59" spans="1:11" x14ac:dyDescent="0.25">
      <c r="A59">
        <v>5</v>
      </c>
      <c r="B59">
        <v>10</v>
      </c>
      <c r="C59" t="s">
        <v>13</v>
      </c>
      <c r="D59">
        <v>67</v>
      </c>
      <c r="E59">
        <v>19</v>
      </c>
      <c r="F59" s="5">
        <v>39</v>
      </c>
      <c r="G59">
        <v>53</v>
      </c>
      <c r="H59">
        <v>169</v>
      </c>
      <c r="I59">
        <v>149</v>
      </c>
      <c r="J59">
        <v>160</v>
      </c>
      <c r="K59">
        <v>3</v>
      </c>
    </row>
    <row r="60" spans="1:11" x14ac:dyDescent="0.25">
      <c r="A60">
        <v>5</v>
      </c>
      <c r="B60">
        <v>15</v>
      </c>
      <c r="C60" t="s">
        <v>13</v>
      </c>
      <c r="D60">
        <v>64</v>
      </c>
      <c r="E60">
        <v>19</v>
      </c>
      <c r="F60" s="5">
        <v>39</v>
      </c>
      <c r="G60">
        <v>60</v>
      </c>
      <c r="H60">
        <v>180</v>
      </c>
      <c r="I60">
        <v>133</v>
      </c>
      <c r="J60">
        <v>164</v>
      </c>
      <c r="K60">
        <v>3</v>
      </c>
    </row>
    <row r="61" spans="1:11" x14ac:dyDescent="0.25">
      <c r="A61">
        <v>5</v>
      </c>
      <c r="B61">
        <v>20</v>
      </c>
      <c r="C61" t="s">
        <v>13</v>
      </c>
      <c r="D61">
        <v>61</v>
      </c>
      <c r="E61">
        <v>18</v>
      </c>
      <c r="F61">
        <v>39.1</v>
      </c>
      <c r="G61">
        <v>54</v>
      </c>
      <c r="H61">
        <v>194</v>
      </c>
      <c r="I61">
        <v>141</v>
      </c>
      <c r="J61">
        <v>161</v>
      </c>
      <c r="K61">
        <v>2</v>
      </c>
    </row>
    <row r="62" spans="1:11" x14ac:dyDescent="0.25">
      <c r="A62">
        <v>6</v>
      </c>
      <c r="B62">
        <v>5</v>
      </c>
      <c r="C62" t="s">
        <v>13</v>
      </c>
      <c r="D62">
        <v>84</v>
      </c>
      <c r="E62">
        <v>21</v>
      </c>
      <c r="F62" s="5">
        <v>39.799999999999997</v>
      </c>
      <c r="G62">
        <v>69</v>
      </c>
      <c r="H62">
        <v>178</v>
      </c>
      <c r="I62">
        <v>138</v>
      </c>
      <c r="J62">
        <v>154</v>
      </c>
      <c r="K62">
        <v>2</v>
      </c>
    </row>
    <row r="63" spans="1:11" x14ac:dyDescent="0.25">
      <c r="A63">
        <v>6</v>
      </c>
      <c r="B63">
        <v>10</v>
      </c>
      <c r="C63" t="s">
        <v>13</v>
      </c>
      <c r="D63">
        <v>71</v>
      </c>
      <c r="E63">
        <v>22</v>
      </c>
      <c r="F63" s="5">
        <v>39.9</v>
      </c>
      <c r="G63">
        <v>61</v>
      </c>
      <c r="H63">
        <v>178</v>
      </c>
      <c r="I63">
        <v>138</v>
      </c>
      <c r="J63">
        <v>153</v>
      </c>
      <c r="K63">
        <v>3</v>
      </c>
    </row>
    <row r="64" spans="1:11" x14ac:dyDescent="0.25">
      <c r="A64">
        <v>6</v>
      </c>
      <c r="B64">
        <v>15</v>
      </c>
      <c r="C64" t="s">
        <v>13</v>
      </c>
      <c r="D64">
        <v>76</v>
      </c>
      <c r="E64">
        <v>23</v>
      </c>
      <c r="F64" s="5">
        <v>39.700000000000003</v>
      </c>
      <c r="G64">
        <v>63</v>
      </c>
      <c r="H64">
        <v>173</v>
      </c>
      <c r="I64">
        <v>137</v>
      </c>
      <c r="J64">
        <v>150</v>
      </c>
      <c r="K64">
        <v>3</v>
      </c>
    </row>
    <row r="65" spans="1:11" x14ac:dyDescent="0.25">
      <c r="A65">
        <v>6</v>
      </c>
      <c r="B65">
        <v>20</v>
      </c>
      <c r="C65" t="s">
        <v>13</v>
      </c>
      <c r="D65">
        <v>72</v>
      </c>
      <c r="E65">
        <v>20</v>
      </c>
      <c r="F65" s="5">
        <v>39.200000000000003</v>
      </c>
      <c r="G65">
        <v>64</v>
      </c>
      <c r="H65">
        <v>177</v>
      </c>
      <c r="I65">
        <v>139</v>
      </c>
      <c r="J65">
        <v>153</v>
      </c>
      <c r="K65">
        <v>2</v>
      </c>
    </row>
    <row r="66" spans="1:11" x14ac:dyDescent="0.25">
      <c r="A66">
        <v>7</v>
      </c>
      <c r="B66">
        <v>5</v>
      </c>
      <c r="C66" t="s">
        <v>13</v>
      </c>
      <c r="D66">
        <v>106</v>
      </c>
      <c r="E66">
        <v>16</v>
      </c>
      <c r="F66" s="5">
        <v>39.299999999999997</v>
      </c>
      <c r="G66">
        <v>64</v>
      </c>
      <c r="K66">
        <v>2</v>
      </c>
    </row>
    <row r="67" spans="1:11" x14ac:dyDescent="0.25">
      <c r="A67">
        <v>7</v>
      </c>
      <c r="B67">
        <v>10</v>
      </c>
      <c r="C67" t="s">
        <v>13</v>
      </c>
      <c r="D67">
        <v>124</v>
      </c>
      <c r="E67">
        <v>24</v>
      </c>
      <c r="F67" s="5">
        <v>39.5</v>
      </c>
      <c r="G67">
        <v>53</v>
      </c>
      <c r="K67">
        <v>2</v>
      </c>
    </row>
    <row r="68" spans="1:11" x14ac:dyDescent="0.25">
      <c r="A68">
        <v>7</v>
      </c>
      <c r="B68">
        <v>15</v>
      </c>
      <c r="C68" t="s">
        <v>13</v>
      </c>
      <c r="D68">
        <v>128</v>
      </c>
      <c r="E68">
        <v>16</v>
      </c>
      <c r="F68" s="5">
        <v>39.6</v>
      </c>
      <c r="G68">
        <v>59</v>
      </c>
      <c r="K68">
        <v>2</v>
      </c>
    </row>
    <row r="69" spans="1:11" x14ac:dyDescent="0.25">
      <c r="A69">
        <v>7</v>
      </c>
      <c r="B69">
        <v>20</v>
      </c>
      <c r="C69" t="s">
        <v>13</v>
      </c>
      <c r="D69">
        <v>140</v>
      </c>
      <c r="E69">
        <v>12</v>
      </c>
      <c r="F69" s="5">
        <v>39.4</v>
      </c>
      <c r="G69">
        <v>62</v>
      </c>
      <c r="K69">
        <v>2</v>
      </c>
    </row>
    <row r="70" spans="1:11" x14ac:dyDescent="0.25">
      <c r="A70">
        <v>8</v>
      </c>
      <c r="B70">
        <v>5</v>
      </c>
      <c r="C70" t="s">
        <v>13</v>
      </c>
      <c r="D70">
        <v>60</v>
      </c>
      <c r="E70">
        <v>32</v>
      </c>
      <c r="F70" s="5">
        <v>39.4</v>
      </c>
      <c r="G70">
        <v>47</v>
      </c>
      <c r="H70">
        <v>181</v>
      </c>
      <c r="I70">
        <v>142</v>
      </c>
      <c r="J70">
        <v>161</v>
      </c>
      <c r="K70">
        <v>3</v>
      </c>
    </row>
    <row r="71" spans="1:11" x14ac:dyDescent="0.25">
      <c r="A71">
        <v>8</v>
      </c>
      <c r="B71">
        <v>10</v>
      </c>
      <c r="C71" t="s">
        <v>13</v>
      </c>
      <c r="D71">
        <v>64</v>
      </c>
      <c r="E71">
        <v>31</v>
      </c>
      <c r="F71" s="5">
        <v>39.200000000000003</v>
      </c>
      <c r="G71">
        <v>55</v>
      </c>
      <c r="H71">
        <v>178</v>
      </c>
      <c r="I71">
        <v>135</v>
      </c>
      <c r="J71">
        <v>152</v>
      </c>
      <c r="K71">
        <v>3</v>
      </c>
    </row>
    <row r="72" spans="1:11" x14ac:dyDescent="0.25">
      <c r="A72">
        <v>8</v>
      </c>
      <c r="B72">
        <v>15</v>
      </c>
      <c r="C72" t="s">
        <v>13</v>
      </c>
      <c r="D72">
        <v>59</v>
      </c>
      <c r="E72">
        <v>31</v>
      </c>
      <c r="F72" s="5">
        <v>39.5</v>
      </c>
      <c r="G72">
        <v>52</v>
      </c>
      <c r="H72">
        <v>178</v>
      </c>
      <c r="I72">
        <v>128</v>
      </c>
      <c r="J72">
        <v>149</v>
      </c>
      <c r="K72">
        <v>3</v>
      </c>
    </row>
    <row r="73" spans="1:11" x14ac:dyDescent="0.25">
      <c r="A73">
        <v>8</v>
      </c>
      <c r="B73">
        <v>20</v>
      </c>
      <c r="C73" t="s">
        <v>13</v>
      </c>
      <c r="D73">
        <v>53</v>
      </c>
      <c r="E73">
        <v>33</v>
      </c>
      <c r="F73" s="5">
        <v>39.6</v>
      </c>
      <c r="G73">
        <v>54</v>
      </c>
      <c r="H73">
        <v>180</v>
      </c>
      <c r="I73">
        <v>126</v>
      </c>
      <c r="J73">
        <v>149</v>
      </c>
      <c r="K73">
        <v>3</v>
      </c>
    </row>
    <row r="74" spans="1:11" x14ac:dyDescent="0.25">
      <c r="A74">
        <v>9</v>
      </c>
      <c r="B74">
        <v>5</v>
      </c>
      <c r="C74" t="s">
        <v>13</v>
      </c>
      <c r="D74">
        <v>65</v>
      </c>
      <c r="E74">
        <v>17</v>
      </c>
      <c r="F74" s="5">
        <v>40.299999999999997</v>
      </c>
      <c r="G74">
        <v>55</v>
      </c>
      <c r="H74">
        <v>211</v>
      </c>
      <c r="I74">
        <v>158</v>
      </c>
      <c r="J74">
        <v>176</v>
      </c>
      <c r="K74">
        <v>3</v>
      </c>
    </row>
    <row r="75" spans="1:11" x14ac:dyDescent="0.25">
      <c r="A75">
        <v>9</v>
      </c>
      <c r="B75">
        <v>10</v>
      </c>
      <c r="C75" t="s">
        <v>13</v>
      </c>
      <c r="D75">
        <v>64</v>
      </c>
      <c r="E75">
        <v>20</v>
      </c>
      <c r="F75" s="5">
        <v>40.4</v>
      </c>
      <c r="G75">
        <v>54</v>
      </c>
      <c r="H75">
        <v>220</v>
      </c>
      <c r="I75">
        <v>168</v>
      </c>
      <c r="J75">
        <v>186</v>
      </c>
      <c r="K75">
        <v>3</v>
      </c>
    </row>
    <row r="76" spans="1:11" x14ac:dyDescent="0.25">
      <c r="A76">
        <v>9</v>
      </c>
      <c r="B76">
        <v>15</v>
      </c>
      <c r="C76" t="s">
        <v>13</v>
      </c>
      <c r="D76">
        <v>70</v>
      </c>
      <c r="E76">
        <v>22</v>
      </c>
      <c r="F76" s="5">
        <v>40.299999999999997</v>
      </c>
      <c r="G76">
        <v>55</v>
      </c>
      <c r="H76">
        <v>199</v>
      </c>
      <c r="I76">
        <v>139</v>
      </c>
      <c r="J76">
        <v>166</v>
      </c>
      <c r="K76">
        <v>2</v>
      </c>
    </row>
    <row r="77" spans="1:11" x14ac:dyDescent="0.25">
      <c r="A77">
        <v>9</v>
      </c>
      <c r="B77">
        <v>20</v>
      </c>
      <c r="C77" t="s">
        <v>13</v>
      </c>
      <c r="D77">
        <v>68</v>
      </c>
      <c r="E77">
        <v>17</v>
      </c>
      <c r="F77" s="5">
        <v>40.5</v>
      </c>
      <c r="G77">
        <v>52</v>
      </c>
      <c r="H77">
        <v>195</v>
      </c>
      <c r="I77">
        <v>140</v>
      </c>
      <c r="J77">
        <v>161</v>
      </c>
      <c r="K77">
        <v>2</v>
      </c>
    </row>
    <row r="78" spans="1:11" x14ac:dyDescent="0.25">
      <c r="A78">
        <v>10</v>
      </c>
      <c r="B78">
        <v>5</v>
      </c>
      <c r="C78" t="s">
        <v>13</v>
      </c>
      <c r="D78">
        <v>110</v>
      </c>
      <c r="E78">
        <v>25</v>
      </c>
      <c r="F78" s="5">
        <v>39.9</v>
      </c>
      <c r="G78">
        <v>46</v>
      </c>
      <c r="H78">
        <v>171</v>
      </c>
      <c r="I78">
        <v>146</v>
      </c>
      <c r="J78">
        <v>154</v>
      </c>
      <c r="K78">
        <v>3</v>
      </c>
    </row>
    <row r="79" spans="1:11" x14ac:dyDescent="0.25">
      <c r="A79">
        <v>10</v>
      </c>
      <c r="B79">
        <v>10</v>
      </c>
      <c r="C79" t="s">
        <v>13</v>
      </c>
      <c r="D79">
        <v>84</v>
      </c>
      <c r="E79">
        <v>23</v>
      </c>
      <c r="F79" s="5">
        <v>39.799999999999997</v>
      </c>
      <c r="G79">
        <v>53</v>
      </c>
      <c r="H79">
        <v>169</v>
      </c>
      <c r="I79">
        <v>144</v>
      </c>
      <c r="J79">
        <v>153</v>
      </c>
      <c r="K79">
        <v>3</v>
      </c>
    </row>
    <row r="80" spans="1:11" x14ac:dyDescent="0.25">
      <c r="A80">
        <v>10</v>
      </c>
      <c r="B80">
        <v>15</v>
      </c>
      <c r="C80" t="s">
        <v>13</v>
      </c>
      <c r="D80">
        <v>79</v>
      </c>
      <c r="E80">
        <v>23</v>
      </c>
      <c r="F80" s="5">
        <v>39.799999999999997</v>
      </c>
      <c r="G80">
        <v>51</v>
      </c>
      <c r="H80">
        <v>172</v>
      </c>
      <c r="I80">
        <v>138</v>
      </c>
      <c r="J80">
        <v>154</v>
      </c>
      <c r="K80">
        <v>3</v>
      </c>
    </row>
    <row r="81" spans="1:11" x14ac:dyDescent="0.25">
      <c r="A81">
        <v>10</v>
      </c>
      <c r="B81">
        <v>20</v>
      </c>
      <c r="C81" t="s">
        <v>13</v>
      </c>
      <c r="D81">
        <v>80</v>
      </c>
      <c r="E81">
        <v>20</v>
      </c>
      <c r="F81" s="5">
        <v>39.700000000000003</v>
      </c>
      <c r="G81">
        <v>53</v>
      </c>
      <c r="H81">
        <v>174</v>
      </c>
      <c r="I81">
        <v>140</v>
      </c>
      <c r="J81">
        <v>155</v>
      </c>
      <c r="K81">
        <v>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8A246-902D-4F73-9A1D-3E7F2BA69305}">
  <dimension ref="A1:L12"/>
  <sheetViews>
    <sheetView workbookViewId="0">
      <selection activeCell="N1" sqref="N1:P11"/>
    </sheetView>
  </sheetViews>
  <sheetFormatPr defaultRowHeight="15" x14ac:dyDescent="0.25"/>
  <cols>
    <col min="1" max="1" width="9.140625" style="16"/>
    <col min="3" max="11" width="8.85546875" bestFit="1" customWidth="1"/>
    <col min="12" max="12" width="9.85546875" bestFit="1" customWidth="1"/>
  </cols>
  <sheetData>
    <row r="1" spans="1:12" x14ac:dyDescent="0.25">
      <c r="A1" s="16" t="s">
        <v>39</v>
      </c>
      <c r="C1" t="s">
        <v>40</v>
      </c>
      <c r="D1" t="s">
        <v>41</v>
      </c>
      <c r="E1" t="s">
        <v>42</v>
      </c>
      <c r="F1" t="s">
        <v>43</v>
      </c>
      <c r="G1" t="s">
        <v>44</v>
      </c>
      <c r="H1" t="s">
        <v>45</v>
      </c>
      <c r="I1" t="s">
        <v>46</v>
      </c>
      <c r="J1" t="s">
        <v>47</v>
      </c>
      <c r="K1" t="s">
        <v>48</v>
      </c>
      <c r="L1" t="s">
        <v>49</v>
      </c>
    </row>
    <row r="2" spans="1:12" x14ac:dyDescent="0.25">
      <c r="A2" s="16">
        <v>1</v>
      </c>
      <c r="B2" t="s">
        <v>1</v>
      </c>
      <c r="C2" s="13">
        <v>0.3354166666666667</v>
      </c>
      <c r="D2" s="13">
        <v>0.38541666666666669</v>
      </c>
      <c r="E2" s="13">
        <v>0.4152777777777778</v>
      </c>
      <c r="F2" s="13">
        <v>0.4465277777777778</v>
      </c>
      <c r="G2" s="13">
        <v>0.48125000000000001</v>
      </c>
      <c r="H2" s="13">
        <v>0.51666666666666672</v>
      </c>
      <c r="I2" s="13">
        <v>0.57777777777777783</v>
      </c>
      <c r="J2" s="13">
        <v>0.61736111111111114</v>
      </c>
      <c r="K2" s="13">
        <v>0.65138888888888891</v>
      </c>
      <c r="L2" s="13">
        <v>0.68333333333333324</v>
      </c>
    </row>
    <row r="3" spans="1:12" x14ac:dyDescent="0.25">
      <c r="A3" s="16">
        <v>2</v>
      </c>
      <c r="B3" t="s">
        <v>1</v>
      </c>
      <c r="C3" s="13">
        <v>0.32708333333333334</v>
      </c>
      <c r="D3" s="13">
        <v>0.3756944444444445</v>
      </c>
      <c r="E3" s="13">
        <v>0.40625</v>
      </c>
      <c r="F3" s="13">
        <v>0.4375</v>
      </c>
      <c r="G3" s="13">
        <v>0.47083333333333338</v>
      </c>
      <c r="H3" s="13">
        <v>0.50555555555555554</v>
      </c>
      <c r="I3" s="13">
        <v>0.57152777777777775</v>
      </c>
      <c r="J3" s="13">
        <v>0.60486111111111118</v>
      </c>
      <c r="K3" s="13">
        <v>0.64236111111111105</v>
      </c>
      <c r="L3" s="13">
        <v>0.68402777777777779</v>
      </c>
    </row>
    <row r="4" spans="1:12" x14ac:dyDescent="0.25">
      <c r="A4" s="16">
        <v>1</v>
      </c>
      <c r="B4" t="s">
        <v>16</v>
      </c>
      <c r="C4">
        <v>20.3</v>
      </c>
      <c r="D4" s="5">
        <v>25</v>
      </c>
      <c r="E4">
        <v>21.4</v>
      </c>
      <c r="F4">
        <v>22.7</v>
      </c>
      <c r="G4">
        <v>22.5</v>
      </c>
      <c r="H4">
        <v>22.9</v>
      </c>
      <c r="I4" s="5">
        <v>24</v>
      </c>
      <c r="J4">
        <v>24.6</v>
      </c>
      <c r="K4">
        <v>24.5</v>
      </c>
      <c r="L4">
        <v>21.9</v>
      </c>
    </row>
    <row r="5" spans="1:12" x14ac:dyDescent="0.25">
      <c r="A5" s="16">
        <v>2</v>
      </c>
      <c r="B5" t="s">
        <v>16</v>
      </c>
      <c r="C5">
        <v>18.600000000000001</v>
      </c>
      <c r="D5">
        <v>19.7</v>
      </c>
      <c r="E5" s="5">
        <v>20</v>
      </c>
      <c r="F5">
        <v>23.7</v>
      </c>
      <c r="G5">
        <v>26.2</v>
      </c>
      <c r="H5">
        <v>25.9</v>
      </c>
      <c r="I5">
        <v>25.4</v>
      </c>
      <c r="J5">
        <v>25.9</v>
      </c>
      <c r="K5">
        <v>26.2</v>
      </c>
      <c r="L5" s="5">
        <v>24</v>
      </c>
    </row>
    <row r="6" spans="1:12" x14ac:dyDescent="0.25">
      <c r="A6" s="16">
        <v>1</v>
      </c>
      <c r="B6" t="s">
        <v>50</v>
      </c>
      <c r="C6">
        <v>702.6</v>
      </c>
      <c r="D6">
        <v>705.3</v>
      </c>
      <c r="E6">
        <v>705.7</v>
      </c>
      <c r="F6">
        <v>705.7</v>
      </c>
      <c r="G6">
        <v>705.7</v>
      </c>
      <c r="H6">
        <v>705.2</v>
      </c>
      <c r="I6">
        <v>703.6</v>
      </c>
      <c r="J6">
        <v>704.6</v>
      </c>
      <c r="K6">
        <v>704.6</v>
      </c>
      <c r="L6">
        <v>704.9</v>
      </c>
    </row>
    <row r="7" spans="1:12" x14ac:dyDescent="0.25">
      <c r="A7" s="16">
        <v>2</v>
      </c>
      <c r="B7" t="s">
        <v>50</v>
      </c>
      <c r="C7">
        <v>700.6</v>
      </c>
      <c r="D7">
        <v>703.3</v>
      </c>
      <c r="E7">
        <v>703.4</v>
      </c>
      <c r="F7">
        <v>703.2</v>
      </c>
      <c r="G7">
        <v>702.8</v>
      </c>
      <c r="H7">
        <v>700.9</v>
      </c>
      <c r="I7">
        <v>701.7</v>
      </c>
      <c r="J7">
        <v>700.1</v>
      </c>
      <c r="K7">
        <v>700.2</v>
      </c>
      <c r="L7" s="5">
        <v>700</v>
      </c>
    </row>
    <row r="9" spans="1:12" x14ac:dyDescent="0.25">
      <c r="H9" s="5"/>
      <c r="K9" s="5"/>
      <c r="L9" s="5"/>
    </row>
    <row r="10" spans="1:12" x14ac:dyDescent="0.25">
      <c r="F10" s="5"/>
      <c r="H10" s="5"/>
      <c r="J10" s="5"/>
      <c r="L10" s="5"/>
    </row>
    <row r="11" spans="1:12" x14ac:dyDescent="0.25">
      <c r="G11">
        <f>AVERAGE(C4:L5)</f>
        <v>23.269999999999992</v>
      </c>
      <c r="H11">
        <f>_xlfn.STDEV.S(C4,D4,E4,F4,G4,H4,I4,J4,K4,L4,L5,K5,J5,I5,H5,G5,F5,E5,D5,D5,C5)</f>
        <v>2.4052026941611651</v>
      </c>
    </row>
    <row r="12" spans="1:12" x14ac:dyDescent="0.25">
      <c r="G12">
        <f>AVERAGE(C6:L7)</f>
        <v>703.20500000000015</v>
      </c>
      <c r="H12">
        <f>_xlfn.STDEV.S(C6,D6,E6,F6,G6,H6,I6,J7,K6,J6,K7,L6,L7,I7,H7,G7,F7,E7,D7,C7)</f>
        <v>2.0241892464053763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Drugs</vt:lpstr>
      <vt:lpstr>Times &amp; Scores</vt:lpstr>
      <vt:lpstr>VBG</vt:lpstr>
      <vt:lpstr>ABG</vt:lpstr>
      <vt:lpstr>Phys</vt:lpstr>
      <vt:lpstr>Amb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</dc:creator>
  <cp:lastModifiedBy>Justin</cp:lastModifiedBy>
  <dcterms:created xsi:type="dcterms:W3CDTF">2019-09-30T07:27:33Z</dcterms:created>
  <dcterms:modified xsi:type="dcterms:W3CDTF">2021-01-31T15:36:58Z</dcterms:modified>
</cp:coreProperties>
</file>