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pales\OneDrive\Documents\04 PhD Programme\06 Analysis\02 Results\"/>
    </mc:Choice>
  </mc:AlternateContent>
  <bookViews>
    <workbookView xWindow="120" yWindow="60" windowWidth="15255" windowHeight="8160" tabRatio="880" firstSheet="1" activeTab="1"/>
  </bookViews>
  <sheets>
    <sheet name="Data" sheetId="16" state="hidden" r:id="rId1"/>
    <sheet name="Company Overview" sheetId="24" r:id="rId2"/>
    <sheet name="Summary Performance" sheetId="23" r:id="rId3"/>
    <sheet name="Financial Analsysis" sheetId="9" r:id="rId4"/>
    <sheet name="Income Statement Analysis" sheetId="4" r:id="rId5"/>
    <sheet name="Balance Sheet Analysis" sheetId="5" r:id="rId6"/>
    <sheet name="Cashflow Analysis" sheetId="7" r:id="rId7"/>
    <sheet name="Operations Analysis" sheetId="8" state="hidden" r:id="rId8"/>
    <sheet name="Income Statement" sheetId="1" r:id="rId9"/>
    <sheet name="Balance Sheet" sheetId="2" r:id="rId10"/>
    <sheet name="Cashflow Statement" sheetId="3" r:id="rId11"/>
  </sheets>
  <definedNames>
    <definedName name="_xlnm.Print_Area" localSheetId="1">'Company Overview'!$A$1:$A$34</definedName>
    <definedName name="_xlnm.Print_Area" localSheetId="3">'Financial Analsysis'!$A$1:$S$53</definedName>
    <definedName name="Rating">Data!$A$4:$A$8</definedName>
  </definedNames>
  <calcPr calcId="152511"/>
</workbook>
</file>

<file path=xl/calcChain.xml><?xml version="1.0" encoding="utf-8"?>
<calcChain xmlns="http://schemas.openxmlformats.org/spreadsheetml/2006/main">
  <c r="K63" i="5" l="1"/>
  <c r="K61" i="5"/>
  <c r="K60" i="5"/>
  <c r="K59" i="5"/>
  <c r="B58" i="5"/>
  <c r="C58" i="5"/>
  <c r="D58" i="5"/>
  <c r="E58" i="5"/>
  <c r="F58" i="5"/>
  <c r="G58" i="5"/>
  <c r="H58" i="5"/>
  <c r="I58" i="5"/>
  <c r="B59" i="5"/>
  <c r="C59" i="5"/>
  <c r="D59" i="5"/>
  <c r="E59" i="5"/>
  <c r="F59" i="5"/>
  <c r="G59" i="5"/>
  <c r="H59" i="5"/>
  <c r="I59" i="5"/>
  <c r="B60" i="5"/>
  <c r="C60" i="5"/>
  <c r="D60" i="5"/>
  <c r="E60" i="5"/>
  <c r="F60" i="5"/>
  <c r="G60" i="5"/>
  <c r="H60" i="5"/>
  <c r="I60" i="5"/>
  <c r="B61" i="5"/>
  <c r="C61" i="5"/>
  <c r="D61" i="5"/>
  <c r="E61" i="5"/>
  <c r="F61" i="5"/>
  <c r="G61" i="5"/>
  <c r="H61" i="5"/>
  <c r="I61" i="5"/>
  <c r="A61" i="5"/>
  <c r="A60" i="5"/>
  <c r="A59" i="5"/>
  <c r="A58" i="5"/>
  <c r="C37" i="4"/>
  <c r="D37" i="4"/>
  <c r="E37" i="4"/>
  <c r="F37" i="4"/>
  <c r="G37" i="4"/>
  <c r="H37" i="4"/>
  <c r="I37" i="4"/>
  <c r="B37" i="4"/>
  <c r="K37" i="4" s="1"/>
  <c r="K36" i="4"/>
  <c r="B36" i="4"/>
  <c r="C36" i="4"/>
  <c r="D36" i="4"/>
  <c r="E36" i="4"/>
  <c r="F36" i="4"/>
  <c r="G36" i="4"/>
  <c r="H36" i="4"/>
  <c r="I36" i="4"/>
  <c r="A37" i="4"/>
  <c r="A36" i="4"/>
  <c r="K35" i="4"/>
  <c r="K34" i="4"/>
  <c r="C35" i="4"/>
  <c r="D35" i="4"/>
  <c r="E35" i="4"/>
  <c r="F35" i="4"/>
  <c r="G35" i="4"/>
  <c r="H35" i="4"/>
  <c r="I35" i="4"/>
  <c r="B35" i="4"/>
  <c r="A35" i="4"/>
  <c r="B34" i="4"/>
  <c r="C34" i="4"/>
  <c r="D34" i="4"/>
  <c r="E34" i="4"/>
  <c r="F34" i="4"/>
  <c r="G34" i="4"/>
  <c r="H34" i="4"/>
  <c r="I34" i="4"/>
  <c r="A34" i="4"/>
  <c r="D33" i="4"/>
  <c r="E33" i="4"/>
  <c r="F33" i="4"/>
  <c r="G33" i="4"/>
  <c r="H33" i="4"/>
  <c r="I33" i="4"/>
  <c r="K33" i="4"/>
  <c r="B33" i="4"/>
  <c r="C33" i="4"/>
  <c r="A33" i="4"/>
  <c r="K50" i="5" l="1"/>
  <c r="A30" i="4" l="1"/>
  <c r="B30" i="4"/>
  <c r="C30" i="4"/>
  <c r="D30" i="4"/>
  <c r="E30" i="4"/>
  <c r="F30" i="4"/>
  <c r="G30" i="4"/>
  <c r="H30" i="4"/>
  <c r="I30" i="4"/>
  <c r="K30" i="4"/>
  <c r="B29" i="4"/>
  <c r="B27" i="9" s="1"/>
  <c r="C29" i="4"/>
  <c r="C26" i="9" s="1"/>
  <c r="D29" i="4"/>
  <c r="D27" i="9" s="1"/>
  <c r="E29" i="4"/>
  <c r="E27" i="9" s="1"/>
  <c r="F29" i="4"/>
  <c r="F26" i="9" s="1"/>
  <c r="G29" i="4"/>
  <c r="G26" i="9" s="1"/>
  <c r="H29" i="4"/>
  <c r="H27" i="9" s="1"/>
  <c r="I29" i="4"/>
  <c r="A29" i="4"/>
  <c r="S33" i="9"/>
  <c r="Q26" i="9"/>
  <c r="O38" i="9"/>
  <c r="G27" i="9" l="1"/>
  <c r="F27" i="9"/>
  <c r="K29" i="4"/>
  <c r="I26" i="9"/>
  <c r="E26" i="9"/>
  <c r="C27" i="9"/>
  <c r="I27" i="9"/>
  <c r="H26" i="9"/>
  <c r="D26" i="9"/>
  <c r="B26" i="9"/>
  <c r="C39" i="23"/>
  <c r="Q48" i="9" l="1"/>
  <c r="O52" i="9"/>
  <c r="M41" i="9"/>
  <c r="O46" i="9"/>
  <c r="K29" i="7"/>
  <c r="K27" i="7"/>
  <c r="K25" i="7"/>
  <c r="K24" i="7"/>
  <c r="K18" i="7"/>
  <c r="K17" i="7"/>
  <c r="K5" i="7"/>
  <c r="K6" i="7"/>
  <c r="K7" i="7"/>
  <c r="K8" i="7"/>
  <c r="K9" i="7"/>
  <c r="K10" i="7"/>
  <c r="K11" i="7"/>
  <c r="K14" i="7"/>
  <c r="K19" i="7"/>
  <c r="K20" i="7"/>
  <c r="K23" i="7"/>
  <c r="K26" i="7"/>
  <c r="K28" i="7"/>
  <c r="K30" i="7"/>
  <c r="K32" i="7"/>
  <c r="K34" i="7"/>
  <c r="K35" i="7"/>
  <c r="K37" i="7"/>
  <c r="K19" i="5"/>
  <c r="K9" i="5"/>
  <c r="K6" i="5"/>
  <c r="K7" i="5"/>
  <c r="K8" i="5"/>
  <c r="K10" i="5"/>
  <c r="K11" i="5"/>
  <c r="K12" i="5"/>
  <c r="K13" i="5"/>
  <c r="K16" i="5"/>
  <c r="K17" i="5"/>
  <c r="K18" i="5"/>
  <c r="K20" i="5"/>
  <c r="K21" i="5"/>
  <c r="K22" i="5"/>
  <c r="K23" i="5"/>
  <c r="K25" i="5"/>
  <c r="K31" i="5"/>
  <c r="K32" i="5"/>
  <c r="K33" i="5"/>
  <c r="K34" i="5"/>
  <c r="K35" i="5"/>
  <c r="K38" i="5"/>
  <c r="K39" i="5"/>
  <c r="K40" i="5"/>
  <c r="K41" i="5"/>
  <c r="K42" i="5"/>
  <c r="K45" i="5"/>
  <c r="K46" i="5"/>
  <c r="K47" i="5"/>
  <c r="K48" i="5"/>
  <c r="K49" i="5"/>
  <c r="K51" i="5"/>
  <c r="K53" i="5"/>
  <c r="K55" i="5"/>
  <c r="A26" i="4"/>
  <c r="B26" i="4"/>
  <c r="C26" i="4"/>
  <c r="D26" i="4"/>
  <c r="E26" i="4"/>
  <c r="F26" i="4"/>
  <c r="G26" i="4"/>
  <c r="H26" i="4"/>
  <c r="I26" i="4"/>
  <c r="K26" i="4" s="1"/>
  <c r="A27" i="4"/>
  <c r="B27" i="4"/>
  <c r="C27" i="4"/>
  <c r="D27" i="4"/>
  <c r="E27" i="4"/>
  <c r="F27" i="4"/>
  <c r="G27" i="4"/>
  <c r="H27" i="4"/>
  <c r="I27" i="4"/>
  <c r="B25" i="4"/>
  <c r="C25" i="4"/>
  <c r="D25" i="4"/>
  <c r="E25" i="4"/>
  <c r="F25" i="4"/>
  <c r="G25" i="4"/>
  <c r="H25" i="4"/>
  <c r="I25" i="4"/>
  <c r="I25" i="9" s="1"/>
  <c r="B44" i="2"/>
  <c r="C44" i="2"/>
  <c r="D44" i="2"/>
  <c r="E44" i="2"/>
  <c r="F44" i="2"/>
  <c r="B36" i="2"/>
  <c r="C36" i="2"/>
  <c r="D36" i="2"/>
  <c r="E36" i="2"/>
  <c r="F36" i="2"/>
  <c r="G36" i="2"/>
  <c r="K27" i="4" l="1"/>
  <c r="K25" i="4"/>
  <c r="A25" i="4"/>
  <c r="A5" i="7"/>
  <c r="B5" i="7"/>
  <c r="C5" i="7"/>
  <c r="D5" i="7"/>
  <c r="E5" i="7"/>
  <c r="F5" i="7"/>
  <c r="G5" i="7"/>
  <c r="H5" i="7"/>
  <c r="I5" i="7"/>
  <c r="A6" i="7"/>
  <c r="B6" i="7"/>
  <c r="C6" i="7"/>
  <c r="D6" i="7"/>
  <c r="E6" i="7"/>
  <c r="F6" i="7"/>
  <c r="G6" i="7"/>
  <c r="H6" i="7"/>
  <c r="I6" i="7"/>
  <c r="A7" i="7"/>
  <c r="B7" i="7"/>
  <c r="C7" i="7"/>
  <c r="D7" i="7"/>
  <c r="E7" i="7"/>
  <c r="F7" i="7"/>
  <c r="G7" i="7"/>
  <c r="H7" i="7"/>
  <c r="I7" i="7"/>
  <c r="A8" i="7"/>
  <c r="B8" i="7"/>
  <c r="C8" i="7"/>
  <c r="D8" i="7"/>
  <c r="E8" i="7"/>
  <c r="F8" i="7"/>
  <c r="G8" i="7"/>
  <c r="H8" i="7"/>
  <c r="I8" i="7"/>
  <c r="A9" i="7"/>
  <c r="B9" i="7"/>
  <c r="C9" i="7"/>
  <c r="D9" i="7"/>
  <c r="E9" i="7"/>
  <c r="F9" i="7"/>
  <c r="G9" i="7"/>
  <c r="H9" i="7"/>
  <c r="I9" i="7"/>
  <c r="A10" i="7"/>
  <c r="B10" i="7"/>
  <c r="C10" i="7"/>
  <c r="D10" i="7"/>
  <c r="E10" i="7"/>
  <c r="F10" i="7"/>
  <c r="G10" i="7"/>
  <c r="H10" i="7"/>
  <c r="I10" i="7"/>
  <c r="A11" i="7"/>
  <c r="A13" i="7"/>
  <c r="A14" i="7"/>
  <c r="B14" i="7"/>
  <c r="C14" i="7"/>
  <c r="D14" i="7"/>
  <c r="E14" i="7"/>
  <c r="F14" i="7"/>
  <c r="G14" i="7"/>
  <c r="H14" i="7"/>
  <c r="I14" i="7"/>
  <c r="A15" i="7"/>
  <c r="B15" i="7"/>
  <c r="C15" i="7"/>
  <c r="D15" i="7"/>
  <c r="E15" i="7"/>
  <c r="F15" i="7"/>
  <c r="G15" i="7"/>
  <c r="H15" i="7"/>
  <c r="I15" i="7"/>
  <c r="A16" i="7"/>
  <c r="B16" i="7"/>
  <c r="C16" i="7"/>
  <c r="D16" i="7"/>
  <c r="E16" i="7"/>
  <c r="F16" i="7"/>
  <c r="G16" i="7"/>
  <c r="H16" i="7"/>
  <c r="I16" i="7"/>
  <c r="A17" i="7"/>
  <c r="B17" i="7"/>
  <c r="C17" i="7"/>
  <c r="D17" i="7"/>
  <c r="E17" i="7"/>
  <c r="F17" i="7"/>
  <c r="G17" i="7"/>
  <c r="H17" i="7"/>
  <c r="I17" i="7"/>
  <c r="A18" i="7"/>
  <c r="B18" i="7"/>
  <c r="C18" i="7"/>
  <c r="D18" i="7"/>
  <c r="E18" i="7"/>
  <c r="F18" i="7"/>
  <c r="G18" i="7"/>
  <c r="H18" i="7"/>
  <c r="I18" i="7"/>
  <c r="A19" i="7"/>
  <c r="B19" i="7"/>
  <c r="C19" i="7"/>
  <c r="D19" i="7"/>
  <c r="E19" i="7"/>
  <c r="F19" i="7"/>
  <c r="G19" i="7"/>
  <c r="H19" i="7"/>
  <c r="I19" i="7"/>
  <c r="A20" i="7"/>
  <c r="A22" i="7"/>
  <c r="A23" i="7"/>
  <c r="B23" i="7"/>
  <c r="C23" i="7"/>
  <c r="D23" i="7"/>
  <c r="E23" i="7"/>
  <c r="F23" i="7"/>
  <c r="G23" i="7"/>
  <c r="H23" i="7"/>
  <c r="I23" i="7"/>
  <c r="A24" i="7"/>
  <c r="B24" i="7"/>
  <c r="C24" i="7"/>
  <c r="D24" i="7"/>
  <c r="E24" i="7"/>
  <c r="F24" i="7"/>
  <c r="G24" i="7"/>
  <c r="H24" i="7"/>
  <c r="I24" i="7"/>
  <c r="A25" i="7"/>
  <c r="B25" i="7"/>
  <c r="C25" i="7"/>
  <c r="D25" i="7"/>
  <c r="E25" i="7"/>
  <c r="F25" i="7"/>
  <c r="G25" i="7"/>
  <c r="H25" i="7"/>
  <c r="I25" i="7"/>
  <c r="A26" i="7"/>
  <c r="B26" i="7"/>
  <c r="C26" i="7"/>
  <c r="D26" i="7"/>
  <c r="E26" i="7"/>
  <c r="F26" i="7"/>
  <c r="G26" i="7"/>
  <c r="H26" i="7"/>
  <c r="I26" i="7"/>
  <c r="A27" i="7"/>
  <c r="B27" i="7"/>
  <c r="C27" i="7"/>
  <c r="D27" i="7"/>
  <c r="E27" i="7"/>
  <c r="F27" i="7"/>
  <c r="G27" i="7"/>
  <c r="H27" i="7"/>
  <c r="I27" i="7"/>
  <c r="A28" i="7"/>
  <c r="B28" i="7"/>
  <c r="C28" i="7"/>
  <c r="D28" i="7"/>
  <c r="E28" i="7"/>
  <c r="F28" i="7"/>
  <c r="G28" i="7"/>
  <c r="H28" i="7"/>
  <c r="I28" i="7"/>
  <c r="A29" i="7"/>
  <c r="B29" i="7"/>
  <c r="C29" i="7"/>
  <c r="D29" i="7"/>
  <c r="E29" i="7"/>
  <c r="F29" i="7"/>
  <c r="G29" i="7"/>
  <c r="H29" i="7"/>
  <c r="I29" i="7"/>
  <c r="A30" i="7"/>
  <c r="A32" i="7"/>
  <c r="A34" i="7"/>
  <c r="B34" i="7"/>
  <c r="C34" i="7"/>
  <c r="D34" i="7"/>
  <c r="E34" i="7"/>
  <c r="F34" i="7"/>
  <c r="G34" i="7"/>
  <c r="H34" i="7"/>
  <c r="I34" i="7"/>
  <c r="A35" i="7"/>
  <c r="B35" i="7"/>
  <c r="C35" i="7"/>
  <c r="D35" i="7"/>
  <c r="E35" i="7"/>
  <c r="F35" i="7"/>
  <c r="G35" i="7"/>
  <c r="H35" i="7"/>
  <c r="I35" i="7"/>
  <c r="A37" i="7"/>
  <c r="A29" i="5" l="1"/>
  <c r="A30" i="5"/>
  <c r="A31" i="5"/>
  <c r="A5" i="5"/>
  <c r="A6" i="5"/>
  <c r="B6" i="5"/>
  <c r="C6" i="5"/>
  <c r="D6" i="5"/>
  <c r="E6" i="5"/>
  <c r="F6" i="5"/>
  <c r="G6" i="5"/>
  <c r="H6" i="5"/>
  <c r="I6" i="5"/>
  <c r="A7" i="5"/>
  <c r="B7" i="5"/>
  <c r="C7" i="5"/>
  <c r="D7" i="5"/>
  <c r="E7" i="5"/>
  <c r="F7" i="5"/>
  <c r="G7" i="5"/>
  <c r="H7" i="5"/>
  <c r="I7" i="5"/>
  <c r="A8" i="5"/>
  <c r="B8" i="5"/>
  <c r="C8" i="5"/>
  <c r="D8" i="5"/>
  <c r="E8" i="5"/>
  <c r="F8" i="5"/>
  <c r="G8" i="5"/>
  <c r="H8" i="5"/>
  <c r="I8" i="5"/>
  <c r="A9" i="5"/>
  <c r="B9" i="5"/>
  <c r="C9" i="5"/>
  <c r="D9" i="5"/>
  <c r="E9" i="5"/>
  <c r="F9" i="5"/>
  <c r="G9" i="5"/>
  <c r="H9" i="5"/>
  <c r="I9" i="5"/>
  <c r="A10" i="5"/>
  <c r="B10" i="5"/>
  <c r="C10" i="5"/>
  <c r="D10" i="5"/>
  <c r="E10" i="5"/>
  <c r="F10" i="5"/>
  <c r="G10" i="5"/>
  <c r="H10" i="5"/>
  <c r="I10" i="5"/>
  <c r="A11" i="5"/>
  <c r="B11" i="5"/>
  <c r="C11" i="5"/>
  <c r="D11" i="5"/>
  <c r="E11" i="5"/>
  <c r="F11" i="5"/>
  <c r="G11" i="5"/>
  <c r="H11" i="5"/>
  <c r="I11" i="5"/>
  <c r="A12" i="5"/>
  <c r="B12" i="5"/>
  <c r="C12" i="5"/>
  <c r="D12" i="5"/>
  <c r="E12" i="5"/>
  <c r="F12" i="5"/>
  <c r="G12" i="5"/>
  <c r="H12" i="5"/>
  <c r="I12" i="5"/>
  <c r="A13" i="5"/>
  <c r="A15" i="5"/>
  <c r="A16" i="5"/>
  <c r="B16" i="5"/>
  <c r="C16" i="5"/>
  <c r="D16" i="5"/>
  <c r="E16" i="5"/>
  <c r="F16" i="5"/>
  <c r="G16" i="5"/>
  <c r="H16" i="5"/>
  <c r="I16" i="5"/>
  <c r="A17" i="5"/>
  <c r="B17" i="5"/>
  <c r="C17" i="5"/>
  <c r="D17" i="5"/>
  <c r="E17" i="5"/>
  <c r="F17" i="5"/>
  <c r="G17" i="5"/>
  <c r="H17" i="5"/>
  <c r="I17" i="5"/>
  <c r="A18" i="5"/>
  <c r="B18" i="5"/>
  <c r="C18" i="5"/>
  <c r="D18" i="5"/>
  <c r="E18" i="5"/>
  <c r="F18" i="5"/>
  <c r="G18" i="5"/>
  <c r="H18" i="5"/>
  <c r="I18" i="5"/>
  <c r="A19" i="5"/>
  <c r="B19" i="5"/>
  <c r="C19" i="5"/>
  <c r="D19" i="5"/>
  <c r="E19" i="5"/>
  <c r="F19" i="5"/>
  <c r="G19" i="5"/>
  <c r="H19" i="5"/>
  <c r="I19" i="5"/>
  <c r="A20" i="5"/>
  <c r="B20" i="5"/>
  <c r="C20" i="5"/>
  <c r="D20" i="5"/>
  <c r="E20" i="5"/>
  <c r="F20" i="5"/>
  <c r="G20" i="5"/>
  <c r="H20" i="5"/>
  <c r="I20" i="5"/>
  <c r="A21" i="5"/>
  <c r="B21" i="5"/>
  <c r="C21" i="5"/>
  <c r="D21" i="5"/>
  <c r="E21" i="5"/>
  <c r="F21" i="5"/>
  <c r="G21" i="5"/>
  <c r="H21" i="5"/>
  <c r="I21" i="5"/>
  <c r="A22" i="5"/>
  <c r="B22" i="5"/>
  <c r="C22" i="5"/>
  <c r="D22" i="5"/>
  <c r="E22" i="5"/>
  <c r="F22" i="5"/>
  <c r="G22" i="5"/>
  <c r="H22" i="5"/>
  <c r="I22" i="5"/>
  <c r="A23" i="5"/>
  <c r="A25" i="5"/>
  <c r="A27" i="5"/>
  <c r="B27" i="5"/>
  <c r="C27" i="5"/>
  <c r="D27" i="5"/>
  <c r="E27" i="5"/>
  <c r="F27" i="5"/>
  <c r="G27" i="5"/>
  <c r="H27" i="5"/>
  <c r="I27" i="5"/>
  <c r="B29" i="5"/>
  <c r="C29" i="5"/>
  <c r="D29" i="5"/>
  <c r="E29" i="5"/>
  <c r="F29" i="5"/>
  <c r="G29" i="5"/>
  <c r="H29" i="5"/>
  <c r="I29" i="5"/>
  <c r="B30" i="5"/>
  <c r="C30" i="5"/>
  <c r="D30" i="5"/>
  <c r="E30" i="5"/>
  <c r="F30" i="5"/>
  <c r="G30" i="5"/>
  <c r="H30" i="5"/>
  <c r="I30" i="5"/>
  <c r="B31" i="5"/>
  <c r="C31" i="5"/>
  <c r="D31" i="5"/>
  <c r="E31" i="5"/>
  <c r="F31" i="5"/>
  <c r="G31" i="5"/>
  <c r="H31" i="5"/>
  <c r="I31" i="5"/>
  <c r="A32" i="5"/>
  <c r="B32" i="5"/>
  <c r="C32" i="5"/>
  <c r="D32" i="5"/>
  <c r="E32" i="5"/>
  <c r="F32" i="5"/>
  <c r="G32" i="5"/>
  <c r="H32" i="5"/>
  <c r="I32" i="5"/>
  <c r="A33" i="5"/>
  <c r="B33" i="5"/>
  <c r="C33" i="5"/>
  <c r="D33" i="5"/>
  <c r="E33" i="5"/>
  <c r="F33" i="5"/>
  <c r="G33" i="5"/>
  <c r="H33" i="5"/>
  <c r="I33" i="5"/>
  <c r="A34" i="5"/>
  <c r="B34" i="5"/>
  <c r="C34" i="5"/>
  <c r="D34" i="5"/>
  <c r="E34" i="5"/>
  <c r="F34" i="5"/>
  <c r="G34" i="5"/>
  <c r="H34" i="5"/>
  <c r="I34" i="5"/>
  <c r="A35" i="5"/>
  <c r="A37" i="5"/>
  <c r="A38" i="5"/>
  <c r="B38" i="5"/>
  <c r="C38" i="5"/>
  <c r="D38" i="5"/>
  <c r="E38" i="5"/>
  <c r="F38" i="5"/>
  <c r="G38" i="5"/>
  <c r="H38" i="5"/>
  <c r="I38" i="5"/>
  <c r="A39" i="5"/>
  <c r="B39" i="5"/>
  <c r="C39" i="5"/>
  <c r="D39" i="5"/>
  <c r="E39" i="5"/>
  <c r="F39" i="5"/>
  <c r="G39" i="5"/>
  <c r="H39" i="5"/>
  <c r="I39" i="5"/>
  <c r="A40" i="5"/>
  <c r="B40" i="5"/>
  <c r="C40" i="5"/>
  <c r="D40" i="5"/>
  <c r="E40" i="5"/>
  <c r="F40" i="5"/>
  <c r="G40" i="5"/>
  <c r="H40" i="5"/>
  <c r="I40" i="5"/>
  <c r="A41" i="5"/>
  <c r="B41" i="5"/>
  <c r="C41" i="5"/>
  <c r="D41" i="5"/>
  <c r="E41" i="5"/>
  <c r="F41" i="5"/>
  <c r="G41" i="5"/>
  <c r="H41" i="5"/>
  <c r="I41" i="5"/>
  <c r="A42" i="5"/>
  <c r="A44" i="5"/>
  <c r="A45" i="5"/>
  <c r="B45" i="5"/>
  <c r="C45" i="5"/>
  <c r="D45" i="5"/>
  <c r="E45" i="5"/>
  <c r="F45" i="5"/>
  <c r="G45" i="5"/>
  <c r="H45" i="5"/>
  <c r="I45" i="5"/>
  <c r="A46" i="5"/>
  <c r="B46" i="5"/>
  <c r="C46" i="5"/>
  <c r="D46" i="5"/>
  <c r="E46" i="5"/>
  <c r="F46" i="5"/>
  <c r="G46" i="5"/>
  <c r="H46" i="5"/>
  <c r="I46" i="5"/>
  <c r="A47" i="5"/>
  <c r="B47" i="5"/>
  <c r="C47" i="5"/>
  <c r="D47" i="5"/>
  <c r="E47" i="5"/>
  <c r="F47" i="5"/>
  <c r="G47" i="5"/>
  <c r="H47" i="5"/>
  <c r="I47" i="5"/>
  <c r="A48" i="5"/>
  <c r="B48" i="5"/>
  <c r="C48" i="5"/>
  <c r="D48" i="5"/>
  <c r="E48" i="5"/>
  <c r="F48" i="5"/>
  <c r="G48" i="5"/>
  <c r="H48" i="5"/>
  <c r="I48" i="5"/>
  <c r="A49" i="5"/>
  <c r="B49" i="5"/>
  <c r="C49" i="5"/>
  <c r="D49" i="5"/>
  <c r="E49" i="5"/>
  <c r="F49" i="5"/>
  <c r="G49" i="5"/>
  <c r="H49" i="5"/>
  <c r="I49" i="5"/>
  <c r="A50" i="5"/>
  <c r="B50" i="5"/>
  <c r="C50" i="5"/>
  <c r="D50" i="5"/>
  <c r="E50" i="5"/>
  <c r="F50" i="5"/>
  <c r="G50" i="5"/>
  <c r="H50" i="5"/>
  <c r="I50" i="5"/>
  <c r="A51" i="5"/>
  <c r="E51" i="5"/>
  <c r="A53" i="5"/>
  <c r="A55" i="5"/>
  <c r="I44" i="2"/>
  <c r="I42" i="5" s="1"/>
  <c r="C53" i="2"/>
  <c r="C51" i="5" s="1"/>
  <c r="D53" i="2"/>
  <c r="D51" i="5" s="1"/>
  <c r="E53" i="2"/>
  <c r="F53" i="2"/>
  <c r="F51" i="5" s="1"/>
  <c r="G53" i="2"/>
  <c r="B53" i="2"/>
  <c r="B51" i="5" s="1"/>
  <c r="B42" i="5"/>
  <c r="C42" i="5"/>
  <c r="D42" i="5"/>
  <c r="E42" i="5"/>
  <c r="F42" i="5"/>
  <c r="G44" i="2"/>
  <c r="G42" i="5" s="1"/>
  <c r="C35" i="5"/>
  <c r="D35" i="5"/>
  <c r="E35" i="5"/>
  <c r="F35" i="5"/>
  <c r="G35" i="5"/>
  <c r="I53" i="2"/>
  <c r="I51" i="5" s="1"/>
  <c r="I36" i="2"/>
  <c r="I35" i="5" s="1"/>
  <c r="H53" i="2"/>
  <c r="H51" i="5" s="1"/>
  <c r="H44" i="2"/>
  <c r="H55" i="2" s="1"/>
  <c r="H53" i="5" s="1"/>
  <c r="H36" i="2"/>
  <c r="H35" i="5" s="1"/>
  <c r="I24" i="2"/>
  <c r="I23" i="5" s="1"/>
  <c r="I14" i="2"/>
  <c r="I13" i="5" s="1"/>
  <c r="B20" i="3"/>
  <c r="B20" i="7" s="1"/>
  <c r="C20" i="3"/>
  <c r="D20" i="3"/>
  <c r="E20" i="3"/>
  <c r="E20" i="7" s="1"/>
  <c r="F20" i="3"/>
  <c r="F20" i="7" s="1"/>
  <c r="G20" i="3"/>
  <c r="G20" i="7" s="1"/>
  <c r="H20" i="3"/>
  <c r="I20" i="3"/>
  <c r="H6" i="1"/>
  <c r="H8" i="1" s="1"/>
  <c r="H10" i="1" s="1"/>
  <c r="H12" i="1" s="1"/>
  <c r="I6" i="1"/>
  <c r="D20" i="7" l="1"/>
  <c r="C20" i="7"/>
  <c r="H20" i="7"/>
  <c r="I20" i="7"/>
  <c r="G55" i="2"/>
  <c r="G53" i="5" s="1"/>
  <c r="G51" i="5"/>
  <c r="I26" i="2"/>
  <c r="I25" i="5" s="1"/>
  <c r="H42" i="5"/>
  <c r="I55" i="2"/>
  <c r="H57" i="2"/>
  <c r="H55" i="5" s="1"/>
  <c r="G57" i="2"/>
  <c r="G55" i="5" s="1"/>
  <c r="K51" i="9"/>
  <c r="K46" i="9"/>
  <c r="K41" i="9"/>
  <c r="K36" i="9"/>
  <c r="K26" i="9"/>
  <c r="K21" i="9"/>
  <c r="K16" i="9"/>
  <c r="K11" i="9"/>
  <c r="K6" i="9"/>
  <c r="I5" i="9"/>
  <c r="I8" i="9"/>
  <c r="I9" i="9"/>
  <c r="I12" i="9"/>
  <c r="I13" i="9"/>
  <c r="F5" i="9"/>
  <c r="G5" i="9"/>
  <c r="H5" i="9"/>
  <c r="F13" i="9"/>
  <c r="G13" i="9"/>
  <c r="H13" i="9"/>
  <c r="C40" i="23"/>
  <c r="C42" i="23"/>
  <c r="C43" i="23"/>
  <c r="I3" i="4"/>
  <c r="I4" i="4"/>
  <c r="I5" i="4"/>
  <c r="I7" i="4"/>
  <c r="I9" i="4"/>
  <c r="I11" i="4"/>
  <c r="F3" i="4"/>
  <c r="G3" i="4"/>
  <c r="H3" i="4"/>
  <c r="F4" i="4"/>
  <c r="G4" i="4"/>
  <c r="H4" i="4"/>
  <c r="F7" i="4"/>
  <c r="G7" i="4"/>
  <c r="H7" i="4"/>
  <c r="F9" i="4"/>
  <c r="G9" i="4"/>
  <c r="H9" i="4"/>
  <c r="F11" i="4"/>
  <c r="G11" i="4"/>
  <c r="H11" i="4"/>
  <c r="F31" i="3"/>
  <c r="F30" i="7" s="1"/>
  <c r="G31" i="3"/>
  <c r="G30" i="7" s="1"/>
  <c r="H31" i="3"/>
  <c r="H30" i="7" s="1"/>
  <c r="I31" i="3"/>
  <c r="I30" i="7" s="1"/>
  <c r="F11" i="3"/>
  <c r="G11" i="3"/>
  <c r="H11" i="3"/>
  <c r="H11" i="7" s="1"/>
  <c r="I11" i="3"/>
  <c r="I11" i="7" s="1"/>
  <c r="I3" i="3"/>
  <c r="I3" i="7" s="1"/>
  <c r="F3" i="3"/>
  <c r="F3" i="7" s="1"/>
  <c r="G3" i="3"/>
  <c r="G3" i="7" s="1"/>
  <c r="H3" i="3"/>
  <c r="H3" i="7" s="1"/>
  <c r="F55" i="2"/>
  <c r="F53" i="5" s="1"/>
  <c r="M51" i="9"/>
  <c r="F24" i="2"/>
  <c r="F23" i="5" s="1"/>
  <c r="G24" i="2"/>
  <c r="G8" i="9" s="1"/>
  <c r="H24" i="2"/>
  <c r="H23" i="5" s="1"/>
  <c r="F14" i="2"/>
  <c r="F13" i="5" s="1"/>
  <c r="G14" i="2"/>
  <c r="G13" i="5" s="1"/>
  <c r="H14" i="2"/>
  <c r="H13" i="5" s="1"/>
  <c r="I3" i="2"/>
  <c r="I3" i="5" s="1"/>
  <c r="F3" i="2"/>
  <c r="F3" i="5" s="1"/>
  <c r="G3" i="2"/>
  <c r="G3" i="5" s="1"/>
  <c r="H3" i="2"/>
  <c r="H3" i="5" s="1"/>
  <c r="I8" i="1"/>
  <c r="I23" i="9" s="1"/>
  <c r="I21" i="4" l="1"/>
  <c r="I15" i="9"/>
  <c r="G9" i="9"/>
  <c r="F19" i="4"/>
  <c r="I17" i="4"/>
  <c r="H33" i="3"/>
  <c r="F11" i="7"/>
  <c r="F33" i="3"/>
  <c r="G11" i="7"/>
  <c r="G33" i="3"/>
  <c r="I33" i="3"/>
  <c r="F26" i="2"/>
  <c r="F18" i="9" s="1"/>
  <c r="F9" i="9"/>
  <c r="I57" i="2"/>
  <c r="I55" i="5" s="1"/>
  <c r="I53" i="5"/>
  <c r="I7" i="9"/>
  <c r="G26" i="2"/>
  <c r="G23" i="5"/>
  <c r="F8" i="9"/>
  <c r="G17" i="4"/>
  <c r="F17" i="4"/>
  <c r="H21" i="4"/>
  <c r="I15" i="4"/>
  <c r="G21" i="4"/>
  <c r="H19" i="4"/>
  <c r="F21" i="4"/>
  <c r="G19" i="4"/>
  <c r="H17" i="4"/>
  <c r="I19" i="4"/>
  <c r="I18" i="9"/>
  <c r="M46" i="9"/>
  <c r="F57" i="2"/>
  <c r="F55" i="5" s="1"/>
  <c r="H9" i="9"/>
  <c r="H8" i="9"/>
  <c r="H26" i="2"/>
  <c r="H25" i="5" s="1"/>
  <c r="I19" i="9"/>
  <c r="I22" i="9"/>
  <c r="I10" i="1"/>
  <c r="I8" i="4"/>
  <c r="I6" i="4"/>
  <c r="K3" i="7"/>
  <c r="K3" i="5"/>
  <c r="I18" i="4" l="1"/>
  <c r="I16" i="4"/>
  <c r="I32" i="7"/>
  <c r="I38" i="3"/>
  <c r="I37" i="7" s="1"/>
  <c r="F32" i="7"/>
  <c r="F38" i="3"/>
  <c r="F37" i="7" s="1"/>
  <c r="G32" i="7"/>
  <c r="G38" i="3"/>
  <c r="G37" i="7" s="1"/>
  <c r="H32" i="7"/>
  <c r="H38" i="3"/>
  <c r="H37" i="7" s="1"/>
  <c r="G25" i="5"/>
  <c r="G15" i="9"/>
  <c r="G18" i="9"/>
  <c r="G7" i="9"/>
  <c r="F25" i="5"/>
  <c r="F7" i="9"/>
  <c r="F15" i="9"/>
  <c r="H7" i="9"/>
  <c r="H15" i="9"/>
  <c r="H18" i="9"/>
  <c r="I12" i="1"/>
  <c r="I10" i="4"/>
  <c r="C4" i="8"/>
  <c r="C6" i="8" s="1"/>
  <c r="C17" i="8" s="1"/>
  <c r="D4" i="8"/>
  <c r="D6" i="8" s="1"/>
  <c r="D17" i="8" s="1"/>
  <c r="E4" i="8"/>
  <c r="E6" i="8" s="1"/>
  <c r="E16" i="8" s="1"/>
  <c r="F4" i="8"/>
  <c r="F6" i="8" s="1"/>
  <c r="F11" i="8" s="1"/>
  <c r="F12" i="8" s="1"/>
  <c r="B4" i="8"/>
  <c r="B6" i="8" s="1"/>
  <c r="B10" i="8"/>
  <c r="C10" i="8"/>
  <c r="D10" i="8"/>
  <c r="E10" i="8"/>
  <c r="F10" i="8"/>
  <c r="F3" i="8"/>
  <c r="E3" i="8"/>
  <c r="D3" i="8"/>
  <c r="C3" i="8"/>
  <c r="B3" i="8"/>
  <c r="I20" i="4" l="1"/>
  <c r="I12" i="4"/>
  <c r="I24" i="9"/>
  <c r="D16" i="8"/>
  <c r="E17" i="8"/>
  <c r="D15" i="8"/>
  <c r="B17" i="8"/>
  <c r="B16" i="8"/>
  <c r="B15" i="8"/>
  <c r="F15" i="8"/>
  <c r="F16" i="8"/>
  <c r="C15" i="8"/>
  <c r="C16" i="8"/>
  <c r="E15" i="8"/>
  <c r="F17" i="8"/>
  <c r="C11" i="8"/>
  <c r="C12" i="8" s="1"/>
  <c r="E11" i="8"/>
  <c r="E12" i="8" s="1"/>
  <c r="D11" i="8"/>
  <c r="D12" i="8" s="1"/>
  <c r="B11" i="8"/>
  <c r="B12" i="8" s="1"/>
  <c r="C13" i="9"/>
  <c r="D13" i="9"/>
  <c r="E13" i="9"/>
  <c r="B13" i="9"/>
  <c r="C5" i="9"/>
  <c r="D5" i="9"/>
  <c r="E5" i="9"/>
  <c r="B5" i="9"/>
  <c r="M16" i="9"/>
  <c r="O48" i="9"/>
  <c r="M35" i="9"/>
  <c r="Q32" i="9"/>
  <c r="M15" i="9"/>
  <c r="I22" i="4" l="1"/>
  <c r="M11" i="9"/>
  <c r="M36" i="9"/>
  <c r="C3" i="2"/>
  <c r="D3" i="2"/>
  <c r="E3" i="2"/>
  <c r="C3" i="3"/>
  <c r="D3" i="3"/>
  <c r="E3" i="3"/>
  <c r="B3" i="3"/>
  <c r="B3" i="2"/>
  <c r="B31" i="3"/>
  <c r="B30" i="7" s="1"/>
  <c r="C31" i="3"/>
  <c r="C30" i="7" s="1"/>
  <c r="D31" i="3"/>
  <c r="D30" i="7" s="1"/>
  <c r="E31" i="3"/>
  <c r="E30" i="7" s="1"/>
  <c r="B35" i="5"/>
  <c r="C24" i="2"/>
  <c r="C23" i="5" s="1"/>
  <c r="D24" i="2"/>
  <c r="D23" i="5" s="1"/>
  <c r="E24" i="2"/>
  <c r="E23" i="5" s="1"/>
  <c r="B14" i="2"/>
  <c r="B13" i="5" s="1"/>
  <c r="C14" i="2"/>
  <c r="C13" i="5" s="1"/>
  <c r="D14" i="2"/>
  <c r="D13" i="5" s="1"/>
  <c r="E14" i="2"/>
  <c r="E13" i="5" s="1"/>
  <c r="D8" i="9" l="1"/>
  <c r="D9" i="9"/>
  <c r="C9" i="9"/>
  <c r="C8" i="9"/>
  <c r="D55" i="2"/>
  <c r="E9" i="9"/>
  <c r="E8" i="9"/>
  <c r="E55" i="2"/>
  <c r="E53" i="5" s="1"/>
  <c r="C55" i="2"/>
  <c r="C53" i="5" s="1"/>
  <c r="B55" i="2"/>
  <c r="D26" i="2"/>
  <c r="D25" i="5" s="1"/>
  <c r="E26" i="2"/>
  <c r="E25" i="5" s="1"/>
  <c r="C26" i="2"/>
  <c r="C25" i="5" s="1"/>
  <c r="A4" i="7"/>
  <c r="B3" i="7"/>
  <c r="C3" i="7"/>
  <c r="D3" i="7"/>
  <c r="E3" i="7"/>
  <c r="A4" i="5"/>
  <c r="B3" i="5"/>
  <c r="C3" i="5"/>
  <c r="D3" i="5"/>
  <c r="E3" i="5"/>
  <c r="B3" i="4"/>
  <c r="C3" i="4"/>
  <c r="D3" i="4"/>
  <c r="E3" i="4"/>
  <c r="B4" i="4"/>
  <c r="K4" i="4" s="1"/>
  <c r="C4" i="4"/>
  <c r="D4" i="4"/>
  <c r="E4" i="4"/>
  <c r="B7" i="4"/>
  <c r="K7" i="4" s="1"/>
  <c r="C7" i="4"/>
  <c r="D7" i="4"/>
  <c r="E7" i="4"/>
  <c r="B9" i="4"/>
  <c r="K9" i="4" s="1"/>
  <c r="C9" i="4"/>
  <c r="C19" i="4" s="1"/>
  <c r="D9" i="4"/>
  <c r="E9" i="4"/>
  <c r="A4" i="4"/>
  <c r="A5" i="4"/>
  <c r="A15" i="4" s="1"/>
  <c r="A6" i="4"/>
  <c r="A16" i="4" s="1"/>
  <c r="A7" i="4"/>
  <c r="A17" i="4" s="1"/>
  <c r="A8" i="4"/>
  <c r="A18" i="4" s="1"/>
  <c r="A9" i="4"/>
  <c r="A19" i="4" s="1"/>
  <c r="A10" i="4"/>
  <c r="A20" i="4" s="1"/>
  <c r="A11" i="4"/>
  <c r="A21" i="4" s="1"/>
  <c r="A12" i="4"/>
  <c r="A22" i="4" s="1"/>
  <c r="B57" i="2" l="1"/>
  <c r="B55" i="5" s="1"/>
  <c r="B53" i="5"/>
  <c r="D57" i="2"/>
  <c r="D55" i="5" s="1"/>
  <c r="D53" i="5"/>
  <c r="B19" i="4"/>
  <c r="K19" i="4" s="1"/>
  <c r="B17" i="4"/>
  <c r="K17" i="4" s="1"/>
  <c r="E57" i="2"/>
  <c r="E55" i="5" s="1"/>
  <c r="D18" i="9"/>
  <c r="E7" i="9"/>
  <c r="E15" i="9"/>
  <c r="C57" i="2"/>
  <c r="C55" i="5" s="1"/>
  <c r="C18" i="9"/>
  <c r="E18" i="9"/>
  <c r="D15" i="9"/>
  <c r="D7" i="9"/>
  <c r="C7" i="9"/>
  <c r="C15" i="9"/>
  <c r="D17" i="4"/>
  <c r="D19" i="4"/>
  <c r="C17" i="4"/>
  <c r="E17" i="4"/>
  <c r="E19" i="4"/>
  <c r="B24" i="2"/>
  <c r="B23" i="5" s="1"/>
  <c r="B9" i="9" l="1"/>
  <c r="B8" i="9"/>
  <c r="B26" i="2"/>
  <c r="B25" i="5" s="1"/>
  <c r="B15" i="9" l="1"/>
  <c r="B7" i="9"/>
  <c r="B18" i="9"/>
  <c r="O13" i="9" l="1"/>
  <c r="C12" i="9"/>
  <c r="D12" i="9"/>
  <c r="C5" i="4"/>
  <c r="C15" i="4" s="1"/>
  <c r="H12" i="9"/>
  <c r="B5" i="4"/>
  <c r="K5" i="4" s="1"/>
  <c r="B12" i="9"/>
  <c r="D5" i="4"/>
  <c r="E12" i="9"/>
  <c r="E5" i="4"/>
  <c r="G12" i="9"/>
  <c r="G5" i="4"/>
  <c r="G15" i="4" s="1"/>
  <c r="H5" i="4"/>
  <c r="F12" i="9"/>
  <c r="F5" i="4"/>
  <c r="F15" i="4" s="1"/>
  <c r="D6" i="1"/>
  <c r="D6" i="4" s="1"/>
  <c r="D16" i="4" s="1"/>
  <c r="F6" i="1"/>
  <c r="F6" i="4" s="1"/>
  <c r="F16" i="4" s="1"/>
  <c r="E6" i="1"/>
  <c r="E22" i="9" s="1"/>
  <c r="C6" i="1"/>
  <c r="C22" i="9" s="1"/>
  <c r="B6" i="1"/>
  <c r="B6" i="4" s="1"/>
  <c r="G6" i="1"/>
  <c r="H22" i="9"/>
  <c r="B16" i="4" l="1"/>
  <c r="K16" i="4" s="1"/>
  <c r="K6" i="4"/>
  <c r="D8" i="1"/>
  <c r="D19" i="9" s="1"/>
  <c r="E6" i="4"/>
  <c r="E16" i="4" s="1"/>
  <c r="B15" i="4"/>
  <c r="K15" i="4" s="1"/>
  <c r="H15" i="4"/>
  <c r="C6" i="4"/>
  <c r="C16" i="4" s="1"/>
  <c r="F22" i="9"/>
  <c r="E8" i="1"/>
  <c r="E19" i="9" s="1"/>
  <c r="B22" i="9"/>
  <c r="G22" i="9"/>
  <c r="G8" i="1"/>
  <c r="G6" i="4"/>
  <c r="G16" i="4" s="1"/>
  <c r="H23" i="9"/>
  <c r="H19" i="9"/>
  <c r="H8" i="4"/>
  <c r="H18" i="4" s="1"/>
  <c r="B8" i="1"/>
  <c r="C8" i="1"/>
  <c r="F8" i="1"/>
  <c r="D8" i="4"/>
  <c r="D18" i="4" s="1"/>
  <c r="D15" i="4"/>
  <c r="D22" i="9"/>
  <c r="H6" i="4"/>
  <c r="H16" i="4" s="1"/>
  <c r="E15" i="4"/>
  <c r="D10" i="1" l="1"/>
  <c r="D11" i="4" s="1"/>
  <c r="D21" i="4" s="1"/>
  <c r="D23" i="9"/>
  <c r="E23" i="9"/>
  <c r="E10" i="1"/>
  <c r="E11" i="4" s="1"/>
  <c r="E21" i="4" s="1"/>
  <c r="E8" i="4"/>
  <c r="E18" i="4" s="1"/>
  <c r="F23" i="9"/>
  <c r="F8" i="4"/>
  <c r="F18" i="4" s="1"/>
  <c r="F19" i="9"/>
  <c r="F10" i="1"/>
  <c r="G10" i="1"/>
  <c r="G8" i="4"/>
  <c r="G18" i="4" s="1"/>
  <c r="G23" i="9"/>
  <c r="G19" i="9"/>
  <c r="D12" i="1"/>
  <c r="D10" i="4"/>
  <c r="D20" i="4" s="1"/>
  <c r="C8" i="4"/>
  <c r="C18" i="4" s="1"/>
  <c r="C23" i="9"/>
  <c r="C19" i="9"/>
  <c r="C10" i="1"/>
  <c r="C11" i="4" s="1"/>
  <c r="C21" i="4" s="1"/>
  <c r="H10" i="4"/>
  <c r="H20" i="4" s="1"/>
  <c r="B8" i="4"/>
  <c r="B19" i="9"/>
  <c r="B23" i="9"/>
  <c r="B10" i="1"/>
  <c r="B11" i="4" s="1"/>
  <c r="B21" i="4" l="1"/>
  <c r="K21" i="4" s="1"/>
  <c r="K11" i="4"/>
  <c r="B18" i="4"/>
  <c r="K18" i="4" s="1"/>
  <c r="K8" i="4"/>
  <c r="E10" i="4"/>
  <c r="E20" i="4" s="1"/>
  <c r="E12" i="1"/>
  <c r="E12" i="4" s="1"/>
  <c r="D12" i="4"/>
  <c r="D24" i="9"/>
  <c r="G10" i="4"/>
  <c r="G20" i="4" s="1"/>
  <c r="G12" i="1"/>
  <c r="H24" i="9"/>
  <c r="H12" i="4"/>
  <c r="F10" i="4"/>
  <c r="F20" i="4" s="1"/>
  <c r="F12" i="1"/>
  <c r="C12" i="1"/>
  <c r="C10" i="4"/>
  <c r="C20" i="4" s="1"/>
  <c r="B10" i="4"/>
  <c r="B12" i="1"/>
  <c r="B20" i="4" l="1"/>
  <c r="K20" i="4" s="1"/>
  <c r="K10" i="4"/>
  <c r="E24" i="9"/>
  <c r="H22" i="4"/>
  <c r="E11" i="3"/>
  <c r="B12" i="4"/>
  <c r="K12" i="4" s="1"/>
  <c r="B24" i="9"/>
  <c r="F24" i="9"/>
  <c r="F12" i="4"/>
  <c r="G24" i="9"/>
  <c r="G12" i="4"/>
  <c r="D11" i="3"/>
  <c r="D33" i="3" s="1"/>
  <c r="C24" i="9"/>
  <c r="C12" i="4"/>
  <c r="E22" i="4"/>
  <c r="E25" i="9"/>
  <c r="H25" i="9"/>
  <c r="D22" i="4"/>
  <c r="D25" i="9"/>
  <c r="D11" i="7" l="1"/>
  <c r="E11" i="7"/>
  <c r="E33" i="3"/>
  <c r="G22" i="4"/>
  <c r="B22" i="4"/>
  <c r="K22" i="4" s="1"/>
  <c r="F22" i="4"/>
  <c r="B11" i="3"/>
  <c r="C11" i="3"/>
  <c r="B25" i="9"/>
  <c r="G25" i="9"/>
  <c r="C22" i="4"/>
  <c r="C25" i="9"/>
  <c r="F25" i="9"/>
  <c r="C11" i="7" l="1"/>
  <c r="C33" i="3"/>
  <c r="D32" i="7"/>
  <c r="D38" i="3"/>
  <c r="D37" i="7" s="1"/>
  <c r="B11" i="7"/>
  <c r="B33" i="3"/>
  <c r="E32" i="7"/>
  <c r="E38" i="3"/>
  <c r="E37" i="7" s="1"/>
  <c r="B32" i="7" l="1"/>
  <c r="B38" i="3"/>
  <c r="B37" i="7" s="1"/>
  <c r="C32" i="7"/>
  <c r="C38" i="3"/>
  <c r="C37" i="7" s="1"/>
</calcChain>
</file>

<file path=xl/comments1.xml><?xml version="1.0" encoding="utf-8"?>
<comments xmlns="http://schemas.openxmlformats.org/spreadsheetml/2006/main">
  <authors>
    <author>Palesa Ramashala</author>
  </authors>
  <commentList>
    <comment ref="A1" authorId="0" shapeId="0">
      <text>
        <r>
          <rPr>
            <b/>
            <sz val="9"/>
            <color indexed="81"/>
            <rFont val="Tahoma"/>
            <family val="2"/>
          </rPr>
          <t>Palesa Ramashala:</t>
        </r>
        <r>
          <rPr>
            <sz val="9"/>
            <color indexed="81"/>
            <rFont val="Tahoma"/>
            <family val="2"/>
          </rPr>
          <t xml:space="preserve">
Information obtained from the latest IR for relevance.</t>
        </r>
      </text>
    </comment>
  </commentList>
</comments>
</file>

<file path=xl/comments2.xml><?xml version="1.0" encoding="utf-8"?>
<comments xmlns="http://schemas.openxmlformats.org/spreadsheetml/2006/main">
  <authors>
    <author>Palesa Ramashala</author>
  </authors>
  <commentList>
    <comment ref="C11" authorId="0" shapeId="0">
      <text>
        <r>
          <rPr>
            <b/>
            <sz val="9"/>
            <color indexed="81"/>
            <rFont val="Tahoma"/>
            <family val="2"/>
          </rPr>
          <t>Palesa Ramashala:</t>
        </r>
        <r>
          <rPr>
            <sz val="9"/>
            <color indexed="81"/>
            <rFont val="Tahoma"/>
            <family val="2"/>
          </rPr>
          <t xml:space="preserve">
New strategy that replaces the 4 pillar strategy.</t>
        </r>
      </text>
    </comment>
    <comment ref="C24" authorId="0" shapeId="0">
      <text>
        <r>
          <rPr>
            <b/>
            <sz val="9"/>
            <color indexed="81"/>
            <rFont val="Tahoma"/>
            <family val="2"/>
          </rPr>
          <t>Palesa Ramashala:</t>
        </r>
        <r>
          <rPr>
            <sz val="9"/>
            <color indexed="81"/>
            <rFont val="Tahoma"/>
            <family val="2"/>
          </rPr>
          <t xml:space="preserve">
Not reported on or indicated expecitely but derived from the AR.</t>
        </r>
      </text>
    </comment>
  </commentList>
</comments>
</file>

<file path=xl/comments3.xml><?xml version="1.0" encoding="utf-8"?>
<comments xmlns="http://schemas.openxmlformats.org/spreadsheetml/2006/main">
  <authors>
    <author>Palesa Ramashala</author>
  </authors>
  <commentList>
    <comment ref="A35" authorId="0" shapeId="0">
      <text>
        <r>
          <rPr>
            <b/>
            <sz val="9"/>
            <color indexed="81"/>
            <rFont val="Tahoma"/>
            <family val="2"/>
          </rPr>
          <t>Palesa Ramashala:</t>
        </r>
        <r>
          <rPr>
            <sz val="9"/>
            <color indexed="81"/>
            <rFont val="Tahoma"/>
            <family val="2"/>
          </rPr>
          <t xml:space="preserve">
Bank and cash balances</t>
        </r>
      </text>
    </comment>
  </commentList>
</comments>
</file>

<file path=xl/sharedStrings.xml><?xml version="1.0" encoding="utf-8"?>
<sst xmlns="http://schemas.openxmlformats.org/spreadsheetml/2006/main" count="440" uniqueCount="333">
  <si>
    <t>Cashflow Statement</t>
  </si>
  <si>
    <t>Balance Sheet</t>
  </si>
  <si>
    <t>Income Statement</t>
  </si>
  <si>
    <t>Revenue</t>
  </si>
  <si>
    <t>Cost of sales</t>
  </si>
  <si>
    <t xml:space="preserve">    Operating expenses</t>
  </si>
  <si>
    <t>Profits before tax</t>
  </si>
  <si>
    <t>Profit for the year</t>
  </si>
  <si>
    <t>Finance cost (Interest)</t>
  </si>
  <si>
    <t>Income tax expense</t>
  </si>
  <si>
    <t>Operating profit (EBIT)</t>
  </si>
  <si>
    <t>Non-current assets</t>
  </si>
  <si>
    <t>ASSETS</t>
  </si>
  <si>
    <t>Total non-current assets</t>
  </si>
  <si>
    <t>Current assets</t>
  </si>
  <si>
    <t>Total current assets</t>
  </si>
  <si>
    <t>TOTAL ASSETS</t>
  </si>
  <si>
    <t>EQUITY AND LIABILITIES</t>
  </si>
  <si>
    <t>Equity attributable to owners</t>
  </si>
  <si>
    <t>Retained earnings</t>
  </si>
  <si>
    <t>Total equity</t>
  </si>
  <si>
    <t>Non-current liabilities</t>
  </si>
  <si>
    <t>Deferred tax</t>
  </si>
  <si>
    <t>Total non-current liabilities</t>
  </si>
  <si>
    <t>Current Liabilities</t>
  </si>
  <si>
    <t>Trade and other payables</t>
  </si>
  <si>
    <t>Total current liabilities</t>
  </si>
  <si>
    <t>TOTAL LIABILITIES</t>
  </si>
  <si>
    <t>TOTAL EQUITY AND LIABILITIES</t>
  </si>
  <si>
    <t>Cashflow from operating activities</t>
  </si>
  <si>
    <t>Cash provided by operating activities</t>
  </si>
  <si>
    <t>Cashflow from investment activities</t>
  </si>
  <si>
    <t>Cash provided by investment activities</t>
  </si>
  <si>
    <t>Cashflow from financing activities</t>
  </si>
  <si>
    <t>Cash provided by financing activities</t>
  </si>
  <si>
    <t>Net increase in cash and cash equivalents</t>
  </si>
  <si>
    <t>Du-Pont Analysis</t>
  </si>
  <si>
    <t>Income Statement Analysis</t>
  </si>
  <si>
    <t>Balance Sheet Analysis</t>
  </si>
  <si>
    <t>Cashflow Analysis</t>
  </si>
  <si>
    <t>Operational Analysis</t>
  </si>
  <si>
    <t>Gross profit</t>
  </si>
  <si>
    <t>Gross profit margin</t>
  </si>
  <si>
    <t>Operating profit margin</t>
  </si>
  <si>
    <t xml:space="preserve">Sales </t>
  </si>
  <si>
    <t>minus</t>
  </si>
  <si>
    <t>Earnings available for ordianary shareholders</t>
  </si>
  <si>
    <t>Cost of Goods Sold</t>
  </si>
  <si>
    <t>Net profit margin</t>
  </si>
  <si>
    <t>Operating Expenses</t>
  </si>
  <si>
    <t>Interest Expenses</t>
  </si>
  <si>
    <t>Return on total assets (ROA)</t>
  </si>
  <si>
    <t>Taxes</t>
  </si>
  <si>
    <t>multiplied by</t>
  </si>
  <si>
    <t>Preference share Dividend</t>
  </si>
  <si>
    <t>Return on ordinary shareholder's equity (ROE)</t>
  </si>
  <si>
    <t>Current Assest</t>
  </si>
  <si>
    <t>Total asset turnover</t>
  </si>
  <si>
    <t>plus</t>
  </si>
  <si>
    <t>divided by</t>
  </si>
  <si>
    <t>Non current assets</t>
  </si>
  <si>
    <t>Total assets</t>
  </si>
  <si>
    <t>Total liabilities and shareholder's equity = Total assets</t>
  </si>
  <si>
    <t>Current liabilities</t>
  </si>
  <si>
    <t>Total liabilities</t>
  </si>
  <si>
    <t>Financial leverage multiplyer (FLM)</t>
  </si>
  <si>
    <t>Non current liabilities</t>
  </si>
  <si>
    <t>Shareholder's equity</t>
  </si>
  <si>
    <t>Ordinary shareholder's equity</t>
  </si>
  <si>
    <t>Current ratio</t>
  </si>
  <si>
    <t>Liquidity</t>
  </si>
  <si>
    <t>Quick ratio</t>
  </si>
  <si>
    <t>Activity</t>
  </si>
  <si>
    <t>Inventory turnover</t>
  </si>
  <si>
    <t>Total assets turnover</t>
  </si>
  <si>
    <t>Debt</t>
  </si>
  <si>
    <t>Debt ratio</t>
  </si>
  <si>
    <t>Times interest earned ratio</t>
  </si>
  <si>
    <t>Profitability</t>
  </si>
  <si>
    <t>Earnings per share (EPS)</t>
  </si>
  <si>
    <t>Return on common equity (ROE)</t>
  </si>
  <si>
    <t>Working capital</t>
  </si>
  <si>
    <t>Average collection period (days)</t>
  </si>
  <si>
    <t>Scoring and Ranking</t>
  </si>
  <si>
    <t>Rate card</t>
  </si>
  <si>
    <t>Description</t>
  </si>
  <si>
    <t>Fully in place</t>
  </si>
  <si>
    <t>Some evidence</t>
  </si>
  <si>
    <t>No evidence</t>
  </si>
  <si>
    <t>Indication</t>
  </si>
  <si>
    <t>Partially in place</t>
  </si>
  <si>
    <t>Sales</t>
  </si>
  <si>
    <t>Returns</t>
  </si>
  <si>
    <t>Labour cost</t>
  </si>
  <si>
    <t>Salaries</t>
  </si>
  <si>
    <t>Cost of material</t>
  </si>
  <si>
    <t>Labour as % of sales</t>
  </si>
  <si>
    <t>Salaries  as % of sales</t>
  </si>
  <si>
    <t>Material  as % of sales</t>
  </si>
  <si>
    <t>Financial Analysis</t>
  </si>
  <si>
    <t>CAGR</t>
  </si>
  <si>
    <t>Learning performance</t>
  </si>
  <si>
    <t>Internal processes performance</t>
  </si>
  <si>
    <t>Customer performance</t>
  </si>
  <si>
    <t>Actual</t>
  </si>
  <si>
    <t>Target</t>
  </si>
  <si>
    <t>Net Profit %</t>
  </si>
  <si>
    <t>Comments</t>
  </si>
  <si>
    <t>Gross Margin %</t>
  </si>
  <si>
    <t>Net Profit</t>
  </si>
  <si>
    <t>Gross Margin</t>
  </si>
  <si>
    <t>Revenues</t>
  </si>
  <si>
    <t>Financial performance</t>
  </si>
  <si>
    <t>Balance Scorecard</t>
  </si>
  <si>
    <t>Overall objective:</t>
  </si>
  <si>
    <t>Strategy and Strategic Intent</t>
  </si>
  <si>
    <t>Case Organisation:</t>
  </si>
  <si>
    <t>Desktop Review</t>
  </si>
  <si>
    <t>Vision</t>
  </si>
  <si>
    <t>Mission</t>
  </si>
  <si>
    <t>Values</t>
  </si>
  <si>
    <t>Business structure / units</t>
  </si>
  <si>
    <t>Geographical coverage</t>
  </si>
  <si>
    <t>CEO</t>
  </si>
  <si>
    <t>CFO</t>
  </si>
  <si>
    <t>Chairperson</t>
  </si>
  <si>
    <t>Financial Year</t>
  </si>
  <si>
    <t>Products and Services</t>
  </si>
  <si>
    <t>R'm</t>
  </si>
  <si>
    <t>Direct Expenses</t>
  </si>
  <si>
    <t>Rm</t>
  </si>
  <si>
    <t>Property, plant and equipment</t>
  </si>
  <si>
    <t>Intangible assets</t>
  </si>
  <si>
    <t>Financial assets</t>
  </si>
  <si>
    <t>Investment in joint venture</t>
  </si>
  <si>
    <t>Trade and other receivables</t>
  </si>
  <si>
    <t>Financial receivables</t>
  </si>
  <si>
    <t>Deffered tax</t>
  </si>
  <si>
    <t>Inventrory</t>
  </si>
  <si>
    <t>Non-current assets held for sale</t>
  </si>
  <si>
    <t>Finance receivable</t>
  </si>
  <si>
    <t>Tax receivable</t>
  </si>
  <si>
    <t>Bank and case balance</t>
  </si>
  <si>
    <t>Fully paid share capital</t>
  </si>
  <si>
    <t>Treasury shares</t>
  </si>
  <si>
    <t>Other reserves</t>
  </si>
  <si>
    <t>Non-controling interest</t>
  </si>
  <si>
    <t>Borrowings</t>
  </si>
  <si>
    <t>Provisions</t>
  </si>
  <si>
    <t>Tax payable</t>
  </si>
  <si>
    <t>Dividends payable</t>
  </si>
  <si>
    <t>Bank overdrafts</t>
  </si>
  <si>
    <t>Cash generated from operations</t>
  </si>
  <si>
    <t>Tax paid</t>
  </si>
  <si>
    <t>Additions to property, plant and equipment and intangible assets</t>
  </si>
  <si>
    <t>Proceeds from disposal of property, plant and equipment and intangible assets</t>
  </si>
  <si>
    <t>Business combinations</t>
  </si>
  <si>
    <t>Finance income received</t>
  </si>
  <si>
    <t>Repayment to loans granted and equity investments</t>
  </si>
  <si>
    <t>Other investing activities</t>
  </si>
  <si>
    <t>Borrowings incurred</t>
  </si>
  <si>
    <t>Borrowings paid</t>
  </si>
  <si>
    <t>Finance costs paid</t>
  </si>
  <si>
    <t>Dividends paid - equity shareholders</t>
  </si>
  <si>
    <t>Dividends paid - non-equity shareholders</t>
  </si>
  <si>
    <t>Repurchase and sale of shares</t>
  </si>
  <si>
    <t>Changes in subsidiary holdings</t>
  </si>
  <si>
    <t>Cash and cash equivalents at the biggining of the year</t>
  </si>
  <si>
    <t>Effect of foreign exchange rate changes</t>
  </si>
  <si>
    <t>Cash and cash equivalents at the end of the year</t>
  </si>
  <si>
    <t>Basic EPS</t>
  </si>
  <si>
    <t>Diluted EPS</t>
  </si>
  <si>
    <t xml:space="preserve">*   Spectrum, network and IT infrastructure
*   Procurement activities
*   Product and service development
*   Sales and distribution
*   Customer service   </t>
  </si>
  <si>
    <t>Vodacom is a leading African communications company providing a wide range of communication services, including mobile voice, messaging, data, financial and converged services to 66.8 million customers. From our roots in South Africa, we have grown our mobile network business to include operations in Tanzania, the DRC, Mozambique and Lesotho. Our mobile networks cover a total population of over 220 million people. Through Vodacom Business Africa (VBA), we offer business managed services to enterprises in 32 countries. Vodacom is majority owned by Vodafone (65% holding), one of the world’s largest communications companies by revenue.</t>
  </si>
  <si>
    <t>Company providing a wide range of communication services, including 
*   mobile voice, 
*   messaging, 
*   data, 
*   financial and 
*   converged services.</t>
  </si>
  <si>
    <t>To be a leading digital company that empowers a connected society</t>
  </si>
  <si>
    <t>Other non-current liabilities</t>
  </si>
  <si>
    <t>Headline EPS</t>
  </si>
  <si>
    <t>Investment in associate</t>
  </si>
  <si>
    <t>Service Revenue</t>
  </si>
  <si>
    <t>Actively create an environment for our people to excel and grow</t>
  </si>
  <si>
    <t>Put the power of the internet in people’s hands</t>
  </si>
  <si>
    <t>10.2 million data customers, up 39.4% on prior year.</t>
  </si>
  <si>
    <t>Together drive operational excellence</t>
  </si>
  <si>
    <t>*   +5ppt a year improvement in the speed and simplicity scores in our People Survey
*   5% a year reduction in carbon footprint
*   Optimise  opex to service revenue</t>
  </si>
  <si>
    <t>Proactively partner with our stakeholders</t>
  </si>
  <si>
    <t>No 1 achieve best-in-class reputation in all markets</t>
  </si>
  <si>
    <t>Grow passionate promoters by dramatically improving the customer experience</t>
  </si>
  <si>
    <t>&gt;80% in the Engagement index from our People Survey</t>
  </si>
  <si>
    <t>73% Engagement index score, dropped from 77% last year.</t>
  </si>
  <si>
    <t>25m data customers across our footprint</t>
  </si>
  <si>
    <t>No 1 in all countries for ‘likelihood to recommend’ measure in our Reputation Survey across all stakeholders.</t>
  </si>
  <si>
    <t>Mthandazo Peter Moyo</t>
  </si>
  <si>
    <t>Petrus Johannes Uys</t>
  </si>
  <si>
    <t>Robert Andrew Shuter</t>
  </si>
  <si>
    <t>Growing of the enterprise organically to achieve the vision for 2013 (sound approach to business)</t>
  </si>
  <si>
    <r>
      <t xml:space="preserve">*   </t>
    </r>
    <r>
      <rPr>
        <sz val="11"/>
        <color rgb="FFFFC000"/>
        <rFont val="Arial"/>
        <family val="2"/>
      </rPr>
      <t>Simplicity score up 3ppt. Speed score down 2ppt</t>
    </r>
    <r>
      <rPr>
        <sz val="11"/>
        <color theme="1"/>
        <rFont val="Arial"/>
        <family val="2"/>
      </rPr>
      <t xml:space="preserve">.
*   </t>
    </r>
    <r>
      <rPr>
        <sz val="11"/>
        <color rgb="FF009632"/>
        <rFont val="Arial"/>
        <family val="2"/>
      </rPr>
      <t>Ranked 6th of JSE Top 100 companies in the 2010 Carbon Disclosure Project</t>
    </r>
    <r>
      <rPr>
        <sz val="11"/>
        <color theme="1"/>
        <rFont val="Arial"/>
        <family val="2"/>
      </rPr>
      <t xml:space="preserve">
*   </t>
    </r>
    <r>
      <rPr>
        <sz val="11"/>
        <color rgb="FF009632"/>
        <rFont val="Arial"/>
        <family val="2"/>
      </rPr>
      <t>Opex to service revenue stable at 24.1% on last year. Cost-efﬁciency programme delivered.</t>
    </r>
  </si>
  <si>
    <t>No 1 in  Net Promoter Score (‘NPS’) in all our markets across all customer touchpoints</t>
  </si>
  <si>
    <t>No 1 overall in all countries where NPS is measured.</t>
  </si>
  <si>
    <t>*   Speed
*   Simplicity
*   Trust</t>
  </si>
  <si>
    <t>Drivers of Growth</t>
  </si>
  <si>
    <t>Business performance</t>
  </si>
  <si>
    <t>Measures of Value</t>
  </si>
  <si>
    <t>*   Reinvestment in our business - reinvested R8 662 million (2011: R6 311 million) in capital expenditure
*   Investing in our people - distributed R4 368 million (2011: R4 049 million) to our employees
*   Contributio to our country - tax payments amounted to R5 449 million (2011: R5 027 million)
*   Returns for our providers of finance - paid dividends of R7 947 million to equity shareholders and interest of R748 million to debt funders</t>
  </si>
  <si>
    <t>Growing of the enterprise organically to achieve the vision for 2014 (sound approach to business)</t>
  </si>
  <si>
    <t>Doing more to improve the customer experience</t>
  </si>
  <si>
    <t>Creating an environment for our people to excel and grow more</t>
  </si>
  <si>
    <t>Putting the power of the internet into more people’s hands</t>
  </si>
  <si>
    <t>Operating more efficiently</t>
  </si>
  <si>
    <t>Doing more with our stakeholders</t>
  </si>
  <si>
    <t>No.1 in NPS in all our markets across all customer touchpoints</t>
  </si>
  <si>
    <t>No.1 in South Africa, DRC and Mozambique</t>
  </si>
  <si>
    <t>73% Engagement index score, flat on prior year.</t>
  </si>
  <si>
    <t>25 million data customers across our footprint.</t>
  </si>
  <si>
    <t>15.1 million active data customers, up 48.6% on prior year, and 3.1 million active M-Pesa customers, up 138.3%.</t>
  </si>
  <si>
    <t>*   +5ppts a year improvement in the speed and simplicity scores in our People Survey
*  5% per annum reduction in carbon footprint
*  Optimise opex to service revenue.</t>
  </si>
  <si>
    <t>Achieve best-in-class reputation in all markets.</t>
  </si>
  <si>
    <t>Stakeholders ranked us as No. 1 telco in all markets in our Reputation Survey</t>
  </si>
  <si>
    <r>
      <t xml:space="preserve">*   </t>
    </r>
    <r>
      <rPr>
        <sz val="11"/>
        <color rgb="FFFFC000"/>
        <rFont val="Arial"/>
        <family val="2"/>
      </rPr>
      <t>Speed score down 9ppts. Simplicity score down 5ppts.</t>
    </r>
    <r>
      <rPr>
        <sz val="11"/>
        <color theme="1"/>
        <rFont val="Arial"/>
        <family val="2"/>
      </rPr>
      <t xml:space="preserve">
*   </t>
    </r>
    <r>
      <rPr>
        <sz val="11"/>
        <color rgb="FF009632"/>
        <rFont val="Arial"/>
        <family val="2"/>
      </rPr>
      <t>Reduced our carbon footprint by 12.1% per base station across the Group.
*   Opex to service revenue at 23.7% improved on last year.</t>
    </r>
  </si>
  <si>
    <t>*   Data revenue grew by 35.5%.
*   Customer numbers increased by 9% to 43.5mn.
*   More than 60% growth in dividends.
*   Low penetration rates in data bodes well for increased revenues.
*   Termination rates dropped and this affected the financial performance from this revenue stream
*   Low fixed to mobile due to switching from fixed to mobile.
*   Poor performance from their international business.</t>
  </si>
  <si>
    <t>*   Customers increased from 36,8mn to 47,8mn
*   Increase in active data customers to 15,1mn
*   Data accounts for 30,5% of revenue.
*   Good returns to shareholders - 45% of shreholder return that translates to 710c per share achieving 54,3% growth.
*   International operations revenue growth of 27,2%, with positive cash flow for the first time.
*   Smartphones on the network grew by 55% to reach 5,1mn smartphone users growing average data usage per month to 92MB vs 38MB previous year.</t>
  </si>
  <si>
    <t>Growth Strategy Projects</t>
  </si>
  <si>
    <t>*   Growth in revenue
*   Growth in customer number
*   Growth in capex
*   Improvement in opex
*   Growth in Headline EPS
*   Growth in dividends payout</t>
  </si>
  <si>
    <t>Observed leading practices</t>
  </si>
  <si>
    <t>*   Clear vision statement
*   The use of 'strategy maps' to communicate the strategy
*   Governance structures to provide oversight and management
*   Change management for competitiveness
*   Communication with stakeholders
*   Use of performance management system
*   Management of value for stakeholders
*   Effective strategy execution - focused on value for shareholders</t>
  </si>
  <si>
    <t>*   Clear vision statement
*   The use of 'strategy maps' to communicate the strategy
*   Governance structures to provide oversight and management
*   Change management for competitiveness
*   Communication with stakeholders
*   Use of performance management system
*   Building capabilities - using learing and development to empower people
*   Fair, competitive and transparent reward and recognition
*   Management of value for stakeholders
*   Effective strategy execution - focused on value for shareholders</t>
  </si>
  <si>
    <t>*   Invested 6,3bn in their network.
*   Delivered their R500mn cost-efficiency programme.
*   Increasing their capital expenditure to 7.7bn.
*   Affordable devices - Offering android touchscreen smartphones at less than R1000.</t>
  </si>
  <si>
    <t xml:space="preserve">*   
*   
*   
*   
*   </t>
  </si>
  <si>
    <t>Shameel Joosup</t>
  </si>
  <si>
    <t>Ivan Dittrich</t>
  </si>
  <si>
    <t>Our customers</t>
  </si>
  <si>
    <t>No. 1 corporate brand on social media in South Africa</t>
  </si>
  <si>
    <t>Our growth</t>
  </si>
  <si>
    <t>Drive data, new  services and new  opportunities.</t>
  </si>
  <si>
    <t xml:space="preserve">Tanzanian active M-Pesa customers up 57.5% to 4.9 million </t>
  </si>
  <si>
    <t>Our operations</t>
  </si>
  <si>
    <t>Make our processes and businesses more efficient.</t>
  </si>
  <si>
    <t>Leveraging scale from Vodafone Procurement Company</t>
  </si>
  <si>
    <t>Our people</t>
  </si>
  <si>
    <t>Build a diverse and talented team</t>
  </si>
  <si>
    <t>2ppts improvement in Engagement Index</t>
  </si>
  <si>
    <t>Our reputation</t>
  </si>
  <si>
    <t>Transform society and build stakeholder trust.</t>
  </si>
  <si>
    <t xml:space="preserve">No. 1 in RepTrak™ pulse survey on reputation </t>
  </si>
  <si>
    <t>Growing of the enterprise organically (sound approach to business)</t>
  </si>
  <si>
    <t>*   Increased revenues by 4,5% to R69,9bn, increased operating cash flow by 7,2% to R18,1bn
*   Increased capital expenditure by 9,2% to R9,5bn
*   Increased active customers by 8,0% to 51,6mn
*   Increased active data customers by 22,5% to 18,5mn, increased data use by 51,1% to 139MB
*   Investing in handset financing to support higher smartphone sales.
*   Growing opex savings due to efficiencies and cost savings yielding EBITDA growth of 10,9%.</t>
  </si>
  <si>
    <t>Deliver an unmatched customer experience.</t>
  </si>
  <si>
    <t>Deliver the best customer experience.
*   Best value
*   Best service
*   Best network</t>
  </si>
  <si>
    <t>Grow data, enterprise, new services and grow internationally.
*   Grow data
*   Grow internationally
*   Grow enterprise
*   Grow new services</t>
  </si>
  <si>
    <t>Make our processes and businesses more efficient.
*   Improve processes
*   Improved cost efficiencies
*   Improve environmental impact</t>
  </si>
  <si>
    <t>Build a diverse and talented team.
*   Develop pipeline
*   Diversify talent</t>
  </si>
  <si>
    <t>Transform society and build stakeholder trust.
*   Transform society
*   Smart partnerships</t>
  </si>
  <si>
    <t>*   Clear vision statement
*   The use of 'strategy maps' to communicate the strategy
*   Governance structures to provide oversight and management
*   Change management for competitiveness
*   Communication with stakeholders
*   Use of performance management system
*   Building capabilities
*   Fair, competitive and transparent reward and recognition
*   Management of value for stakeholders
*   Effective strategy execution - focused on value for shareholders</t>
  </si>
  <si>
    <t>*   Clear vision statement
*   The use of 'strategy maps' to communicate the strategy
*   Governance structures to provide oversight and management
*   Change management for competitiveness
*   Communication with stakeholders
*   Focus on right people, right skills and best practices
*   Building capabilities 
*   Management of value for stakeholders
*   Effective strategy execution - focused on value for shareholders</t>
  </si>
  <si>
    <t>Achieved No. 1 in NPS</t>
  </si>
  <si>
    <t>*   23.8 million customers now actively using data
*   Achieved 86,4% growth in international data users
*   R1bn enterprise service revenue
*   Gaining traction in growing new services.</t>
  </si>
  <si>
    <t>*   Group opex to service revenue improved by 1,3ppts
*   Simplicity score improved by 6ppts
*   Reduction in carbon emission improved by 3,8ppts</t>
  </si>
  <si>
    <t>*   Employee engagement index improved by 1ppts</t>
  </si>
  <si>
    <t>*   Achieved No. 1 in reputation survey</t>
  </si>
  <si>
    <t>*   Increased revenues by 8,3% to R75,7bn, increased free cash flow by 8,6% to R13,1bn
*   Increased capital expenditure by 14% to R10,8bn
*   Increased active customers by 13,8% to 57,5mn
*   Increased active data customers by 28,5% to 23,7mn, increased data use by81,7% to 253MB on smartphones and 25,2% to 743MB on tablets
*   Growing opex savings due to efficiencies and cost savings yielding EBITDA growth of 8,2%.</t>
  </si>
  <si>
    <t>*   Increased revenues by 2,1% to R77,3bn, decreased free cash flow by 41,1% to R7,8bn
*   Increased capital expenditure by 23,4% to R13,3bn, networks are our fundamental point of differentiation to give us the widest coverage, the capacity to handle massive data growth, and the latest technology.
*   Increased active customers by 7,2% to 61,6mn
*   Increased active data customers by 15,9% to 26,5mn, average usage grew 37.9% to 342MB/month compared to average usage of 819MB/month worldwide in 2014. The number of smartphones active on the network in South Africa increased by 28.4% to 9.3 million, which equates to only 30% penetration.</t>
  </si>
  <si>
    <t>Deliver the best customer experience.
*   Clear market share leadership in all markets through segmented offerings and best distribution 
*   Grow NPS and brand leadership through sustained network leadership, differentiated customer experience and best value. 
Consistently achieve a five-point lead.</t>
  </si>
  <si>
    <t>Growing of the enterprise organically to March 2018 (sound approach to business)</t>
  </si>
  <si>
    <t>Grow data, enterprise, new services and grow internationally.
*   Grow data revenue to 40% of Group service revenue
*   Grow total enterprise contribution to 30% of Group service revenue.
*   Grow fixed-line in South Africa through fibre to the home and fibre to the business connections.
*    Grow contribution of non-South African entities to 30% of Group service revenue.
*    Grow contribution from new services to 5% of Group service revenue.</t>
  </si>
  <si>
    <t>Make our processes and businesses more efficient.
*   Drive cost efficiencies in  each of our core mobile businesses to ensure  cost growth of 0.5%  (0.5 ppt delta) lower than revenue growth.</t>
  </si>
  <si>
    <t>Build a diverse and talented team.
*   Drive people transformation through diversity, acquiring  new skills and growing talent. 
*   Engagement score of 80.</t>
  </si>
  <si>
    <t>Transform society and build stakeholder trust.
*   Proactive engagement  with government and stakeholders to ensure achievement of each country’s broadband goals and contribute to initiatives which make a positive impact on societies. Clear reputation leadership among telcos in all markets.</t>
  </si>
  <si>
    <t>From our roots in South Africa, we have grown our mobile network business to include operations in Tanzania, the DRC, Mozambique and Lesotho.</t>
  </si>
  <si>
    <t>Strategic Objectives / Priorities/Thrusts</t>
  </si>
  <si>
    <t>Growth Strategy</t>
  </si>
  <si>
    <t>Network development and cost containment</t>
  </si>
  <si>
    <t>Preference share dividend</t>
  </si>
  <si>
    <t>Preference share Capital</t>
  </si>
  <si>
    <t>Vodacom Group Limited</t>
  </si>
  <si>
    <t>Our customers
*   Best value
*   Best service
*   Best network</t>
  </si>
  <si>
    <t>Our growth
*   Grow data
*   Grow enterprise
*   Grow fixed-line
*   Grow international
*   Grow new services</t>
  </si>
  <si>
    <t>Our operations
*   Structural savings
*   Process simplification
*   Multi-year initiaitves</t>
  </si>
  <si>
    <t>Our people
*   Growing talent
*   Developing skills
*   Enhancing diversity</t>
  </si>
  <si>
    <t>Our reputation
*   Positive impact
*   Maintaining leadership</t>
  </si>
  <si>
    <t>*   Data revenue grew 23.4% to R13.5 billion. Data contribution to service revenue grew to 28.8% (2014: 22.7%). The number of active smart data devices on the network increased by 29.7% to 11.6 million.
*   Only 7% of our contract customers currently have device insurance.
*    M2M connections grew 15.9% to 1.7 million.
*   Reduced enterprise churn by 1.3 ppts to 7.8%. Increased our customer base by 9.7%.
*   We widened our pan-African MPLS network and increased
our POPs to 27.</t>
  </si>
  <si>
    <t>*   Group opex to service revenue was stable at 25.7% (excluding MTR impact, One-Offs, foreign exchange and at a constant currency).
*   Reduced net acquisition and retention costs.</t>
  </si>
  <si>
    <t>*   Engagement index of 76.</t>
  </si>
  <si>
    <t>*   We were ranked first in the telecoms sector and third 
overall in the 2014 Top Companies Reputation Index 
published by Plus 94 Research.</t>
  </si>
  <si>
    <t>*   Achieved No. 1 in NPS in SA, Mozambique and Lesotho. In SA six-point lead on our closest 
competitor.</t>
  </si>
  <si>
    <t>Our growth
*   Diversify revenue to deliver growth</t>
  </si>
  <si>
    <t>*   Clear market share leadership in all markets through segmented offerings and best distribution.
*   Grow five-point NPS and brand leadership through network leadership, differentiated customer experience and best value</t>
  </si>
  <si>
    <t>*   Grow data revenue to 40% of Group service revenue.
*   Grow contribution from enterprise to 30% of Group service revenue. 
*   Grow contribution of non-South African entities to 30%  of Group service revenue
*   Grow contribution from new services to 5% of Group service revenue.
*   Grow fixed-line FTTx connections in South Africa.</t>
  </si>
  <si>
    <t>*   Drive cost efficiencies to ensure cost growth 0.5% lower than revenue growth.</t>
  </si>
  <si>
    <t>*   Drive people transformation through diversity, skills and talent growth, achieving an Engagement Score of 80.</t>
  </si>
  <si>
    <t>*   Proactive engagement with government and stakeholders to achieve each country’s broadband goals and contribute to a positive impact on societies, achieving clear reputation leadership in all markets.</t>
  </si>
  <si>
    <t>Investement in network infrastructure and customer focus</t>
  </si>
  <si>
    <t>Till Streichert</t>
  </si>
  <si>
    <t>*   Increased revenues by 7,5% to R80,1bn, R9,8bn free cash flow. Group EBITDA grew by 12,8% to R30,3bn.
*   Decreased capital expenditure to R12,9bn.
*   Increased active customers by 7,2% to 61,6mn
*   Increased data revenue by 28.5% to R21.3 billion. The number of active smart devices on our network increased by 22.8% to 14.2 million, with tablets increasing 56.3% to 1.7 million.</t>
  </si>
  <si>
    <t>*   Data revenue contribution of 31,9% of Group service revenue
*   20,5% enterprise contribution of Group service revenue
*   1223  Fixed-line connections
*   Non-South African entities contribution 26,6% of group service revenue
*   4,2% New services contribution of group service revenue</t>
  </si>
  <si>
    <r>
      <rPr>
        <sz val="11"/>
        <color rgb="FF009632"/>
        <rFont val="Arial"/>
        <family val="2"/>
      </rPr>
      <t>*   No. 1 in all markets for service revenue market share</t>
    </r>
    <r>
      <rPr>
        <sz val="11"/>
        <color theme="1"/>
        <rFont val="Arial"/>
        <family val="2"/>
      </rPr>
      <t xml:space="preserve">
</t>
    </r>
    <r>
      <rPr>
        <sz val="11"/>
        <color rgb="FFFFC000"/>
        <rFont val="Arial"/>
        <family val="2"/>
      </rPr>
      <t>*   No. 1 in all markets, except  
Tanzania (#3) and the DRC (#4)</t>
    </r>
    <r>
      <rPr>
        <sz val="11"/>
        <color theme="1"/>
        <rFont val="Arial"/>
        <family val="2"/>
      </rPr>
      <t xml:space="preserve">
</t>
    </r>
    <r>
      <rPr>
        <sz val="11"/>
        <color rgb="FF009632"/>
        <rFont val="Arial"/>
        <family val="2"/>
      </rPr>
      <t>*   65% Brand leadership 
position, #1 NPS in South Africa.</t>
    </r>
  </si>
  <si>
    <t>*   lower 2,4pppt Cost growth vs service revenue growth</t>
  </si>
  <si>
    <t>*   76 Employee Engagement Score</t>
  </si>
  <si>
    <t>*   No. 1 reputation survey in South Africa</t>
  </si>
  <si>
    <t>Our customers
*  We will develop a deep insight of our customers’ needs, wants and behaviours, and provide propositions to lead in chosen segments.</t>
  </si>
  <si>
    <t>Our growth
*   We will provide a seamless, frictionless, personalised, digital experience to our customers.</t>
  </si>
  <si>
    <t>Our operations
*   We will be the leading telco through the best network and IT excellence, with digital at the core.</t>
  </si>
  <si>
    <t>Our reputation
*   We will be a purposedriven brand with a deserved reputation for leadership in driving social progress through transformational solutions.</t>
  </si>
  <si>
    <t>Our people
*   We will build an organisation of the future where digital is first for all employees, underpinned by innovation, agility and new skills.</t>
  </si>
  <si>
    <r>
      <rPr>
        <sz val="11"/>
        <color rgb="FF009632"/>
        <rFont val="Arial"/>
        <family val="2"/>
      </rPr>
      <t>*   No. 1 in all markets for service revenue market share</t>
    </r>
    <r>
      <rPr>
        <sz val="11"/>
        <color theme="1"/>
        <rFont val="Arial"/>
        <family val="2"/>
      </rPr>
      <t xml:space="preserve">
</t>
    </r>
    <r>
      <rPr>
        <sz val="11"/>
        <color rgb="FFFFC000"/>
        <rFont val="Arial"/>
        <family val="2"/>
      </rPr>
      <t>*   No. 1 in all markets, except  
Tanzania (#3) and Mozambique (#2)</t>
    </r>
    <r>
      <rPr>
        <sz val="11"/>
        <color theme="1"/>
        <rFont val="Arial"/>
        <family val="2"/>
      </rPr>
      <t xml:space="preserve">
</t>
    </r>
    <r>
      <rPr>
        <sz val="11"/>
        <color rgb="FF009632"/>
        <rFont val="Arial"/>
        <family val="2"/>
      </rPr>
      <t>*   65% Brand leadership 
position, #1 NPS in South Africa.</t>
    </r>
  </si>
  <si>
    <r>
      <t xml:space="preserve">*   Data revenue contribution of 36,3% of Group service revenue
</t>
    </r>
    <r>
      <rPr>
        <sz val="11"/>
        <color rgb="FFFF0000"/>
        <rFont val="Arial"/>
        <family val="2"/>
      </rPr>
      <t>*   22,4% enterprise contribution of Group service revenue</t>
    </r>
    <r>
      <rPr>
        <sz val="11"/>
        <color rgb="FFFFC000"/>
        <rFont val="Arial"/>
        <family val="2"/>
      </rPr>
      <t xml:space="preserve">
</t>
    </r>
    <r>
      <rPr>
        <sz val="11"/>
        <color rgb="FF009632"/>
        <rFont val="Arial"/>
        <family val="2"/>
      </rPr>
      <t>*   3458 Fixed-line connections</t>
    </r>
    <r>
      <rPr>
        <sz val="11"/>
        <color rgb="FFFFC000"/>
        <rFont val="Arial"/>
        <family val="2"/>
      </rPr>
      <t xml:space="preserve">
</t>
    </r>
    <r>
      <rPr>
        <sz val="11"/>
        <color rgb="FFFF0000"/>
        <rFont val="Arial"/>
        <family val="2"/>
      </rPr>
      <t>*   Non-South African entities contribution 24,6% of group service revenue</t>
    </r>
    <r>
      <rPr>
        <sz val="11"/>
        <color rgb="FFFFC000"/>
        <rFont val="Arial"/>
        <family val="2"/>
      </rPr>
      <t xml:space="preserve">
*   4,8% New services contribution of group service revenue</t>
    </r>
  </si>
  <si>
    <t>*   lower 1,2pppt Cost growth vs service revenue growth</t>
  </si>
  <si>
    <t>*   79 Employee Engagement Score</t>
  </si>
  <si>
    <t>*   Invested R11,3bn in capital expenditure, improving network quality as a key differentiator.
*   Distributed R5,5bn to employees in salaries, incentives, contribution to pention and medical aid fund
*   Tax contribution of R6,1bn
*   Return of R14,5bn to providers of finance, R11,7bn in dividends and R2,8bn in interest respectively. Headline EPS increased to 923c.</t>
  </si>
  <si>
    <t>*   Invested R12,9bn in capital expenditure, improving network quality as a key differentiator.
*   Distributed R5,6bn to employees in salaries, incentives, contribution to pention and medical aid fund
*   Tax contribution of R5,9bn
*   Return of R13,9bn to providers of finance, R11,7bn in dividends and R2,2bn in interest respectively. Headline EPS increased to 883c.</t>
  </si>
  <si>
    <t>*   Invested R13,3bn in capital expenditure to deepen network competitive advantage
*   Distributed R4,9bn to employees in salaries, incentives, contribution to pention and medical aid fund
*   Tax contribution of R5,5bn
*   Return of R13,5bn to providers of finance, R11 800 million in dividends and R1 737 million in interest respectively. Headline EPS dropped by 4,0% to 775c.</t>
  </si>
  <si>
    <t>*   Invested R10,8bn in capital expenditure to deepen network competitive advantage
*   Distributed R4,6bn to employees in salaries, incentives, contribution to pention and medical aid fund
*   Tax contribution of R5,2bn
*   Return of R13,2bn to providers of finance,  R12 098 million in dividends and R1 051 million in interest respectively. Headline EPS grew by 2,8% to 896c.</t>
  </si>
  <si>
    <t>*   Invested R9,5bn in capital expenditure to deepen network competitive advantage
*   Distributed R4,2bn to employees in salaries, incentives, contribution to pention and medical aid fund
*   Tax contribution of R5,3bn
*   Return of R12,7bn to providers of finance. Headline EPS grew by 23% to 872c.</t>
  </si>
  <si>
    <t xml:space="preserve">*   Increased revenues by 1,5% to R81,3bn, R11,4bn free cash flow. Group EBITDA grew by 2,9% to R31,3bn.
*   Decreased capital expenditure to R11,3bn.
*   Increased active customers by 7,2% to 66,8mn
*   The number of active smart devices on our network increased by 22.8% to 14.2 million, with tablets increasing 56.3% to 1.7 million. The number of active smart devices on our network increased 18.0% to 16.8 million, with growth slightly slower than anticipated due to weaker local currencies. 
*   Increased data revenue by 28.5% to R21.3 billion. Data customers increased 8.3% in South Africa to 19.5 million, and 4G customers on the network increased 86.7% to 5.1 million, with the average monthly data usage on smartphones increasing 25.0% to 560MB, driven in part by a 16.0% reduction in the price per MB. </t>
  </si>
  <si>
    <t>Vodacom's Business Model</t>
  </si>
  <si>
    <t>To connect everybody to live a better today and build a better tomorrow</t>
  </si>
  <si>
    <t>Vodacom provides voice and data service through global standard technology standards allowed for by the local spectrum including multiple revenue streams from consumer and enterprise customers which include:
*   Mobile voice
*   Mobile data
*   Fixed services
*   Mobile interconnect
*   Mobile messaging
*   M-Pesa
*   Other services</t>
  </si>
  <si>
    <t>1.   Electronic communications ammendment bill (ECABill)/Spectrum
2.   Spectrum / Licence renewal
3.   Adverse regulatory pressures with regards to data pricing
4.   Market disruption
5.   Adverse political measures and regulatory pressures
6.   Failure to deliver on strategic projects in regards to fibre and convergence
7.   Technology failure
8.   Cyberthreat
9.   Unstable economic and market conditions
10. Non-compliance with laws and regulations</t>
  </si>
  <si>
    <t>Top business and strategic risks</t>
  </si>
  <si>
    <t>Traditional Ratio Analysis</t>
  </si>
  <si>
    <t>Capital Expenditure</t>
  </si>
  <si>
    <r>
      <rPr>
        <sz val="11"/>
        <color rgb="FFFF0000"/>
        <rFont val="Arial"/>
        <family val="2"/>
      </rPr>
      <t xml:space="preserve">*   First year reporting on the new strategy that replaced the four (4) pillars of strategy. </t>
    </r>
    <r>
      <rPr>
        <sz val="11"/>
        <color theme="1"/>
        <rFont val="Arial"/>
        <family val="2"/>
      </rPr>
      <t xml:space="preserve">
*   To roll out the strategy, the CEO visited 10 cities in SA, Tanzania, Lesotho and Mozabique.
*   The business is groiwng and achieving its strategic goals. Financial performance continue to grow and exceeds previous years.
*   First financial report since acquisition by Vodafone.
*   First integrated report for Vodacom.
</t>
    </r>
    <r>
      <rPr>
        <sz val="11"/>
        <color rgb="FFFF0000"/>
        <rFont val="Arial"/>
        <family val="2"/>
      </rPr>
      <t>*   Need access to additional spectrum.</t>
    </r>
    <r>
      <rPr>
        <sz val="11"/>
        <color theme="1"/>
        <rFont val="Arial"/>
        <family val="2"/>
      </rPr>
      <t xml:space="preserve">
*   Planning issues holding the expansion of their network.
</t>
    </r>
    <r>
      <rPr>
        <sz val="11"/>
        <color rgb="FFFF0000"/>
        <rFont val="Arial"/>
        <family val="2"/>
      </rPr>
      <t>*   Growing the business in Africa through acquisition strategies via the Vodafone Group.</t>
    </r>
    <r>
      <rPr>
        <sz val="11"/>
        <color theme="1"/>
        <rFont val="Arial"/>
        <family val="2"/>
      </rPr>
      <t xml:space="preserve">
*   Building enablers for the realisation of the strategy.
*   Has an extensive governance structure across the organisation comprising of Oversight and Govervance Structure and Management Structure, which cascades down to project level (Strategic&gt;Tactical&gt;Operational&gt;Process&gt;Project).</t>
    </r>
  </si>
  <si>
    <r>
      <t xml:space="preserve">*   Quality of the network
*   Services offered - Delivering attractive products and value to customers
*   Strategic partnerships - Working with partners to develop better content
*   Next generation data services, incerasing capex to 12,9% of revenue.
*   Offering more affordable devices and services
*   Improving efficiencies in the business - 24,3% increase in free cash flow.
</t>
    </r>
    <r>
      <rPr>
        <sz val="11"/>
        <color rgb="FFFF0000"/>
        <rFont val="Arial"/>
        <family val="2"/>
      </rPr>
      <t>*   Cost saving a challenge due to increasing energy prices and volatile exchange rate.</t>
    </r>
  </si>
  <si>
    <r>
      <t xml:space="preserve">*   Growing focus on stakeholders and the value they derive from the organisation.
*   Focus on talent management and succession plan largely to meet BBBEE requirements.
*   Improving financial performance
*   Growing asset base
</t>
    </r>
    <r>
      <rPr>
        <sz val="11"/>
        <color rgb="FFFF0000"/>
        <rFont val="Arial"/>
        <family val="2"/>
      </rPr>
      <t>*   Took a knock on the growing MTRs introduction in SA.</t>
    </r>
    <r>
      <rPr>
        <sz val="11"/>
        <color theme="1"/>
        <rFont val="Arial"/>
        <family val="2"/>
      </rPr>
      <t xml:space="preserve">
*   Improving operational efficiencies although tough to achieve stellar results.
*   Deliver excellent service accross more touch points
*   Provide more value for money
*   Building a customer focused culture</t>
    </r>
  </si>
  <si>
    <r>
      <t xml:space="preserve">*   Quality and resiliant network important, taken up most capital expenditure, invested R38bn in the network in the past five years. 
*   Building on network (increasing capacity) and technology leadership, overhauled commercial model to drive increased usage and stable spend in order to remain competitive.
</t>
    </r>
    <r>
      <rPr>
        <sz val="11"/>
        <color rgb="FFFF0000"/>
        <rFont val="Arial"/>
        <family val="2"/>
      </rPr>
      <t>*   Launched LTE in SA in record time.</t>
    </r>
    <r>
      <rPr>
        <sz val="11"/>
        <color theme="1"/>
        <rFont val="Arial"/>
        <family val="2"/>
      </rPr>
      <t xml:space="preserve">
*   Radically transformed customer offerings to provide simple worry-free products and pricing through improving systems and billing platforms.
*   Differentiating based on best network, best value and best service.
*   Introduced regional marketing model to regain lost market share.</t>
    </r>
  </si>
  <si>
    <r>
      <t xml:space="preserve">*   Remaining financial healthy in order to invest in the network to remain competitive.
*   Highly competitive environment, with price deflation and increasing capital investment.
*   Heavily reliant on the SA market with 81% service revenue generated from SA
*   Highly competitive environment with focus on growing market share while retaining customers
*   Clean up of customer base with reduction of low revenue, once-off customers and focus on high revenue customers.
*   Took a knock still on the growing MTRs introduction in SA leading to a decline of 0,3% in service revenue.
*   Maintaining good stakeholder relations, operating licence and access to spectrum to deliver on broadband 2020 goals
</t>
    </r>
    <r>
      <rPr>
        <sz val="11"/>
        <color rgb="FFFF0000"/>
        <rFont val="Arial"/>
        <family val="2"/>
      </rPr>
      <t>*   Striving to have the right people with the right skill to deliver on the strategy (empowerment and accountability)</t>
    </r>
    <r>
      <rPr>
        <sz val="11"/>
        <color theme="1"/>
        <rFont val="Arial"/>
        <family val="2"/>
      </rPr>
      <t xml:space="preserve">
</t>
    </r>
  </si>
  <si>
    <r>
      <t xml:space="preserve">*   Investing in network coverage, quality and access continue to be central to the strategy.
*   Investing in diversifying revenue streams. Balancing affordability and investment.
*   Improving competitive edge to grow market share. MTR continue to drop in the SA market and thus eroding revenue in the short term.
*  Customer offerings to provide simple worry-free products and pricing for individuals and enterprise customers through the improvement of internet based connectivity (cyber crime, privacy and protection against inappropriate content).
*   Investment in capital expenditure to extent the lead in data, providing 3G for voice and broadening LTE/4G coverage and fibre to enterprise customers.
</t>
    </r>
    <r>
      <rPr>
        <sz val="11"/>
        <color rgb="FFFF0000"/>
        <rFont val="Arial"/>
        <family val="2"/>
      </rPr>
      <t>*   Intends to acquire Neotel to achieve the growth strategy to enhance the next generation network capabilities, increasing the size of the fibre footprint in pursuit of fibre to home and fibre to business opportunities.</t>
    </r>
  </si>
  <si>
    <r>
      <t xml:space="preserve">*   Building network infrastructure, technology and innovation to drive connectivity. Network leadership remain the foundation of the strategy.
</t>
    </r>
    <r>
      <rPr>
        <sz val="11"/>
        <color rgb="FFFF0000"/>
        <rFont val="Arial"/>
        <family val="2"/>
      </rPr>
      <t>*   Improved coverate and penetration in international operations.</t>
    </r>
    <r>
      <rPr>
        <sz val="11"/>
        <color theme="1"/>
        <rFont val="Arial"/>
        <family val="2"/>
      </rPr>
      <t xml:space="preserve">
*   Pricing transformation leading to lower voice and data prices thus improving the cost of communication and access.
*   Still taking a knock on service revenues due to MTRs leading to a modest 0,3% growth in service revenue in SA.
</t>
    </r>
    <r>
      <rPr>
        <sz val="11"/>
        <color rgb="FFFF0000"/>
        <rFont val="Arial"/>
        <family val="2"/>
      </rPr>
      <t>*   Planning to launch M-Pesa in SA in line with international operations.</t>
    </r>
    <r>
      <rPr>
        <sz val="11"/>
        <color theme="1"/>
        <rFont val="Arial"/>
        <family val="2"/>
      </rPr>
      <t xml:space="preserve">
*   Enterprise business is growing strong achieving growth of 21.7%.
*   Widening the fibre network.</t>
    </r>
  </si>
  <si>
    <r>
      <rPr>
        <sz val="11"/>
        <color rgb="FFFF0000"/>
        <rFont val="Arial"/>
        <family val="2"/>
      </rPr>
      <t xml:space="preserve">*   Additional spectrum allocation: required spectrum of 2.6GHz and 800MHz remain unavailable.
*   Macroeconomic conditions have remained tough and competition has intensified in all our markets. </t>
    </r>
    <r>
      <rPr>
        <sz val="11"/>
        <color theme="1"/>
        <rFont val="Arial"/>
        <family val="2"/>
      </rPr>
      <t xml:space="preserve">
*   MTRs will continue to decline in all our markets which will impact on revenue, margins and profitability.
</t>
    </r>
    <r>
      <rPr>
        <sz val="11"/>
        <color rgb="FFFF0000"/>
        <rFont val="Arial"/>
        <family val="2"/>
      </rPr>
      <t>*   Maintaining investment in networks: Differentiating our services by providing the best quality, coverage and capacity provides a competitive advantage. Data is growing rapidly in all our operations.
*   Broadening our service offering: To remain competitive we need to invest effectively in the strength of a broader range of service offerings.
*   Attracting and retaining the best people: In our International operations we have experienced difficulty in sourcing the talent we need due to the shortage of local skills.
*    The weaker rand affected margin on data devices.</t>
    </r>
    <r>
      <rPr>
        <sz val="11"/>
        <color theme="1"/>
        <rFont val="Arial"/>
        <family val="2"/>
      </rPr>
      <t xml:space="preserve">
*    The upward pressure on expenses, specifically for imported equipment, handsets and IT services due to the weaker rand, as well as the inflationary effects of higher input costs.</t>
    </r>
  </si>
  <si>
    <r>
      <rPr>
        <sz val="11"/>
        <color rgb="FFFF0000"/>
        <rFont val="Arial"/>
        <family val="2"/>
      </rPr>
      <t>*   Investing in network coverage, quality and access continue to be central to the strategy.</t>
    </r>
    <r>
      <rPr>
        <sz val="11"/>
        <color theme="1"/>
        <rFont val="Arial"/>
        <family val="2"/>
      </rPr>
      <t xml:space="preserve"> Vodacom extended 3G coverage to 96% of the South African population. Uptime improved to 99.4% and the dropped call incidence rate fell to 0.7%.
</t>
    </r>
    <r>
      <rPr>
        <sz val="11"/>
        <color rgb="FFFF0000"/>
        <rFont val="Arial"/>
        <family val="2"/>
      </rPr>
      <t>*   Investing in network capacity enables us to offer more voice and data at lower prices to customers. .</t>
    </r>
    <r>
      <rPr>
        <sz val="11"/>
        <color theme="1"/>
        <rFont val="Arial"/>
        <family val="2"/>
      </rPr>
      <t xml:space="preserve">
*   The growth priority is focused on diversifying our revenues, which is critical as our traditional voice revenues come under pressure due to pricing dynamics, intensifying competition and the shift to data services.
*   Monetising data demand growth through more affordable services and devices, growing our managed services offering in our enterprise business, accelerating our roll out of fixed-line services, and developing new services.
</t>
    </r>
    <r>
      <rPr>
        <sz val="11"/>
        <color rgb="FFFF0000"/>
        <rFont val="Arial"/>
        <family val="2"/>
      </rPr>
      <t>*   Identify and investigate assets on the continent that would be value accretive. The search for sensible acquisition targets that correspond to our strategic goals continues.</t>
    </r>
  </si>
  <si>
    <r>
      <t xml:space="preserve">*   Our capital investment this year of R12.9 billion has enabled us to further expand our 2G, 3G and LTE/4G network coverage, increase data speed, and reduce our dropped-call rate across the region, ensuring that we continue to deliver on our ‘Best network’ promise. The data revenue growth reflects the increased demand for data services as customers upgrade to 3G and LTE/4G devices, as well as the 8.6% growth in active data customers.
*   By strengthening our network lead and enhancing access to affordable voice and data services, we are making a significant developmental contribution across all our operations.
*   Through our renewed focus on customer care we are striving to keep our promise of providing the best service. In May 2015, we launched an ambitious three-year programme under the Vodafone global CARE (Connectivity, Always in control, Rewarding loyalty, Easy access) initiative that focuses on four areas aimed at maximising the customer experience.
*   Complementing this initiative, </t>
    </r>
    <r>
      <rPr>
        <sz val="11"/>
        <color rgb="FFFF0000"/>
        <rFont val="Arial"/>
        <family val="2"/>
      </rPr>
      <t>we have begun the migration on our Customer 3D (C3D) programme, a new customer management and billing system that is needed as we transition from a predominately mobile company to a unified communications provider.
*   We have made significant progress this year in our pricing transformation strategy, offering more personalised packages that provide customers with greater value, improves ARPU and helps us to secure spend.</t>
    </r>
  </si>
  <si>
    <r>
      <rPr>
        <sz val="11"/>
        <color rgb="FFFF0000"/>
        <rFont val="Arial"/>
        <family val="2"/>
      </rPr>
      <t>*   Decided to terminate the Neotel deal but still pursuing fixed-line business still remain.</t>
    </r>
    <r>
      <rPr>
        <sz val="11"/>
        <color theme="1"/>
        <rFont val="Arial"/>
        <family val="2"/>
      </rPr>
      <t xml:space="preserve">
*   In South Africa, we added 2.1 million new customers to reach 61,3 million active customers. Contract customer churn in South Africa has dropped to 8.5%.
</t>
    </r>
    <r>
      <rPr>
        <sz val="11"/>
        <color rgb="FFFF0000"/>
        <rFont val="Arial"/>
        <family val="2"/>
      </rPr>
      <t>*   Our fixed-line and business managed services in South Africa increased 26.5% year-on-year to R1.7 billion; it now comprises 14.9% of total Enterprise service 
revenue. The enterprise business has performed well, with demand growing for our cloud, hosting and virtual private network (VPN) services. Our collaboration with IBM, our extensive fixed and mobile infrastructure, our pan-African and global footprint, and our investment in data centre infrastructure, provides the ideal platform and environment to deliver cloud services to large and multinational enterprises.</t>
    </r>
    <r>
      <rPr>
        <sz val="11"/>
        <color theme="1"/>
        <rFont val="Arial"/>
        <family val="2"/>
      </rPr>
      <t xml:space="preserve">
</t>
    </r>
    <r>
      <rPr>
        <sz val="11"/>
        <color rgb="FFFF0000"/>
        <rFont val="Arial"/>
        <family val="2"/>
      </rPr>
      <t>*   To maintain long-term growth, we are increasing our investment in new services, including insurance, Internet of Things (IoT, previously machine-to-machine (M2M)), fibre and content, with dedicated ‘acceleration units’ established to drive further uptake in these areas</t>
    </r>
    <r>
      <rPr>
        <sz val="11"/>
        <color theme="1"/>
        <rFont val="Arial"/>
        <family val="2"/>
      </rPr>
      <t xml:space="preserve">
*   Our International operations delivered a solid performance this year, maintaining double-digit revenue growth at 16.6% to R18.4 billion. Our International customer numbers have been negatively affected by customer registration compliance.
*   We won the award for the Best NPS Performance across the Vodafone Group. At year end, we were rated first for network quality in all of our markets in network NPS, except Tanzania where we were rated second.
</t>
    </r>
    <r>
      <rPr>
        <sz val="11"/>
        <color rgb="FFFF0000"/>
        <rFont val="Arial"/>
        <family val="2"/>
      </rPr>
      <t xml:space="preserve">*   We have made excellent progress in driving the uptake of data, our key engine for growth. Our data strategy is predicated on four pillars: having the best network; getting a device into every customer’s hands; offering affordable value across all segments; and providing more reason to consume data through the provision of content. </t>
    </r>
    <r>
      <rPr>
        <sz val="11"/>
        <color theme="1"/>
        <rFont val="Arial"/>
        <family val="2"/>
      </rPr>
      <t xml:space="preserve">
</t>
    </r>
    <r>
      <rPr>
        <sz val="11"/>
        <color rgb="FFFF0000"/>
        <rFont val="Arial"/>
        <family val="2"/>
      </rPr>
      <t>*   Providing digital content is another key driver for data growth. We have ambitious plans to be a formidable player in bringing targeted content to consumers – be it music streaming, gaming, TV and video, news or sport – through various distribution channels. 
*   In implementing our reseller strategy, we have secured valuable partnerships with content providers, and are focusing on forging more relationships going forward.
*   Given the impact of inflation, currency volatility, an increase in number of sites, and rising electricity and other input costs, we have been placing a strong focus on driving operational efficiencies across the Group.</t>
    </r>
  </si>
  <si>
    <r>
      <t xml:space="preserve">*   Customers have continued to benefit from the significant investment in the Vodacom network, and our activities in reducing voice and data costs, providing highly personalised packages, and expanding our product and service offerings in such areas as digital content, inclusive finance, insurance and the Internet of Things (IoT).
</t>
    </r>
    <r>
      <rPr>
        <sz val="11"/>
        <color rgb="FFFF0000"/>
        <rFont val="Arial"/>
        <family val="2"/>
      </rPr>
      <t xml:space="preserve">*   The recent sovereign debt rating downgrade, the continuing political uncertainty, and weak levels of job growth, have placed a strain on the economy and on levels of business and consumer confidence. </t>
    </r>
    <r>
      <rPr>
        <sz val="11"/>
        <color theme="1"/>
        <rFont val="Arial"/>
        <family val="2"/>
      </rPr>
      <t xml:space="preserve">
</t>
    </r>
    <r>
      <rPr>
        <sz val="11"/>
        <color rgb="FFFF0000"/>
        <rFont val="Arial"/>
        <family val="2"/>
      </rPr>
      <t>*   Our International operations have had a particularly challenging year, feeling the impact of high exchange rate volatility and regulatory changes in most of our markets
*   Our strong overall performance was achieved through the successful execution of our strategy of investing significantly in network infrastructure, providing segmented and personalised pricing plans, and targeting revenue growth in data, M-Pesa and enterprise, underpinned by our continuing cost-efficiency drive.</t>
    </r>
    <r>
      <rPr>
        <sz val="11"/>
        <color theme="1"/>
        <rFont val="Arial"/>
        <family val="2"/>
      </rPr>
      <t xml:space="preserve">
*   We have extended our 3G and 4G population coverage to 99.2% and 75.8% respectively, expanded our high-speed transmission to 92.1% of our sites, and are making good progress on our fibre deployment by entering into strategic wholesale agreements with other network providers.
</t>
    </r>
    <r>
      <rPr>
        <sz val="11"/>
        <color rgb="FFFF0000"/>
        <rFont val="Arial"/>
        <family val="2"/>
      </rPr>
      <t>*   To drive enterprise growth, we are focusing on three principal investment areas: building market leadership in IoT; realising growth opportunities for digitalisation in the SME sector; and scaling converged services through our targeted investment in fibre, fixed wireless capillarity and next generation networks.</t>
    </r>
    <r>
      <rPr>
        <sz val="11"/>
        <color theme="1"/>
        <rFont val="Arial"/>
        <family val="2"/>
      </rPr>
      <t xml:space="preserve">
*   Fixed-line and business managed services revenue increased 8.3%, with cloud and hosting increasing 35.2%, and our IoT revenue up 19.1% to R662 million.
*   A failure to secure access to additional spectrum, needed to deliver cost-effective expansion of our radio access network (RAN), would significantly impact our ability to increase capacity and deliver future system capabilities. </t>
    </r>
  </si>
  <si>
    <r>
      <rPr>
        <sz val="11"/>
        <color rgb="FFFF0000"/>
        <rFont val="Arial"/>
        <family val="2"/>
      </rPr>
      <t>*   Vodacom’s Vision 2020 strategy, seeks to reposition the Company as an overtly digital organisation. Digitalisation offers valuable opportunities for us to extend revenue streams beyond connectivity, and requires us to rethink the networks and technology of the future, redefine customer engagement and develop a company culture that attracts the best digital talent.</t>
    </r>
    <r>
      <rPr>
        <sz val="11"/>
        <color theme="1"/>
        <rFont val="Arial"/>
        <family val="2"/>
      </rPr>
      <t xml:space="preserve">
*   Progressing with the three-year programme under the Vodafone global CARE (Connectivity, Always in control, Rewarding loyalty, Easy access) initiative that focuses on four areas aimed at maximising the customer experience.
*   Over the past three years, we have invested R37.5 billion in network infrastructure, further expanding our 2G, 3G and 4G coverage, increasing data speeds, and reducing our dropped-call rate across the region.
*   In our South Africa segment we are seeing positive outcomes from our pricing transformation strategy and our personalised package offerings.
*   We continue to make excellent progress in growing and monetising data through our four-pronged approach: having the best network; driving the sale of smart devices; offering affordable data bundles across all customer segments; and providing compelling reasons to consume data. 
*   We continued to deliver significant operational efficiencies through our ‘Fit for growth’ programme, a Vodafone Group-wide initiative that allows us to leverage global best practice on optimising costs.
</t>
    </r>
    <r>
      <rPr>
        <sz val="11"/>
        <color rgb="FFFF0000"/>
        <rFont val="Arial"/>
        <family val="2"/>
      </rPr>
      <t>*   Vodacom Group has agreed terms with Vodafone to buy a strategic interest (34.94%) in Kenya’s market leading telco, Safaricom. Safaricom is a high growth, high margin, high cash generating business that operates in a high growth market with 28.1 million customers.</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</si>
</sst>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_-* #,##0_-;\-* #,##0_-;_-* &quot;-&quot;??_-;_-@_-"/>
    <numFmt numFmtId="166" formatCode="&quot;R&quot;#,##0"/>
  </numFmts>
  <fonts count="32" x14ac:knownFonts="1">
    <font>
      <sz val="10"/>
      <color theme="1"/>
      <name val="Arial"/>
      <family val="2"/>
      <scheme val="minor"/>
    </font>
    <font>
      <sz val="11"/>
      <color theme="1"/>
      <name val="Arial"/>
      <family val="2"/>
      <scheme val="minor"/>
    </font>
    <font>
      <sz val="10"/>
      <color rgb="FF9C0006"/>
      <name val="Arial"/>
      <family val="2"/>
      <scheme val="minor"/>
    </font>
    <font>
      <sz val="10"/>
      <color rgb="FF006100"/>
      <name val="Arial"/>
      <family val="2"/>
      <scheme val="minor"/>
    </font>
    <font>
      <sz val="10"/>
      <color rgb="FF9C6500"/>
      <name val="Arial"/>
      <family val="2"/>
      <scheme val="minor"/>
    </font>
    <font>
      <b/>
      <sz val="10"/>
      <color rgb="FFFA7D00"/>
      <name val="Arial"/>
      <family val="2"/>
      <scheme val="minor"/>
    </font>
    <font>
      <b/>
      <sz val="10"/>
      <color theme="0"/>
      <name val="Arial"/>
      <family val="2"/>
      <scheme val="minor"/>
    </font>
    <font>
      <i/>
      <sz val="10"/>
      <color rgb="FF7F7F7F"/>
      <name val="Arial"/>
      <family val="2"/>
      <scheme val="minor"/>
    </font>
    <font>
      <sz val="10"/>
      <color rgb="FF3F3F76"/>
      <name val="Arial"/>
      <family val="2"/>
      <scheme val="minor"/>
    </font>
    <font>
      <sz val="10"/>
      <color rgb="FFFA7D00"/>
      <name val="Arial"/>
      <family val="2"/>
      <scheme val="minor"/>
    </font>
    <font>
      <b/>
      <sz val="10"/>
      <color rgb="FF3F3F3F"/>
      <name val="Arial"/>
      <family val="2"/>
      <scheme val="minor"/>
    </font>
    <font>
      <sz val="10"/>
      <color rgb="FFFF0000"/>
      <name val="Arial"/>
      <family val="2"/>
      <scheme val="minor"/>
    </font>
    <font>
      <b/>
      <sz val="15"/>
      <color theme="3"/>
      <name val="Arial"/>
      <family val="2"/>
      <scheme val="minor"/>
    </font>
    <font>
      <b/>
      <sz val="13"/>
      <color theme="3"/>
      <name val="Arial"/>
      <family val="2"/>
      <scheme val="minor"/>
    </font>
    <font>
      <sz val="10"/>
      <color theme="1"/>
      <name val="Arial"/>
      <family val="2"/>
      <scheme val="minor"/>
    </font>
    <font>
      <b/>
      <sz val="11"/>
      <color theme="3"/>
      <name val="Arial"/>
      <family val="2"/>
      <scheme val="minor"/>
    </font>
    <font>
      <b/>
      <sz val="10"/>
      <color theme="1"/>
      <name val="Arial"/>
      <family val="2"/>
      <scheme val="minor"/>
    </font>
    <font>
      <sz val="10"/>
      <color theme="0"/>
      <name val="Arial"/>
      <family val="2"/>
      <scheme val="minor"/>
    </font>
    <font>
      <sz val="10"/>
      <color theme="1"/>
      <name val="Lucida Bright"/>
      <family val="1"/>
    </font>
    <font>
      <b/>
      <sz val="10"/>
      <color theme="1"/>
      <name val="Lucida Bright"/>
      <family val="1"/>
    </font>
    <font>
      <b/>
      <sz val="10"/>
      <color theme="0"/>
      <name val="Lucida Bright"/>
      <family val="1"/>
    </font>
    <font>
      <b/>
      <u/>
      <sz val="12"/>
      <color theme="1"/>
      <name val="Lucida Bright"/>
      <family val="1"/>
    </font>
    <font>
      <sz val="10"/>
      <name val="Lucida Bright"/>
      <family val="1"/>
    </font>
    <font>
      <sz val="10"/>
      <color theme="0"/>
      <name val="Lucida Bright"/>
      <family val="1"/>
    </font>
    <font>
      <sz val="11"/>
      <color theme="1"/>
      <name val="Arial"/>
      <family val="2"/>
    </font>
    <font>
      <b/>
      <sz val="11"/>
      <color theme="1"/>
      <name val="Arial"/>
      <family val="2"/>
    </font>
    <font>
      <b/>
      <sz val="11"/>
      <color theme="1"/>
      <name val="Arial"/>
      <family val="2"/>
      <scheme val="minor"/>
    </font>
    <font>
      <sz val="9"/>
      <color indexed="81"/>
      <name val="Tahoma"/>
      <family val="2"/>
    </font>
    <font>
      <b/>
      <sz val="9"/>
      <color indexed="81"/>
      <name val="Tahoma"/>
      <family val="2"/>
    </font>
    <font>
      <sz val="11"/>
      <color rgb="FFFFC000"/>
      <name val="Arial"/>
      <family val="2"/>
    </font>
    <font>
      <sz val="11"/>
      <color rgb="FF009632"/>
      <name val="Arial"/>
      <family val="2"/>
    </font>
    <font>
      <sz val="11"/>
      <color rgb="FFFF0000"/>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2"/>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92D050"/>
        <bgColor indexed="64"/>
      </patternFill>
    </fill>
    <fill>
      <patternFill patternType="solid">
        <fgColor theme="2" tint="-4.9989318521683403E-2"/>
        <bgColor indexed="64"/>
      </patternFill>
    </fill>
    <fill>
      <patternFill patternType="solid">
        <fgColor theme="0" tint="-0.14999847407452621"/>
        <bgColor indexed="64"/>
      </patternFill>
    </fill>
    <fill>
      <patternFill patternType="solid">
        <fgColor rgb="FFFFFF0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bottom style="medium">
        <color theme="4" tint="0.39997558519241921"/>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4">
    <xf numFmtId="0" fontId="0" fillId="0" borderId="0"/>
    <xf numFmtId="0" fontId="12" fillId="0" borderId="1" applyNumberFormat="0" applyFill="0" applyAlignment="0" applyProtection="0"/>
    <xf numFmtId="0" fontId="13" fillId="0" borderId="2" applyNumberFormat="0" applyFill="0" applyAlignment="0" applyProtection="0"/>
    <xf numFmtId="0" fontId="3" fillId="2" borderId="0" applyNumberFormat="0" applyBorder="0" applyAlignment="0" applyProtection="0"/>
    <xf numFmtId="0" fontId="2" fillId="3" borderId="0" applyNumberFormat="0" applyBorder="0" applyAlignment="0" applyProtection="0"/>
    <xf numFmtId="0" fontId="4" fillId="4" borderId="0" applyNumberFormat="0" applyBorder="0" applyAlignment="0" applyProtection="0"/>
    <xf numFmtId="0" fontId="8" fillId="5" borderId="3" applyNumberFormat="0" applyAlignment="0" applyProtection="0"/>
    <xf numFmtId="0" fontId="10" fillId="6" borderId="4" applyNumberFormat="0" applyAlignment="0" applyProtection="0"/>
    <xf numFmtId="0" fontId="5" fillId="6" borderId="3" applyNumberFormat="0" applyAlignment="0" applyProtection="0"/>
    <xf numFmtId="0" fontId="9" fillId="0" borderId="5" applyNumberFormat="0" applyFill="0" applyAlignment="0" applyProtection="0"/>
    <xf numFmtId="0" fontId="6" fillId="7" borderId="6" applyNumberFormat="0" applyAlignment="0" applyProtection="0"/>
    <xf numFmtId="0" fontId="11" fillId="0" borderId="0" applyNumberFormat="0" applyFill="0" applyBorder="0" applyAlignment="0" applyProtection="0"/>
    <xf numFmtId="0" fontId="7" fillId="0" borderId="0" applyNumberFormat="0" applyFill="0" applyBorder="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7" fillId="23" borderId="0" applyNumberFormat="0" applyBorder="0" applyAlignment="0" applyProtection="0"/>
    <xf numFmtId="0" fontId="17" fillId="24" borderId="0" applyNumberFormat="0" applyBorder="0" applyAlignment="0" applyProtection="0"/>
    <xf numFmtId="0" fontId="14" fillId="25" borderId="0" applyNumberFormat="0" applyBorder="0" applyAlignment="0" applyProtection="0"/>
    <xf numFmtId="0" fontId="14" fillId="26" borderId="0" applyNumberFormat="0" applyBorder="0" applyAlignment="0" applyProtection="0"/>
    <xf numFmtId="0" fontId="17" fillId="27" borderId="0" applyNumberFormat="0" applyBorder="0" applyAlignment="0" applyProtection="0"/>
    <xf numFmtId="0" fontId="17" fillId="28" borderId="0" applyNumberFormat="0" applyBorder="0" applyAlignment="0" applyProtection="0"/>
    <xf numFmtId="0" fontId="14" fillId="29" borderId="0" applyNumberFormat="0" applyBorder="0" applyAlignment="0" applyProtection="0"/>
    <xf numFmtId="0" fontId="14" fillId="30" borderId="0" applyNumberFormat="0" applyBorder="0" applyAlignment="0" applyProtection="0"/>
    <xf numFmtId="0" fontId="17" fillId="31" borderId="0" applyNumberFormat="0" applyBorder="0" applyAlignment="0" applyProtection="0"/>
    <xf numFmtId="9" fontId="14" fillId="0" borderId="0" applyFont="0" applyFill="0" applyBorder="0" applyAlignment="0" applyProtection="0"/>
    <xf numFmtId="0" fontId="1" fillId="0" borderId="0"/>
    <xf numFmtId="9" fontId="1" fillId="0" borderId="0" applyFont="0" applyFill="0" applyBorder="0" applyAlignment="0" applyProtection="0"/>
    <xf numFmtId="43" fontId="14" fillId="0" borderId="0" applyFont="0" applyFill="0" applyBorder="0" applyAlignment="0" applyProtection="0"/>
  </cellStyleXfs>
  <cellXfs count="189">
    <xf numFmtId="0" fontId="0" fillId="0" borderId="0" xfId="0"/>
    <xf numFmtId="0" fontId="18" fillId="0" borderId="0" xfId="0" applyFont="1"/>
    <xf numFmtId="0" fontId="19" fillId="0" borderId="0" xfId="0" applyFont="1"/>
    <xf numFmtId="0" fontId="21" fillId="0" borderId="0" xfId="0" applyFont="1"/>
    <xf numFmtId="0" fontId="22" fillId="32" borderId="0" xfId="0" applyFont="1" applyFill="1"/>
    <xf numFmtId="2" fontId="18" fillId="0" borderId="0" xfId="0" applyNumberFormat="1" applyFont="1"/>
    <xf numFmtId="0" fontId="22" fillId="0" borderId="0" xfId="0" applyFont="1" applyAlignment="1">
      <alignment horizontal="center"/>
    </xf>
    <xf numFmtId="1" fontId="18" fillId="0" borderId="0" xfId="0" applyNumberFormat="1" applyFont="1"/>
    <xf numFmtId="9" fontId="18" fillId="0" borderId="0" xfId="40" applyFont="1"/>
    <xf numFmtId="0" fontId="22" fillId="0" borderId="0" xfId="0" applyFont="1"/>
    <xf numFmtId="9" fontId="19" fillId="0" borderId="0" xfId="40" applyFont="1"/>
    <xf numFmtId="0" fontId="23" fillId="35" borderId="0" xfId="0" applyFont="1" applyFill="1"/>
    <xf numFmtId="3" fontId="23" fillId="35" borderId="0" xfId="0" applyNumberFormat="1" applyFont="1" applyFill="1"/>
    <xf numFmtId="164" fontId="23" fillId="35" borderId="0" xfId="40" applyNumberFormat="1" applyFont="1" applyFill="1"/>
    <xf numFmtId="4" fontId="23" fillId="35" borderId="0" xfId="0" applyNumberFormat="1" applyFont="1" applyFill="1"/>
    <xf numFmtId="0" fontId="20" fillId="33" borderId="0" xfId="0" applyFont="1" applyFill="1"/>
    <xf numFmtId="164" fontId="19" fillId="0" borderId="0" xfId="40" applyNumberFormat="1" applyFont="1"/>
    <xf numFmtId="0" fontId="19" fillId="0" borderId="0" xfId="0" applyFont="1" applyAlignment="1">
      <alignment horizontal="right"/>
    </xf>
    <xf numFmtId="0" fontId="24" fillId="0" borderId="0" xfId="41" applyFont="1" applyAlignment="1">
      <alignment vertical="top"/>
    </xf>
    <xf numFmtId="0" fontId="25" fillId="0" borderId="0" xfId="41" applyFont="1" applyAlignment="1">
      <alignment vertical="top"/>
    </xf>
    <xf numFmtId="0" fontId="24" fillId="0" borderId="12" xfId="41" applyFont="1" applyBorder="1" applyAlignment="1">
      <alignment vertical="top"/>
    </xf>
    <xf numFmtId="0" fontId="24" fillId="0" borderId="0" xfId="41" applyFont="1" applyBorder="1" applyAlignment="1">
      <alignment vertical="top"/>
    </xf>
    <xf numFmtId="0" fontId="24" fillId="0" borderId="13" xfId="41" applyFont="1" applyBorder="1" applyAlignment="1">
      <alignment vertical="top"/>
    </xf>
    <xf numFmtId="0" fontId="24" fillId="34" borderId="12" xfId="41" applyFont="1" applyFill="1" applyBorder="1" applyAlignment="1">
      <alignment vertical="top"/>
    </xf>
    <xf numFmtId="0" fontId="24" fillId="34" borderId="0" xfId="41" applyFont="1" applyFill="1" applyBorder="1" applyAlignment="1">
      <alignment vertical="top"/>
    </xf>
    <xf numFmtId="0" fontId="24" fillId="34" borderId="13" xfId="41" applyFont="1" applyFill="1" applyBorder="1" applyAlignment="1">
      <alignment vertical="top"/>
    </xf>
    <xf numFmtId="0" fontId="24" fillId="0" borderId="14" xfId="41" applyFont="1" applyBorder="1" applyAlignment="1">
      <alignment vertical="top"/>
    </xf>
    <xf numFmtId="0" fontId="24" fillId="0" borderId="15" xfId="41" applyFont="1" applyBorder="1" applyAlignment="1">
      <alignment vertical="top"/>
    </xf>
    <xf numFmtId="0" fontId="24" fillId="0" borderId="16" xfId="41" applyFont="1" applyBorder="1" applyAlignment="1">
      <alignment vertical="top"/>
    </xf>
    <xf numFmtId="0" fontId="25" fillId="0" borderId="9" xfId="41" applyFont="1" applyBorder="1" applyAlignment="1">
      <alignment vertical="top"/>
    </xf>
    <xf numFmtId="0" fontId="25" fillId="0" borderId="11" xfId="41" applyFont="1" applyBorder="1" applyAlignment="1">
      <alignment vertical="top"/>
    </xf>
    <xf numFmtId="0" fontId="25" fillId="0" borderId="12" xfId="41" applyFont="1" applyBorder="1" applyAlignment="1">
      <alignment vertical="top"/>
    </xf>
    <xf numFmtId="0" fontId="25" fillId="0" borderId="13" xfId="41" applyFont="1" applyBorder="1" applyAlignment="1">
      <alignment vertical="top"/>
    </xf>
    <xf numFmtId="0" fontId="25" fillId="34" borderId="12" xfId="41" applyFont="1" applyFill="1" applyBorder="1" applyAlignment="1">
      <alignment vertical="top"/>
    </xf>
    <xf numFmtId="0" fontId="25" fillId="34" borderId="13" xfId="41" applyFont="1" applyFill="1" applyBorder="1" applyAlignment="1">
      <alignment vertical="top"/>
    </xf>
    <xf numFmtId="0" fontId="25" fillId="0" borderId="14" xfId="41" applyFont="1" applyBorder="1" applyAlignment="1">
      <alignment vertical="top"/>
    </xf>
    <xf numFmtId="0" fontId="25" fillId="0" borderId="16" xfId="41" applyFont="1" applyBorder="1" applyAlignment="1">
      <alignment vertical="top"/>
    </xf>
    <xf numFmtId="0" fontId="24" fillId="0" borderId="9" xfId="41" applyFont="1" applyBorder="1" applyAlignment="1">
      <alignment vertical="top"/>
    </xf>
    <xf numFmtId="0" fontId="24" fillId="0" borderId="10" xfId="41" applyFont="1" applyBorder="1" applyAlignment="1">
      <alignment vertical="top"/>
    </xf>
    <xf numFmtId="0" fontId="24" fillId="0" borderId="11" xfId="41" applyFont="1" applyBorder="1" applyAlignment="1">
      <alignment vertical="top"/>
    </xf>
    <xf numFmtId="0" fontId="25" fillId="36" borderId="14" xfId="41" applyFont="1" applyFill="1" applyBorder="1" applyAlignment="1">
      <alignment vertical="top"/>
    </xf>
    <xf numFmtId="0" fontId="25" fillId="36" borderId="16" xfId="41" applyFont="1" applyFill="1" applyBorder="1" applyAlignment="1">
      <alignment vertical="top"/>
    </xf>
    <xf numFmtId="0" fontId="24" fillId="36" borderId="14" xfId="41" applyFont="1" applyFill="1" applyBorder="1" applyAlignment="1">
      <alignment vertical="top"/>
    </xf>
    <xf numFmtId="0" fontId="24" fillId="36" borderId="15" xfId="41" applyFont="1" applyFill="1" applyBorder="1" applyAlignment="1">
      <alignment vertical="top"/>
    </xf>
    <xf numFmtId="0" fontId="24" fillId="36" borderId="16" xfId="41" applyFont="1" applyFill="1" applyBorder="1" applyAlignment="1">
      <alignment vertical="top"/>
    </xf>
    <xf numFmtId="0" fontId="25" fillId="37" borderId="9" xfId="41" applyFont="1" applyFill="1" applyBorder="1" applyAlignment="1">
      <alignment vertical="top"/>
    </xf>
    <xf numFmtId="0" fontId="25" fillId="37" borderId="11" xfId="41" applyFont="1" applyFill="1" applyBorder="1" applyAlignment="1">
      <alignment vertical="top"/>
    </xf>
    <xf numFmtId="0" fontId="24" fillId="37" borderId="9" xfId="41" applyFont="1" applyFill="1" applyBorder="1" applyAlignment="1">
      <alignment vertical="top"/>
    </xf>
    <xf numFmtId="0" fontId="24" fillId="37" borderId="10" xfId="41" applyFont="1" applyFill="1" applyBorder="1" applyAlignment="1">
      <alignment vertical="top"/>
    </xf>
    <xf numFmtId="0" fontId="24" fillId="37" borderId="11" xfId="41" applyFont="1" applyFill="1" applyBorder="1" applyAlignment="1">
      <alignment vertical="top"/>
    </xf>
    <xf numFmtId="0" fontId="25" fillId="34" borderId="14" xfId="41" applyFont="1" applyFill="1" applyBorder="1" applyAlignment="1">
      <alignment vertical="top"/>
    </xf>
    <xf numFmtId="0" fontId="25" fillId="34" borderId="16" xfId="41" applyFont="1" applyFill="1" applyBorder="1" applyAlignment="1">
      <alignment vertical="top"/>
    </xf>
    <xf numFmtId="0" fontId="24" fillId="34" borderId="14" xfId="41" applyFont="1" applyFill="1" applyBorder="1" applyAlignment="1">
      <alignment vertical="top"/>
    </xf>
    <xf numFmtId="0" fontId="24" fillId="34" borderId="15" xfId="41" applyFont="1" applyFill="1" applyBorder="1" applyAlignment="1">
      <alignment vertical="top"/>
    </xf>
    <xf numFmtId="0" fontId="24" fillId="34" borderId="16" xfId="41" applyFont="1" applyFill="1" applyBorder="1" applyAlignment="1">
      <alignment vertical="top"/>
    </xf>
    <xf numFmtId="0" fontId="26" fillId="0" borderId="0" xfId="0" applyFont="1" applyFill="1" applyAlignment="1">
      <alignment horizontal="center" wrapText="1"/>
    </xf>
    <xf numFmtId="0" fontId="16" fillId="34" borderId="0" xfId="0" applyFont="1" applyFill="1" applyAlignment="1">
      <alignment wrapText="1"/>
    </xf>
    <xf numFmtId="0" fontId="0" fillId="0" borderId="0" xfId="0" applyAlignment="1">
      <alignment wrapText="1"/>
    </xf>
    <xf numFmtId="165" fontId="18" fillId="0" borderId="0" xfId="43" applyNumberFormat="1" applyFont="1"/>
    <xf numFmtId="165" fontId="19" fillId="0" borderId="0" xfId="43" applyNumberFormat="1" applyFont="1"/>
    <xf numFmtId="0" fontId="18" fillId="0" borderId="0" xfId="0" applyFont="1" applyAlignment="1">
      <alignment wrapText="1"/>
    </xf>
    <xf numFmtId="0" fontId="19" fillId="0" borderId="0" xfId="0" applyFont="1" applyAlignment="1">
      <alignment wrapText="1"/>
    </xf>
    <xf numFmtId="164" fontId="18" fillId="0" borderId="0" xfId="40" applyNumberFormat="1" applyFont="1"/>
    <xf numFmtId="0" fontId="24" fillId="0" borderId="0" xfId="41" applyFont="1" applyBorder="1" applyAlignment="1">
      <alignment horizontal="center" vertical="top"/>
    </xf>
    <xf numFmtId="0" fontId="24" fillId="0" borderId="12" xfId="41" applyFont="1" applyBorder="1" applyAlignment="1">
      <alignment horizontal="center" vertical="top"/>
    </xf>
    <xf numFmtId="0" fontId="24" fillId="0" borderId="13" xfId="41" applyFont="1" applyBorder="1" applyAlignment="1">
      <alignment horizontal="center" vertical="top"/>
    </xf>
    <xf numFmtId="0" fontId="24" fillId="0" borderId="12" xfId="41" applyFont="1" applyBorder="1" applyAlignment="1">
      <alignment vertical="top" wrapText="1"/>
    </xf>
    <xf numFmtId="0" fontId="24" fillId="0" borderId="0" xfId="41" applyFont="1" applyBorder="1" applyAlignment="1">
      <alignment vertical="top" wrapText="1"/>
    </xf>
    <xf numFmtId="0" fontId="29" fillId="0" borderId="0" xfId="41" applyFont="1" applyBorder="1" applyAlignment="1">
      <alignment vertical="top" wrapText="1"/>
    </xf>
    <xf numFmtId="0" fontId="30" fillId="0" borderId="0" xfId="41" applyFont="1" applyBorder="1" applyAlignment="1">
      <alignment vertical="top" wrapText="1"/>
    </xf>
    <xf numFmtId="0" fontId="30" fillId="0" borderId="12" xfId="41" applyFont="1" applyBorder="1" applyAlignment="1">
      <alignment vertical="top" wrapText="1"/>
    </xf>
    <xf numFmtId="0" fontId="24" fillId="0" borderId="13" xfId="41" applyFont="1" applyBorder="1" applyAlignment="1">
      <alignment vertical="top" wrapText="1"/>
    </xf>
    <xf numFmtId="0" fontId="24" fillId="37" borderId="9" xfId="41" applyFont="1" applyFill="1" applyBorder="1" applyAlignment="1">
      <alignment vertical="top" wrapText="1"/>
    </xf>
    <xf numFmtId="0" fontId="24" fillId="37" borderId="10" xfId="41" applyFont="1" applyFill="1" applyBorder="1" applyAlignment="1">
      <alignment vertical="top" wrapText="1"/>
    </xf>
    <xf numFmtId="0" fontId="24" fillId="37" borderId="11" xfId="41" applyFont="1" applyFill="1" applyBorder="1" applyAlignment="1">
      <alignment vertical="top" wrapText="1"/>
    </xf>
    <xf numFmtId="0" fontId="24" fillId="0" borderId="9" xfId="41" applyFont="1" applyBorder="1" applyAlignment="1">
      <alignment vertical="top" wrapText="1"/>
    </xf>
    <xf numFmtId="0" fontId="24" fillId="0" borderId="10" xfId="41" applyFont="1" applyBorder="1" applyAlignment="1">
      <alignment vertical="top" wrapText="1"/>
    </xf>
    <xf numFmtId="0" fontId="24" fillId="0" borderId="11" xfId="41" applyFont="1" applyBorder="1" applyAlignment="1">
      <alignment vertical="top" wrapText="1"/>
    </xf>
    <xf numFmtId="0" fontId="24" fillId="34" borderId="14" xfId="41" applyFont="1" applyFill="1" applyBorder="1" applyAlignment="1">
      <alignment vertical="top" wrapText="1"/>
    </xf>
    <xf numFmtId="0" fontId="24" fillId="34" borderId="15" xfId="41" applyFont="1" applyFill="1" applyBorder="1" applyAlignment="1">
      <alignment vertical="top" wrapText="1"/>
    </xf>
    <xf numFmtId="0" fontId="24" fillId="34" borderId="16" xfId="41" applyFont="1" applyFill="1" applyBorder="1" applyAlignment="1">
      <alignment vertical="top" wrapText="1"/>
    </xf>
    <xf numFmtId="9" fontId="24" fillId="0" borderId="12" xfId="42" applyFont="1" applyBorder="1" applyAlignment="1">
      <alignment vertical="top" wrapText="1"/>
    </xf>
    <xf numFmtId="0" fontId="24" fillId="34" borderId="12" xfId="41" applyFont="1" applyFill="1" applyBorder="1" applyAlignment="1">
      <alignment vertical="top" wrapText="1"/>
    </xf>
    <xf numFmtId="0" fontId="24" fillId="34" borderId="0" xfId="41" applyFont="1" applyFill="1" applyBorder="1" applyAlignment="1">
      <alignment vertical="top" wrapText="1"/>
    </xf>
    <xf numFmtId="0" fontId="24" fillId="34" borderId="13" xfId="41" applyFont="1" applyFill="1" applyBorder="1" applyAlignment="1">
      <alignment vertical="top" wrapText="1"/>
    </xf>
    <xf numFmtId="0" fontId="24" fillId="0" borderId="14" xfId="41" applyFont="1" applyBorder="1" applyAlignment="1">
      <alignment vertical="top" wrapText="1"/>
    </xf>
    <xf numFmtId="0" fontId="24" fillId="0" borderId="15" xfId="41" applyFont="1" applyBorder="1" applyAlignment="1">
      <alignment vertical="top" wrapText="1"/>
    </xf>
    <xf numFmtId="0" fontId="24" fillId="0" borderId="16" xfId="41" applyFont="1" applyBorder="1" applyAlignment="1">
      <alignment vertical="top" wrapText="1"/>
    </xf>
    <xf numFmtId="0" fontId="30" fillId="0" borderId="13" xfId="41" applyFont="1" applyBorder="1" applyAlignment="1">
      <alignment vertical="top" wrapText="1"/>
    </xf>
    <xf numFmtId="0" fontId="24" fillId="0" borderId="12" xfId="41" applyFont="1" applyBorder="1" applyAlignment="1">
      <alignment horizontal="left" vertical="top" wrapText="1"/>
    </xf>
    <xf numFmtId="0" fontId="24" fillId="0" borderId="0" xfId="41" applyFont="1" applyBorder="1" applyAlignment="1">
      <alignment horizontal="left" vertical="top" wrapText="1"/>
    </xf>
    <xf numFmtId="0" fontId="24" fillId="0" borderId="13" xfId="41" applyFont="1" applyBorder="1" applyAlignment="1">
      <alignment horizontal="left" vertical="top" wrapText="1"/>
    </xf>
    <xf numFmtId="0" fontId="25" fillId="0" borderId="12" xfId="41" applyFont="1" applyBorder="1" applyAlignment="1">
      <alignment horizontal="left" vertical="top"/>
    </xf>
    <xf numFmtId="0" fontId="25" fillId="0" borderId="13" xfId="41" applyFont="1" applyBorder="1" applyAlignment="1">
      <alignment horizontal="left" vertical="top"/>
    </xf>
    <xf numFmtId="0" fontId="24" fillId="0" borderId="10" xfId="41" applyFont="1" applyBorder="1" applyAlignment="1">
      <alignment horizontal="left" vertical="top"/>
    </xf>
    <xf numFmtId="0" fontId="24" fillId="0" borderId="9" xfId="41" applyFont="1" applyBorder="1" applyAlignment="1">
      <alignment horizontal="left" vertical="top"/>
    </xf>
    <xf numFmtId="0" fontId="24" fillId="0" borderId="11" xfId="41" applyFont="1" applyBorder="1" applyAlignment="1">
      <alignment horizontal="left" vertical="top"/>
    </xf>
    <xf numFmtId="0" fontId="24" fillId="36" borderId="15" xfId="41" applyFont="1" applyFill="1" applyBorder="1" applyAlignment="1">
      <alignment horizontal="left" vertical="top"/>
    </xf>
    <xf numFmtId="0" fontId="24" fillId="36" borderId="14" xfId="41" applyFont="1" applyFill="1" applyBorder="1" applyAlignment="1">
      <alignment horizontal="left" vertical="top"/>
    </xf>
    <xf numFmtId="0" fontId="24" fillId="36" borderId="16" xfId="41" applyFont="1" applyFill="1" applyBorder="1" applyAlignment="1">
      <alignment horizontal="left" vertical="top"/>
    </xf>
    <xf numFmtId="0" fontId="24" fillId="37" borderId="10" xfId="41" applyFont="1" applyFill="1" applyBorder="1" applyAlignment="1">
      <alignment horizontal="left" vertical="top" wrapText="1"/>
    </xf>
    <xf numFmtId="0" fontId="24" fillId="37" borderId="9" xfId="41" applyFont="1" applyFill="1" applyBorder="1" applyAlignment="1">
      <alignment horizontal="left" vertical="top" wrapText="1"/>
    </xf>
    <xf numFmtId="0" fontId="24" fillId="37" borderId="11" xfId="41" applyFont="1" applyFill="1" applyBorder="1" applyAlignment="1">
      <alignment horizontal="left" vertical="top" wrapText="1"/>
    </xf>
    <xf numFmtId="0" fontId="24" fillId="0" borderId="10" xfId="41" applyFont="1" applyBorder="1" applyAlignment="1">
      <alignment horizontal="left" vertical="top" wrapText="1"/>
    </xf>
    <xf numFmtId="0" fontId="24" fillId="0" borderId="9" xfId="41" applyFont="1" applyBorder="1" applyAlignment="1">
      <alignment horizontal="left" vertical="top" wrapText="1"/>
    </xf>
    <xf numFmtId="0" fontId="24" fillId="0" borderId="11" xfId="41" applyFont="1" applyBorder="1" applyAlignment="1">
      <alignment horizontal="left" vertical="top" wrapText="1"/>
    </xf>
    <xf numFmtId="0" fontId="24" fillId="34" borderId="15" xfId="41" applyFont="1" applyFill="1" applyBorder="1" applyAlignment="1">
      <alignment horizontal="left" vertical="top" wrapText="1"/>
    </xf>
    <xf numFmtId="0" fontId="24" fillId="34" borderId="14" xfId="41" applyFont="1" applyFill="1" applyBorder="1" applyAlignment="1">
      <alignment horizontal="left" vertical="top" wrapText="1"/>
    </xf>
    <xf numFmtId="0" fontId="24" fillId="34" borderId="16" xfId="41" applyFont="1" applyFill="1" applyBorder="1" applyAlignment="1">
      <alignment horizontal="left" vertical="top" wrapText="1"/>
    </xf>
    <xf numFmtId="0" fontId="24" fillId="34" borderId="0" xfId="41" applyFont="1" applyFill="1" applyBorder="1" applyAlignment="1">
      <alignment horizontal="left" vertical="top" wrapText="1"/>
    </xf>
    <xf numFmtId="0" fontId="24" fillId="34" borderId="12" xfId="41" applyFont="1" applyFill="1" applyBorder="1" applyAlignment="1">
      <alignment horizontal="left" vertical="top" wrapText="1"/>
    </xf>
    <xf numFmtId="0" fontId="24" fillId="34" borderId="13" xfId="41" applyFont="1" applyFill="1" applyBorder="1" applyAlignment="1">
      <alignment horizontal="left" vertical="top" wrapText="1"/>
    </xf>
    <xf numFmtId="0" fontId="24" fillId="0" borderId="15" xfId="41" applyFont="1" applyBorder="1" applyAlignment="1">
      <alignment horizontal="left" vertical="top" wrapText="1"/>
    </xf>
    <xf numFmtId="0" fontId="24" fillId="0" borderId="14" xfId="41" applyFont="1" applyBorder="1" applyAlignment="1">
      <alignment horizontal="left" vertical="top" wrapText="1"/>
    </xf>
    <xf numFmtId="0" fontId="24" fillId="0" borderId="16" xfId="41" applyFont="1" applyBorder="1" applyAlignment="1">
      <alignment horizontal="left" vertical="top" wrapText="1"/>
    </xf>
    <xf numFmtId="0" fontId="30" fillId="0" borderId="0" xfId="41" applyFont="1" applyBorder="1" applyAlignment="1">
      <alignment horizontal="left" vertical="top" wrapText="1"/>
    </xf>
    <xf numFmtId="0" fontId="29" fillId="0" borderId="0" xfId="41" applyFont="1" applyBorder="1" applyAlignment="1">
      <alignment horizontal="left" vertical="top" wrapText="1"/>
    </xf>
    <xf numFmtId="0" fontId="24" fillId="0" borderId="12" xfId="41" applyFont="1" applyBorder="1" applyAlignment="1">
      <alignment horizontal="center" vertical="top"/>
    </xf>
    <xf numFmtId="0" fontId="24" fillId="0" borderId="0" xfId="41" applyFont="1" applyBorder="1" applyAlignment="1">
      <alignment horizontal="center" vertical="top"/>
    </xf>
    <xf numFmtId="0" fontId="24" fillId="0" borderId="13" xfId="41" applyFont="1" applyBorder="1" applyAlignment="1">
      <alignment horizontal="center" vertical="top"/>
    </xf>
    <xf numFmtId="0" fontId="25" fillId="0" borderId="12" xfId="41" applyFont="1" applyBorder="1" applyAlignment="1">
      <alignment horizontal="left" vertical="top"/>
    </xf>
    <xf numFmtId="0" fontId="25" fillId="0" borderId="13" xfId="41" applyFont="1" applyBorder="1" applyAlignment="1">
      <alignment horizontal="left" vertical="top"/>
    </xf>
    <xf numFmtId="0" fontId="24" fillId="0" borderId="12" xfId="41" applyFont="1" applyBorder="1" applyAlignment="1">
      <alignment horizontal="left" vertical="top" wrapText="1"/>
    </xf>
    <xf numFmtId="0" fontId="24" fillId="0" borderId="0" xfId="41" applyFont="1" applyBorder="1" applyAlignment="1">
      <alignment horizontal="left" vertical="top" wrapText="1"/>
    </xf>
    <xf numFmtId="0" fontId="24" fillId="0" borderId="13" xfId="41" applyFont="1" applyBorder="1" applyAlignment="1">
      <alignment horizontal="left" vertical="top" wrapText="1"/>
    </xf>
    <xf numFmtId="0" fontId="24" fillId="0" borderId="10" xfId="41" applyFont="1" applyBorder="1" applyAlignment="1">
      <alignment horizontal="left" vertical="top"/>
    </xf>
    <xf numFmtId="0" fontId="30" fillId="0" borderId="12" xfId="41" applyFont="1" applyBorder="1" applyAlignment="1">
      <alignment horizontal="left" vertical="top" wrapText="1"/>
    </xf>
    <xf numFmtId="0" fontId="30" fillId="0" borderId="13" xfId="41" applyFont="1" applyBorder="1" applyAlignment="1">
      <alignment horizontal="left" vertical="top" wrapText="1"/>
    </xf>
    <xf numFmtId="0" fontId="25" fillId="36" borderId="9" xfId="41" applyFont="1" applyFill="1" applyBorder="1" applyAlignment="1">
      <alignment vertical="top"/>
    </xf>
    <xf numFmtId="0" fontId="25" fillId="36" borderId="11" xfId="41" applyFont="1" applyFill="1" applyBorder="1" applyAlignment="1">
      <alignment vertical="top"/>
    </xf>
    <xf numFmtId="0" fontId="18" fillId="0" borderId="0" xfId="0" applyFont="1" applyFill="1"/>
    <xf numFmtId="1" fontId="18" fillId="0" borderId="0" xfId="0" applyNumberFormat="1" applyFont="1" applyFill="1"/>
    <xf numFmtId="164" fontId="18" fillId="0" borderId="0" xfId="40" applyNumberFormat="1" applyFont="1" applyFill="1"/>
    <xf numFmtId="0" fontId="24" fillId="0" borderId="0" xfId="41" applyFont="1" applyAlignment="1">
      <alignment vertical="top" wrapText="1"/>
    </xf>
    <xf numFmtId="0" fontId="25" fillId="34" borderId="9" xfId="41" applyFont="1" applyFill="1" applyBorder="1" applyAlignment="1">
      <alignment vertical="top"/>
    </xf>
    <xf numFmtId="0" fontId="25" fillId="34" borderId="11" xfId="41" applyFont="1" applyFill="1" applyBorder="1" applyAlignment="1">
      <alignment vertical="top"/>
    </xf>
    <xf numFmtId="0" fontId="24" fillId="34" borderId="9" xfId="41" applyFont="1" applyFill="1" applyBorder="1" applyAlignment="1">
      <alignment vertical="top" wrapText="1"/>
    </xf>
    <xf numFmtId="0" fontId="24" fillId="34" borderId="10" xfId="41" applyFont="1" applyFill="1" applyBorder="1" applyAlignment="1">
      <alignment vertical="top" wrapText="1"/>
    </xf>
    <xf numFmtId="0" fontId="24" fillId="34" borderId="11" xfId="41" applyFont="1" applyFill="1" applyBorder="1" applyAlignment="1">
      <alignment vertical="top" wrapText="1"/>
    </xf>
    <xf numFmtId="0" fontId="24" fillId="34" borderId="10" xfId="41" applyFont="1" applyFill="1" applyBorder="1" applyAlignment="1">
      <alignment horizontal="left" vertical="top" wrapText="1"/>
    </xf>
    <xf numFmtId="0" fontId="24" fillId="34" borderId="9" xfId="41" applyFont="1" applyFill="1" applyBorder="1" applyAlignment="1">
      <alignment horizontal="left" vertical="top" wrapText="1"/>
    </xf>
    <xf numFmtId="0" fontId="24" fillId="34" borderId="11" xfId="41" applyFont="1" applyFill="1" applyBorder="1" applyAlignment="1">
      <alignment horizontal="left" vertical="top" wrapText="1"/>
    </xf>
    <xf numFmtId="0" fontId="16" fillId="34" borderId="0" xfId="0" applyFont="1" applyFill="1" applyAlignment="1">
      <alignment vertical="top" wrapText="1"/>
    </xf>
    <xf numFmtId="0" fontId="0" fillId="0" borderId="0" xfId="0" applyAlignment="1">
      <alignment vertical="top" wrapText="1"/>
    </xf>
    <xf numFmtId="0" fontId="18" fillId="0" borderId="0" xfId="0" applyFont="1" applyAlignment="1">
      <alignment horizontal="right"/>
    </xf>
    <xf numFmtId="165" fontId="18" fillId="0" borderId="0" xfId="0" applyNumberFormat="1" applyFont="1"/>
    <xf numFmtId="166" fontId="18" fillId="0" borderId="0" xfId="0" applyNumberFormat="1" applyFont="1"/>
    <xf numFmtId="0" fontId="24" fillId="0" borderId="12" xfId="41" applyFont="1" applyBorder="1" applyAlignment="1">
      <alignment horizontal="center" vertical="top"/>
    </xf>
    <xf numFmtId="0" fontId="24" fillId="0" borderId="0" xfId="41" applyFont="1" applyBorder="1" applyAlignment="1">
      <alignment horizontal="center" vertical="top"/>
    </xf>
    <xf numFmtId="0" fontId="24" fillId="0" borderId="13" xfId="41" applyFont="1" applyBorder="1" applyAlignment="1">
      <alignment horizontal="center" vertical="top"/>
    </xf>
    <xf numFmtId="0" fontId="24" fillId="0" borderId="12" xfId="41" applyFont="1" applyBorder="1" applyAlignment="1">
      <alignment horizontal="left" vertical="top" wrapText="1"/>
    </xf>
    <xf numFmtId="0" fontId="24" fillId="0" borderId="0" xfId="41" applyFont="1" applyBorder="1" applyAlignment="1">
      <alignment horizontal="left" vertical="top" wrapText="1"/>
    </xf>
    <xf numFmtId="0" fontId="24" fillId="0" borderId="13" xfId="41" applyFont="1" applyBorder="1" applyAlignment="1">
      <alignment horizontal="left" vertical="top" wrapText="1"/>
    </xf>
    <xf numFmtId="0" fontId="24" fillId="0" borderId="14" xfId="41" applyFont="1" applyBorder="1" applyAlignment="1">
      <alignment horizontal="center" vertical="top"/>
    </xf>
    <xf numFmtId="0" fontId="24" fillId="0" borderId="15" xfId="41" applyFont="1" applyBorder="1" applyAlignment="1">
      <alignment horizontal="center" vertical="top"/>
    </xf>
    <xf numFmtId="0" fontId="24" fillId="0" borderId="16" xfId="41" applyFont="1" applyBorder="1" applyAlignment="1">
      <alignment horizontal="center" vertical="top"/>
    </xf>
    <xf numFmtId="0" fontId="25" fillId="0" borderId="9" xfId="41" applyFont="1" applyBorder="1" applyAlignment="1">
      <alignment horizontal="center" vertical="top"/>
    </xf>
    <xf numFmtId="0" fontId="25" fillId="0" borderId="10" xfId="41" applyFont="1" applyBorder="1" applyAlignment="1">
      <alignment horizontal="center" vertical="top"/>
    </xf>
    <xf numFmtId="0" fontId="25" fillId="0" borderId="11" xfId="41" applyFont="1" applyBorder="1" applyAlignment="1">
      <alignment horizontal="center" vertical="top"/>
    </xf>
    <xf numFmtId="0" fontId="24" fillId="0" borderId="9" xfId="41" applyFont="1" applyBorder="1" applyAlignment="1">
      <alignment horizontal="center" vertical="top"/>
    </xf>
    <xf numFmtId="0" fontId="24" fillId="0" borderId="10" xfId="41" applyFont="1" applyBorder="1" applyAlignment="1">
      <alignment horizontal="center" vertical="top"/>
    </xf>
    <xf numFmtId="0" fontId="24" fillId="0" borderId="11" xfId="41" applyFont="1" applyBorder="1" applyAlignment="1">
      <alignment horizontal="center" vertical="top"/>
    </xf>
    <xf numFmtId="0" fontId="24" fillId="0" borderId="14" xfId="41" applyFont="1" applyBorder="1" applyAlignment="1">
      <alignment horizontal="left" vertical="top"/>
    </xf>
    <xf numFmtId="0" fontId="24" fillId="0" borderId="15" xfId="41" applyFont="1" applyBorder="1" applyAlignment="1">
      <alignment horizontal="left" vertical="top"/>
    </xf>
    <xf numFmtId="0" fontId="24" fillId="0" borderId="16" xfId="41" applyFont="1" applyBorder="1" applyAlignment="1">
      <alignment horizontal="left" vertical="top"/>
    </xf>
    <xf numFmtId="0" fontId="25" fillId="36" borderId="10" xfId="41" applyFont="1" applyFill="1" applyBorder="1" applyAlignment="1">
      <alignment horizontal="center" vertical="top"/>
    </xf>
    <xf numFmtId="0" fontId="25" fillId="36" borderId="9" xfId="41" applyFont="1" applyFill="1" applyBorder="1" applyAlignment="1">
      <alignment horizontal="center" vertical="top"/>
    </xf>
    <xf numFmtId="0" fontId="25" fillId="36" borderId="11" xfId="41" applyFont="1" applyFill="1" applyBorder="1" applyAlignment="1">
      <alignment horizontal="center" vertical="top"/>
    </xf>
    <xf numFmtId="0" fontId="24" fillId="0" borderId="12" xfId="41" applyFont="1" applyBorder="1" applyAlignment="1">
      <alignment horizontal="left" vertical="top"/>
    </xf>
    <xf numFmtId="0" fontId="24" fillId="0" borderId="0" xfId="41" applyFont="1" applyBorder="1" applyAlignment="1">
      <alignment horizontal="left" vertical="top"/>
    </xf>
    <xf numFmtId="0" fontId="24" fillId="0" borderId="13" xfId="41" applyFont="1" applyBorder="1" applyAlignment="1">
      <alignment horizontal="left" vertical="top"/>
    </xf>
    <xf numFmtId="0" fontId="24" fillId="0" borderId="12" xfId="41" applyFont="1" applyBorder="1" applyAlignment="1">
      <alignment horizontal="center" vertical="top" wrapText="1"/>
    </xf>
    <xf numFmtId="0" fontId="24" fillId="0" borderId="0" xfId="41" applyFont="1" applyBorder="1" applyAlignment="1">
      <alignment horizontal="center" vertical="top" wrapText="1"/>
    </xf>
    <xf numFmtId="0" fontId="24" fillId="0" borderId="13" xfId="41" applyFont="1" applyBorder="1" applyAlignment="1">
      <alignment horizontal="center" vertical="top" wrapText="1"/>
    </xf>
    <xf numFmtId="0" fontId="24" fillId="0" borderId="9" xfId="41" applyFont="1" applyBorder="1" applyAlignment="1">
      <alignment horizontal="left" vertical="top"/>
    </xf>
    <xf numFmtId="0" fontId="24" fillId="0" borderId="10" xfId="41" applyFont="1" applyBorder="1" applyAlignment="1">
      <alignment horizontal="left" vertical="top"/>
    </xf>
    <xf numFmtId="0" fontId="24" fillId="0" borderId="11" xfId="41" applyFont="1" applyBorder="1" applyAlignment="1">
      <alignment horizontal="left" vertical="top"/>
    </xf>
    <xf numFmtId="0" fontId="25" fillId="34" borderId="12" xfId="41" applyFont="1" applyFill="1" applyBorder="1" applyAlignment="1">
      <alignment horizontal="left" vertical="top"/>
    </xf>
    <xf numFmtId="0" fontId="25" fillId="34" borderId="13" xfId="41" applyFont="1" applyFill="1" applyBorder="1" applyAlignment="1">
      <alignment horizontal="left" vertical="top"/>
    </xf>
    <xf numFmtId="0" fontId="25" fillId="0" borderId="12" xfId="41" applyFont="1" applyBorder="1" applyAlignment="1">
      <alignment horizontal="left" vertical="top" wrapText="1"/>
    </xf>
    <xf numFmtId="0" fontId="25" fillId="0" borderId="13" xfId="41" applyFont="1" applyBorder="1" applyAlignment="1">
      <alignment horizontal="left" vertical="top" wrapText="1"/>
    </xf>
    <xf numFmtId="0" fontId="25" fillId="0" borderId="12" xfId="41" applyFont="1" applyBorder="1" applyAlignment="1">
      <alignment horizontal="left" vertical="top"/>
    </xf>
    <xf numFmtId="0" fontId="25" fillId="0" borderId="13" xfId="41" applyFont="1" applyBorder="1" applyAlignment="1">
      <alignment horizontal="left" vertical="top"/>
    </xf>
    <xf numFmtId="0" fontId="25" fillId="0" borderId="9" xfId="41" applyFont="1" applyBorder="1" applyAlignment="1">
      <alignment horizontal="left" vertical="top" wrapText="1"/>
    </xf>
    <xf numFmtId="0" fontId="25" fillId="0" borderId="11" xfId="41" applyFont="1" applyBorder="1" applyAlignment="1">
      <alignment horizontal="left" vertical="top" wrapText="1"/>
    </xf>
    <xf numFmtId="0" fontId="21" fillId="38" borderId="0" xfId="0" applyFont="1" applyFill="1" applyAlignment="1">
      <alignment horizontal="center"/>
    </xf>
    <xf numFmtId="0" fontId="22" fillId="32" borderId="0" xfId="0" applyFont="1" applyFill="1" applyAlignment="1">
      <alignment horizontal="center" wrapText="1"/>
    </xf>
    <xf numFmtId="0" fontId="22" fillId="0" borderId="0" xfId="0" applyFont="1" applyFill="1" applyAlignment="1">
      <alignment horizontal="center" wrapText="1"/>
    </xf>
    <xf numFmtId="0" fontId="21" fillId="0" borderId="0" xfId="0" applyFont="1" applyAlignment="1">
      <alignment horizontal="center"/>
    </xf>
  </cellXfs>
  <cellStyles count="44">
    <cellStyle name="20% - Accent1" xfId="17" builtinId="30" customBuiltin="1"/>
    <cellStyle name="20% - Accent2" xfId="21" builtinId="34" customBuiltin="1"/>
    <cellStyle name="20% - Accent3" xfId="25" builtinId="38" customBuiltin="1"/>
    <cellStyle name="20% - Accent4" xfId="29" builtinId="42" customBuiltin="1"/>
    <cellStyle name="20% - Accent5" xfId="33" builtinId="46" customBuiltin="1"/>
    <cellStyle name="20% - Accent6" xfId="37" builtinId="50" customBuiltin="1"/>
    <cellStyle name="40% - Accent1" xfId="18" builtinId="31" customBuiltin="1"/>
    <cellStyle name="40% - Accent2" xfId="22" builtinId="35" customBuiltin="1"/>
    <cellStyle name="40% - Accent3" xfId="26" builtinId="39" customBuiltin="1"/>
    <cellStyle name="40% - Accent4" xfId="30" builtinId="43" customBuiltin="1"/>
    <cellStyle name="40% - Accent5" xfId="34" builtinId="47" customBuiltin="1"/>
    <cellStyle name="40% - Accent6" xfId="38" builtinId="51" customBuiltin="1"/>
    <cellStyle name="60% - Accent1" xfId="19" builtinId="32" customBuiltin="1"/>
    <cellStyle name="60% - Accent2" xfId="23" builtinId="36" customBuiltin="1"/>
    <cellStyle name="60% - Accent3" xfId="27" builtinId="40" customBuiltin="1"/>
    <cellStyle name="60% - Accent4" xfId="31" builtinId="44" customBuiltin="1"/>
    <cellStyle name="60% - Accent5" xfId="35" builtinId="48" customBuiltin="1"/>
    <cellStyle name="60% - Accent6" xfId="39" builtinId="52" customBuiltin="1"/>
    <cellStyle name="Accent1" xfId="16" builtinId="29" customBuiltin="1"/>
    <cellStyle name="Accent2" xfId="20" builtinId="33" customBuiltin="1"/>
    <cellStyle name="Accent3" xfId="24" builtinId="37" customBuiltin="1"/>
    <cellStyle name="Accent4" xfId="28" builtinId="41" customBuiltin="1"/>
    <cellStyle name="Accent5" xfId="32" builtinId="45" customBuiltin="1"/>
    <cellStyle name="Accent6" xfId="36" builtinId="49" customBuiltin="1"/>
    <cellStyle name="Bad" xfId="4" builtinId="27" customBuiltin="1"/>
    <cellStyle name="Calculation" xfId="8" builtinId="22" customBuiltin="1"/>
    <cellStyle name="Check Cell" xfId="10" builtinId="23" customBuiltin="1"/>
    <cellStyle name="Comma" xfId="43" builtinId="3"/>
    <cellStyle name="Explanatory Text" xfId="12" builtinId="53" customBuiltin="1"/>
    <cellStyle name="Good" xfId="3" builtinId="26" customBuiltin="1"/>
    <cellStyle name="Heading 1" xfId="1" builtinId="16" customBuiltin="1"/>
    <cellStyle name="Heading 2" xfId="2" builtinId="17" customBuiltin="1"/>
    <cellStyle name="Heading 3" xfId="13" builtinId="18" customBuiltin="1"/>
    <cellStyle name="Heading 4" xfId="14" builtinId="19" customBuiltin="1"/>
    <cellStyle name="Input" xfId="6" builtinId="20" customBuiltin="1"/>
    <cellStyle name="Linked Cell" xfId="9" builtinId="24" customBuiltin="1"/>
    <cellStyle name="Neutral" xfId="5" builtinId="28" customBuiltin="1"/>
    <cellStyle name="Normal" xfId="0" builtinId="0" customBuiltin="1"/>
    <cellStyle name="Normal 2" xfId="41"/>
    <cellStyle name="Output" xfId="7" builtinId="21" customBuiltin="1"/>
    <cellStyle name="Percent" xfId="40" builtinId="5"/>
    <cellStyle name="Percent 2" xfId="42"/>
    <cellStyle name="Total" xfId="15" builtinId="25" customBuiltin="1"/>
    <cellStyle name="Warning Text" xfId="11" builtinId="11" customBuiltin="1"/>
  </cellStyles>
  <dxfs count="0"/>
  <tableStyles count="0" defaultTableStyle="TableStyleMedium9" defaultPivotStyle="PivotStyleLight16"/>
  <colors>
    <mruColors>
      <color rgb="FF009632"/>
      <color rgb="FFA0FFA0"/>
      <color rgb="FF99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ZA" sz="1400" b="0" i="0" baseline="0">
                <a:effectLst/>
              </a:rPr>
              <a:t>Revenue (Rm) vs GM%</a:t>
            </a:r>
            <a:endParaRPr lang="en-ZA"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'Income Statement Analysis'!$A$34</c:f>
              <c:strCache>
                <c:ptCount val="1"/>
                <c:pt idx="0">
                  <c:v>Service Revenue</c:v>
                </c:pt>
              </c:strCache>
            </c:strRef>
          </c:tx>
          <c:spPr>
            <a:solidFill>
              <a:schemeClr val="accent1"/>
            </a:solidFill>
            <a:ln>
              <a:noFill/>
            </a:ln>
            <a:effectLst/>
          </c:spPr>
          <c:invertIfNegative val="0"/>
          <c:cat>
            <c:numRef>
              <c:f>'Income Statement Analysis'!$B$33:$I$33</c:f>
              <c:numCache>
                <c:formatCode>General</c:formatCode>
                <c:ptCount val="8"/>
                <c:pt idx="0">
                  <c:v>2010</c:v>
                </c:pt>
                <c:pt idx="1">
                  <c:v>2011</c:v>
                </c:pt>
                <c:pt idx="2">
                  <c:v>2012</c:v>
                </c:pt>
                <c:pt idx="3">
                  <c:v>2013</c:v>
                </c:pt>
                <c:pt idx="4">
                  <c:v>2014</c:v>
                </c:pt>
                <c:pt idx="5">
                  <c:v>2015</c:v>
                </c:pt>
                <c:pt idx="6">
                  <c:v>2016</c:v>
                </c:pt>
                <c:pt idx="7">
                  <c:v>2017</c:v>
                </c:pt>
              </c:numCache>
            </c:numRef>
          </c:cat>
          <c:val>
            <c:numRef>
              <c:f>'Income Statement Analysis'!$B$34:$I$34</c:f>
              <c:numCache>
                <c:formatCode>General</c:formatCode>
                <c:ptCount val="8"/>
                <c:pt idx="0">
                  <c:v>50431</c:v>
                </c:pt>
                <c:pt idx="1">
                  <c:v>53371</c:v>
                </c:pt>
                <c:pt idx="2">
                  <c:v>56932</c:v>
                </c:pt>
                <c:pt idx="3">
                  <c:v>58607</c:v>
                </c:pt>
                <c:pt idx="4">
                  <c:v>61806</c:v>
                </c:pt>
                <c:pt idx="5">
                  <c:v>74500</c:v>
                </c:pt>
                <c:pt idx="6">
                  <c:v>80077</c:v>
                </c:pt>
                <c:pt idx="7">
                  <c:v>81278</c:v>
                </c:pt>
              </c:numCache>
            </c:numRef>
          </c:val>
        </c:ser>
        <c:dLbls>
          <c:showLegendKey val="0"/>
          <c:showVal val="0"/>
          <c:showCatName val="0"/>
          <c:showSerName val="0"/>
          <c:showPercent val="0"/>
          <c:showBubbleSize val="0"/>
        </c:dLbls>
        <c:gapWidth val="219"/>
        <c:overlap val="-27"/>
        <c:axId val="412564624"/>
        <c:axId val="412564232"/>
      </c:barChart>
      <c:lineChart>
        <c:grouping val="standard"/>
        <c:varyColors val="0"/>
        <c:ser>
          <c:idx val="1"/>
          <c:order val="1"/>
          <c:tx>
            <c:strRef>
              <c:f>'Income Statement Analysis'!$A$35</c:f>
              <c:strCache>
                <c:ptCount val="1"/>
                <c:pt idx="0">
                  <c:v>Gross profit</c:v>
                </c:pt>
              </c:strCache>
            </c:strRef>
          </c:tx>
          <c:spPr>
            <a:ln w="28575" cap="rnd">
              <a:solidFill>
                <a:schemeClr val="accent2"/>
              </a:solidFill>
              <a:round/>
            </a:ln>
            <a:effectLst/>
          </c:spPr>
          <c:marker>
            <c:symbol val="none"/>
          </c:marker>
          <c:cat>
            <c:numRef>
              <c:f>'Income Statement Analysis'!$B$33:$I$33</c:f>
              <c:numCache>
                <c:formatCode>General</c:formatCode>
                <c:ptCount val="8"/>
                <c:pt idx="0">
                  <c:v>2010</c:v>
                </c:pt>
                <c:pt idx="1">
                  <c:v>2011</c:v>
                </c:pt>
                <c:pt idx="2">
                  <c:v>2012</c:v>
                </c:pt>
                <c:pt idx="3">
                  <c:v>2013</c:v>
                </c:pt>
                <c:pt idx="4">
                  <c:v>2014</c:v>
                </c:pt>
                <c:pt idx="5">
                  <c:v>2015</c:v>
                </c:pt>
                <c:pt idx="6">
                  <c:v>2016</c:v>
                </c:pt>
                <c:pt idx="7">
                  <c:v>2017</c:v>
                </c:pt>
              </c:numCache>
            </c:numRef>
          </c:cat>
          <c:val>
            <c:numRef>
              <c:f>'Income Statement Analysis'!$B$35:$I$35</c:f>
              <c:numCache>
                <c:formatCode>0%</c:formatCode>
                <c:ptCount val="8"/>
                <c:pt idx="0">
                  <c:v>0.54980071781245665</c:v>
                </c:pt>
                <c:pt idx="1">
                  <c:v>0.56466995184650837</c:v>
                </c:pt>
                <c:pt idx="2">
                  <c:v>0.56233752546898053</c:v>
                </c:pt>
                <c:pt idx="3">
                  <c:v>0.56604159912638419</c:v>
                </c:pt>
                <c:pt idx="4">
                  <c:v>0.54737404135520829</c:v>
                </c:pt>
                <c:pt idx="5">
                  <c:v>0.58940939597315434</c:v>
                </c:pt>
                <c:pt idx="6">
                  <c:v>0.60545474980331426</c:v>
                </c:pt>
                <c:pt idx="7">
                  <c:v>0.6249538620536923</c:v>
                </c:pt>
              </c:numCache>
            </c:numRef>
          </c:val>
          <c:smooth val="0"/>
        </c:ser>
        <c:dLbls>
          <c:showLegendKey val="0"/>
          <c:showVal val="0"/>
          <c:showCatName val="0"/>
          <c:showSerName val="0"/>
          <c:showPercent val="0"/>
          <c:showBubbleSize val="0"/>
        </c:dLbls>
        <c:marker val="1"/>
        <c:smooth val="0"/>
        <c:axId val="412553648"/>
        <c:axId val="412565016"/>
      </c:lineChart>
      <c:catAx>
        <c:axId val="4125646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2564232"/>
        <c:crosses val="autoZero"/>
        <c:auto val="1"/>
        <c:lblAlgn val="ctr"/>
        <c:lblOffset val="100"/>
        <c:noMultiLvlLbl val="0"/>
      </c:catAx>
      <c:valAx>
        <c:axId val="412564232"/>
        <c:scaling>
          <c:orientation val="minMax"/>
        </c:scaling>
        <c:delete val="0"/>
        <c:axPos val="l"/>
        <c:majorGridlines>
          <c:spPr>
            <a:ln w="9525" cap="flat" cmpd="sng" algn="ctr">
              <a:solidFill>
                <a:schemeClr val="tx1">
                  <a:lumMod val="15000"/>
                  <a:lumOff val="85000"/>
                </a:schemeClr>
              </a:solidFill>
              <a:round/>
            </a:ln>
            <a:effectLst/>
          </c:spPr>
        </c:majorGridlines>
        <c:numFmt formatCode="&quot;R&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2564624"/>
        <c:crosses val="autoZero"/>
        <c:crossBetween val="between"/>
      </c:valAx>
      <c:valAx>
        <c:axId val="412565016"/>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12553648"/>
        <c:crosses val="max"/>
        <c:crossBetween val="between"/>
      </c:valAx>
      <c:catAx>
        <c:axId val="412553648"/>
        <c:scaling>
          <c:orientation val="minMax"/>
        </c:scaling>
        <c:delete val="1"/>
        <c:axPos val="b"/>
        <c:numFmt formatCode="General" sourceLinked="1"/>
        <c:majorTickMark val="none"/>
        <c:minorTickMark val="none"/>
        <c:tickLblPos val="nextTo"/>
        <c:crossAx val="412565016"/>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ZA" sz="1400" b="0" i="0" baseline="0">
                <a:effectLst/>
              </a:rPr>
              <a:t>EBIT (Rm) vs %PAT</a:t>
            </a:r>
            <a:endParaRPr lang="en-ZA" sz="1400">
              <a:effectLst/>
            </a:endParaRP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'Income Statement Analysis'!$A$36</c:f>
              <c:strCache>
                <c:ptCount val="1"/>
                <c:pt idx="0">
                  <c:v>Operating profit (EBIT)</c:v>
                </c:pt>
              </c:strCache>
            </c:strRef>
          </c:tx>
          <c:spPr>
            <a:solidFill>
              <a:schemeClr val="accent1"/>
            </a:solidFill>
            <a:ln>
              <a:noFill/>
            </a:ln>
            <a:effectLst/>
          </c:spPr>
          <c:invertIfNegative val="0"/>
          <c:cat>
            <c:numRef>
              <c:f>'Income Statement Analysis'!$B$33:$I$33</c:f>
              <c:numCache>
                <c:formatCode>General</c:formatCode>
                <c:ptCount val="8"/>
                <c:pt idx="0">
                  <c:v>2010</c:v>
                </c:pt>
                <c:pt idx="1">
                  <c:v>2011</c:v>
                </c:pt>
                <c:pt idx="2">
                  <c:v>2012</c:v>
                </c:pt>
                <c:pt idx="3">
                  <c:v>2013</c:v>
                </c:pt>
                <c:pt idx="4">
                  <c:v>2014</c:v>
                </c:pt>
                <c:pt idx="5">
                  <c:v>2015</c:v>
                </c:pt>
                <c:pt idx="6">
                  <c:v>2016</c:v>
                </c:pt>
                <c:pt idx="7">
                  <c:v>2017</c:v>
                </c:pt>
              </c:numCache>
            </c:numRef>
          </c:cat>
          <c:val>
            <c:numRef>
              <c:f>'Income Statement Analysis'!$B$36:$I$36</c:f>
              <c:numCache>
                <c:formatCode>General</c:formatCode>
                <c:ptCount val="8"/>
                <c:pt idx="0">
                  <c:v>14763</c:v>
                </c:pt>
                <c:pt idx="1">
                  <c:v>15522</c:v>
                </c:pt>
                <c:pt idx="2">
                  <c:v>16671</c:v>
                </c:pt>
                <c:pt idx="3">
                  <c:v>17640</c:v>
                </c:pt>
                <c:pt idx="4">
                  <c:v>18246</c:v>
                </c:pt>
                <c:pt idx="5">
                  <c:v>19235</c:v>
                </c:pt>
                <c:pt idx="6">
                  <c:v>21059</c:v>
                </c:pt>
                <c:pt idx="7">
                  <c:v>21750</c:v>
                </c:pt>
              </c:numCache>
            </c:numRef>
          </c:val>
        </c:ser>
        <c:dLbls>
          <c:showLegendKey val="0"/>
          <c:showVal val="0"/>
          <c:showCatName val="0"/>
          <c:showSerName val="0"/>
          <c:showPercent val="0"/>
          <c:showBubbleSize val="0"/>
        </c:dLbls>
        <c:gapWidth val="219"/>
        <c:overlap val="-27"/>
        <c:axId val="401475680"/>
        <c:axId val="401474896"/>
      </c:barChart>
      <c:lineChart>
        <c:grouping val="standard"/>
        <c:varyColors val="0"/>
        <c:ser>
          <c:idx val="1"/>
          <c:order val="1"/>
          <c:tx>
            <c:strRef>
              <c:f>'Income Statement Analysis'!$A$37</c:f>
              <c:strCache>
                <c:ptCount val="1"/>
                <c:pt idx="0">
                  <c:v>Profit for the year</c:v>
                </c:pt>
              </c:strCache>
            </c:strRef>
          </c:tx>
          <c:spPr>
            <a:ln w="28575" cap="rnd">
              <a:solidFill>
                <a:schemeClr val="accent2"/>
              </a:solidFill>
              <a:round/>
            </a:ln>
            <a:effectLst/>
          </c:spPr>
          <c:marker>
            <c:symbol val="none"/>
          </c:marker>
          <c:cat>
            <c:numRef>
              <c:f>'Income Statement Analysis'!$B$33:$I$33</c:f>
              <c:numCache>
                <c:formatCode>General</c:formatCode>
                <c:ptCount val="8"/>
                <c:pt idx="0">
                  <c:v>2010</c:v>
                </c:pt>
                <c:pt idx="1">
                  <c:v>2011</c:v>
                </c:pt>
                <c:pt idx="2">
                  <c:v>2012</c:v>
                </c:pt>
                <c:pt idx="3">
                  <c:v>2013</c:v>
                </c:pt>
                <c:pt idx="4">
                  <c:v>2014</c:v>
                </c:pt>
                <c:pt idx="5">
                  <c:v>2015</c:v>
                </c:pt>
                <c:pt idx="6">
                  <c:v>2016</c:v>
                </c:pt>
                <c:pt idx="7">
                  <c:v>2017</c:v>
                </c:pt>
              </c:numCache>
            </c:numRef>
          </c:cat>
          <c:val>
            <c:numRef>
              <c:f>'Income Statement Analysis'!$B$37:$I$37</c:f>
              <c:numCache>
                <c:formatCode>0%</c:formatCode>
                <c:ptCount val="8"/>
                <c:pt idx="0">
                  <c:v>0.15359600245880509</c:v>
                </c:pt>
                <c:pt idx="1">
                  <c:v>0.18371400198609733</c:v>
                </c:pt>
                <c:pt idx="2">
                  <c:v>0.18016229888287782</c:v>
                </c:pt>
                <c:pt idx="3">
                  <c:v>0.20036855665705461</c:v>
                </c:pt>
                <c:pt idx="4">
                  <c:v>0.18637349124680452</c:v>
                </c:pt>
                <c:pt idx="5">
                  <c:v>0.16791946308724831</c:v>
                </c:pt>
                <c:pt idx="6">
                  <c:v>0.16121982591755435</c:v>
                </c:pt>
                <c:pt idx="7">
                  <c:v>0.16149511552941756</c:v>
                </c:pt>
              </c:numCache>
            </c:numRef>
          </c:val>
          <c:smooth val="0"/>
        </c:ser>
        <c:dLbls>
          <c:showLegendKey val="0"/>
          <c:showVal val="0"/>
          <c:showCatName val="0"/>
          <c:showSerName val="0"/>
          <c:showPercent val="0"/>
          <c:showBubbleSize val="0"/>
        </c:dLbls>
        <c:marker val="1"/>
        <c:smooth val="0"/>
        <c:axId val="401462352"/>
        <c:axId val="401469800"/>
      </c:lineChart>
      <c:catAx>
        <c:axId val="4014756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1474896"/>
        <c:crosses val="autoZero"/>
        <c:auto val="1"/>
        <c:lblAlgn val="ctr"/>
        <c:lblOffset val="100"/>
        <c:noMultiLvlLbl val="0"/>
      </c:catAx>
      <c:valAx>
        <c:axId val="401474896"/>
        <c:scaling>
          <c:orientation val="minMax"/>
        </c:scaling>
        <c:delete val="0"/>
        <c:axPos val="l"/>
        <c:majorGridlines>
          <c:spPr>
            <a:ln w="9525" cap="flat" cmpd="sng" algn="ctr">
              <a:solidFill>
                <a:schemeClr val="tx1">
                  <a:lumMod val="15000"/>
                  <a:lumOff val="85000"/>
                </a:schemeClr>
              </a:solidFill>
              <a:round/>
            </a:ln>
            <a:effectLst/>
          </c:spPr>
        </c:majorGridlines>
        <c:numFmt formatCode="&quot;R&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1475680"/>
        <c:crosses val="autoZero"/>
        <c:crossBetween val="between"/>
      </c:valAx>
      <c:valAx>
        <c:axId val="401469800"/>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1462352"/>
        <c:crosses val="max"/>
        <c:crossBetween val="between"/>
      </c:valAx>
      <c:catAx>
        <c:axId val="401462352"/>
        <c:scaling>
          <c:orientation val="minMax"/>
        </c:scaling>
        <c:delete val="1"/>
        <c:axPos val="b"/>
        <c:numFmt formatCode="General" sourceLinked="1"/>
        <c:majorTickMark val="none"/>
        <c:minorTickMark val="none"/>
        <c:tickLblPos val="nextTo"/>
        <c:crossAx val="401469800"/>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ZA"/>
              <a:t>Balance Sheet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'Balance Sheet Analysis'!$A$59</c:f>
              <c:strCache>
                <c:ptCount val="1"/>
                <c:pt idx="0">
                  <c:v>TOTAL ASSETS</c:v>
                </c:pt>
              </c:strCache>
            </c:strRef>
          </c:tx>
          <c:spPr>
            <a:solidFill>
              <a:schemeClr val="accent1"/>
            </a:solidFill>
            <a:ln>
              <a:noFill/>
            </a:ln>
            <a:effectLst/>
          </c:spPr>
          <c:invertIfNegative val="0"/>
          <c:cat>
            <c:numRef>
              <c:f>'Balance Sheet Analysis'!$B$58:$I$58</c:f>
              <c:numCache>
                <c:formatCode>General</c:formatCode>
                <c:ptCount val="8"/>
                <c:pt idx="0">
                  <c:v>2010</c:v>
                </c:pt>
                <c:pt idx="1">
                  <c:v>2011</c:v>
                </c:pt>
                <c:pt idx="2">
                  <c:v>2012</c:v>
                </c:pt>
                <c:pt idx="3">
                  <c:v>2013</c:v>
                </c:pt>
                <c:pt idx="4">
                  <c:v>2014</c:v>
                </c:pt>
                <c:pt idx="5">
                  <c:v>2015</c:v>
                </c:pt>
                <c:pt idx="6">
                  <c:v>2016</c:v>
                </c:pt>
                <c:pt idx="7">
                  <c:v>2017</c:v>
                </c:pt>
              </c:numCache>
            </c:numRef>
          </c:cat>
          <c:val>
            <c:numRef>
              <c:f>'Balance Sheet Analysis'!$B$59:$I$59</c:f>
              <c:numCache>
                <c:formatCode>General</c:formatCode>
                <c:ptCount val="8"/>
                <c:pt idx="0">
                  <c:v>41691</c:v>
                </c:pt>
                <c:pt idx="1">
                  <c:v>41435</c:v>
                </c:pt>
                <c:pt idx="2">
                  <c:v>48230</c:v>
                </c:pt>
                <c:pt idx="3">
                  <c:v>55591</c:v>
                </c:pt>
                <c:pt idx="4">
                  <c:v>60741</c:v>
                </c:pt>
                <c:pt idx="5">
                  <c:v>71363</c:v>
                </c:pt>
                <c:pt idx="6">
                  <c:v>78703</c:v>
                </c:pt>
                <c:pt idx="7">
                  <c:v>81138</c:v>
                </c:pt>
              </c:numCache>
            </c:numRef>
          </c:val>
        </c:ser>
        <c:ser>
          <c:idx val="1"/>
          <c:order val="1"/>
          <c:tx>
            <c:strRef>
              <c:f>'Balance Sheet Analysis'!$A$60</c:f>
              <c:strCache>
                <c:ptCount val="1"/>
                <c:pt idx="0">
                  <c:v>Total equity</c:v>
                </c:pt>
              </c:strCache>
            </c:strRef>
          </c:tx>
          <c:spPr>
            <a:solidFill>
              <a:schemeClr val="accent2"/>
            </a:solidFill>
            <a:ln>
              <a:noFill/>
            </a:ln>
            <a:effectLst/>
          </c:spPr>
          <c:invertIfNegative val="0"/>
          <c:cat>
            <c:numRef>
              <c:f>'Balance Sheet Analysis'!$B$58:$I$58</c:f>
              <c:numCache>
                <c:formatCode>General</c:formatCode>
                <c:ptCount val="8"/>
                <c:pt idx="0">
                  <c:v>2010</c:v>
                </c:pt>
                <c:pt idx="1">
                  <c:v>2011</c:v>
                </c:pt>
                <c:pt idx="2">
                  <c:v>2012</c:v>
                </c:pt>
                <c:pt idx="3">
                  <c:v>2013</c:v>
                </c:pt>
                <c:pt idx="4">
                  <c:v>2014</c:v>
                </c:pt>
                <c:pt idx="5">
                  <c:v>2015</c:v>
                </c:pt>
                <c:pt idx="6">
                  <c:v>2016</c:v>
                </c:pt>
                <c:pt idx="7">
                  <c:v>2017</c:v>
                </c:pt>
              </c:numCache>
            </c:numRef>
          </c:cat>
          <c:val>
            <c:numRef>
              <c:f>'Balance Sheet Analysis'!$B$60:$I$60</c:f>
              <c:numCache>
                <c:formatCode>General</c:formatCode>
                <c:ptCount val="8"/>
                <c:pt idx="0">
                  <c:v>14636</c:v>
                </c:pt>
                <c:pt idx="1">
                  <c:v>16180</c:v>
                </c:pt>
                <c:pt idx="2">
                  <c:v>18930</c:v>
                </c:pt>
                <c:pt idx="3">
                  <c:v>23994</c:v>
                </c:pt>
                <c:pt idx="4">
                  <c:v>26921</c:v>
                </c:pt>
                <c:pt idx="5">
                  <c:v>21643</c:v>
                </c:pt>
                <c:pt idx="6">
                  <c:v>23024</c:v>
                </c:pt>
                <c:pt idx="7">
                  <c:v>22996</c:v>
                </c:pt>
              </c:numCache>
            </c:numRef>
          </c:val>
        </c:ser>
        <c:ser>
          <c:idx val="2"/>
          <c:order val="2"/>
          <c:tx>
            <c:strRef>
              <c:f>'Balance Sheet Analysis'!$A$61</c:f>
              <c:strCache>
                <c:ptCount val="1"/>
                <c:pt idx="0">
                  <c:v>TOTAL LIABILITIES</c:v>
                </c:pt>
              </c:strCache>
            </c:strRef>
          </c:tx>
          <c:spPr>
            <a:solidFill>
              <a:schemeClr val="accent3"/>
            </a:solidFill>
            <a:ln>
              <a:noFill/>
            </a:ln>
            <a:effectLst/>
          </c:spPr>
          <c:invertIfNegative val="0"/>
          <c:cat>
            <c:numRef>
              <c:f>'Balance Sheet Analysis'!$B$58:$I$58</c:f>
              <c:numCache>
                <c:formatCode>General</c:formatCode>
                <c:ptCount val="8"/>
                <c:pt idx="0">
                  <c:v>2010</c:v>
                </c:pt>
                <c:pt idx="1">
                  <c:v>2011</c:v>
                </c:pt>
                <c:pt idx="2">
                  <c:v>2012</c:v>
                </c:pt>
                <c:pt idx="3">
                  <c:v>2013</c:v>
                </c:pt>
                <c:pt idx="4">
                  <c:v>2014</c:v>
                </c:pt>
                <c:pt idx="5">
                  <c:v>2015</c:v>
                </c:pt>
                <c:pt idx="6">
                  <c:v>2016</c:v>
                </c:pt>
                <c:pt idx="7">
                  <c:v>2017</c:v>
                </c:pt>
              </c:numCache>
            </c:numRef>
          </c:cat>
          <c:val>
            <c:numRef>
              <c:f>'Balance Sheet Analysis'!$B$61:$I$61</c:f>
              <c:numCache>
                <c:formatCode>General</c:formatCode>
                <c:ptCount val="8"/>
                <c:pt idx="0">
                  <c:v>27055</c:v>
                </c:pt>
                <c:pt idx="1">
                  <c:v>25255</c:v>
                </c:pt>
                <c:pt idx="2">
                  <c:v>29300</c:v>
                </c:pt>
                <c:pt idx="3">
                  <c:v>34375</c:v>
                </c:pt>
                <c:pt idx="4">
                  <c:v>36998</c:v>
                </c:pt>
                <c:pt idx="5">
                  <c:v>49664</c:v>
                </c:pt>
                <c:pt idx="6">
                  <c:v>55679</c:v>
                </c:pt>
                <c:pt idx="7">
                  <c:v>58142</c:v>
                </c:pt>
              </c:numCache>
            </c:numRef>
          </c:val>
        </c:ser>
        <c:dLbls>
          <c:showLegendKey val="0"/>
          <c:showVal val="0"/>
          <c:showCatName val="0"/>
          <c:showSerName val="0"/>
          <c:showPercent val="0"/>
          <c:showBubbleSize val="0"/>
        </c:dLbls>
        <c:gapWidth val="219"/>
        <c:overlap val="-27"/>
        <c:axId val="401462744"/>
        <c:axId val="401465880"/>
      </c:barChart>
      <c:catAx>
        <c:axId val="401462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1465880"/>
        <c:crosses val="autoZero"/>
        <c:auto val="1"/>
        <c:lblAlgn val="ctr"/>
        <c:lblOffset val="100"/>
        <c:noMultiLvlLbl val="0"/>
      </c:catAx>
      <c:valAx>
        <c:axId val="401465880"/>
        <c:scaling>
          <c:orientation val="minMax"/>
        </c:scaling>
        <c:delete val="0"/>
        <c:axPos val="l"/>
        <c:majorGridlines>
          <c:spPr>
            <a:ln w="9525" cap="flat" cmpd="sng" algn="ctr">
              <a:solidFill>
                <a:schemeClr val="tx1">
                  <a:lumMod val="15000"/>
                  <a:lumOff val="85000"/>
                </a:schemeClr>
              </a:solidFill>
              <a:round/>
            </a:ln>
            <a:effectLst/>
          </c:spPr>
        </c:majorGridlines>
        <c:numFmt formatCode="&quot;R&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1462744"/>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'Balance Sheet Analysis'!$A$63</c:f>
              <c:strCache>
                <c:ptCount val="1"/>
                <c:pt idx="0">
                  <c:v>Capital Expenditure</c:v>
                </c:pt>
              </c:strCache>
            </c:strRef>
          </c:tx>
          <c:spPr>
            <a:solidFill>
              <a:schemeClr val="accent1"/>
            </a:solidFill>
            <a:ln>
              <a:noFill/>
            </a:ln>
            <a:effectLst/>
          </c:spPr>
          <c:invertIfNegative val="0"/>
          <c:cat>
            <c:numRef>
              <c:f>'Balance Sheet Analysis'!$B$58:$I$58</c:f>
              <c:numCache>
                <c:formatCode>General</c:formatCode>
                <c:ptCount val="8"/>
                <c:pt idx="0">
                  <c:v>2010</c:v>
                </c:pt>
                <c:pt idx="1">
                  <c:v>2011</c:v>
                </c:pt>
                <c:pt idx="2">
                  <c:v>2012</c:v>
                </c:pt>
                <c:pt idx="3">
                  <c:v>2013</c:v>
                </c:pt>
                <c:pt idx="4">
                  <c:v>2014</c:v>
                </c:pt>
                <c:pt idx="5">
                  <c:v>2015</c:v>
                </c:pt>
                <c:pt idx="6">
                  <c:v>2016</c:v>
                </c:pt>
                <c:pt idx="7">
                  <c:v>2017</c:v>
                </c:pt>
              </c:numCache>
            </c:numRef>
          </c:cat>
          <c:val>
            <c:numRef>
              <c:f>'Balance Sheet Analysis'!$B$63:$I$63</c:f>
              <c:numCache>
                <c:formatCode>General</c:formatCode>
                <c:ptCount val="8"/>
                <c:pt idx="0">
                  <c:v>6636</c:v>
                </c:pt>
                <c:pt idx="1">
                  <c:v>6311</c:v>
                </c:pt>
                <c:pt idx="2">
                  <c:v>8662</c:v>
                </c:pt>
                <c:pt idx="3">
                  <c:v>9456</c:v>
                </c:pt>
                <c:pt idx="4">
                  <c:v>10779</c:v>
                </c:pt>
                <c:pt idx="5">
                  <c:v>13305</c:v>
                </c:pt>
                <c:pt idx="6">
                  <c:v>12875</c:v>
                </c:pt>
                <c:pt idx="7">
                  <c:v>11292</c:v>
                </c:pt>
              </c:numCache>
            </c:numRef>
          </c:val>
        </c:ser>
        <c:dLbls>
          <c:showLegendKey val="0"/>
          <c:showVal val="0"/>
          <c:showCatName val="0"/>
          <c:showSerName val="0"/>
          <c:showPercent val="0"/>
          <c:showBubbleSize val="0"/>
        </c:dLbls>
        <c:gapWidth val="219"/>
        <c:overlap val="-27"/>
        <c:axId val="401469016"/>
        <c:axId val="404144024"/>
      </c:barChart>
      <c:catAx>
        <c:axId val="4014690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144024"/>
        <c:crosses val="autoZero"/>
        <c:auto val="1"/>
        <c:lblAlgn val="ctr"/>
        <c:lblOffset val="100"/>
        <c:noMultiLvlLbl val="0"/>
      </c:catAx>
      <c:valAx>
        <c:axId val="404144024"/>
        <c:scaling>
          <c:orientation val="minMax"/>
        </c:scaling>
        <c:delete val="0"/>
        <c:axPos val="l"/>
        <c:majorGridlines>
          <c:spPr>
            <a:ln w="9525" cap="flat" cmpd="sng" algn="ctr">
              <a:solidFill>
                <a:schemeClr val="tx1">
                  <a:lumMod val="15000"/>
                  <a:lumOff val="85000"/>
                </a:schemeClr>
              </a:solidFill>
              <a:round/>
            </a:ln>
            <a:effectLst/>
          </c:spPr>
        </c:majorGridlines>
        <c:numFmt formatCode="&quot;R&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146901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strRef>
              <c:f>'Financial Analsysis'!$A$18</c:f>
              <c:strCache>
                <c:ptCount val="1"/>
                <c:pt idx="0">
                  <c:v>Debt ratio</c:v>
                </c:pt>
              </c:strCache>
            </c:strRef>
          </c:tx>
          <c:spPr>
            <a:solidFill>
              <a:schemeClr val="accent1"/>
            </a:solidFill>
            <a:ln>
              <a:noFill/>
            </a:ln>
            <a:effectLst/>
          </c:spPr>
          <c:invertIfNegative val="0"/>
          <c:cat>
            <c:numRef>
              <c:f>'Financial Analsysis'!$B$5:$I$5</c:f>
              <c:numCache>
                <c:formatCode>General</c:formatCode>
                <c:ptCount val="8"/>
                <c:pt idx="0">
                  <c:v>2010</c:v>
                </c:pt>
                <c:pt idx="1">
                  <c:v>2011</c:v>
                </c:pt>
                <c:pt idx="2">
                  <c:v>2012</c:v>
                </c:pt>
                <c:pt idx="3">
                  <c:v>2013</c:v>
                </c:pt>
                <c:pt idx="4">
                  <c:v>2014</c:v>
                </c:pt>
                <c:pt idx="5">
                  <c:v>2015</c:v>
                </c:pt>
                <c:pt idx="6">
                  <c:v>2016</c:v>
                </c:pt>
                <c:pt idx="7">
                  <c:v>2017</c:v>
                </c:pt>
              </c:numCache>
            </c:numRef>
          </c:cat>
          <c:val>
            <c:numRef>
              <c:f>'Financial Analsysis'!$B$18:$I$18</c:f>
              <c:numCache>
                <c:formatCode>0%</c:formatCode>
                <c:ptCount val="8"/>
                <c:pt idx="0">
                  <c:v>0.648941018445228</c:v>
                </c:pt>
                <c:pt idx="1">
                  <c:v>0.60950886931338244</c:v>
                </c:pt>
                <c:pt idx="2">
                  <c:v>0.60750570184532449</c:v>
                </c:pt>
                <c:pt idx="3">
                  <c:v>0.61835548919789174</c:v>
                </c:pt>
                <c:pt idx="4">
                  <c:v>0.60911081477091256</c:v>
                </c:pt>
                <c:pt idx="5">
                  <c:v>0.69593486820901584</c:v>
                </c:pt>
                <c:pt idx="6">
                  <c:v>0.70745714902862666</c:v>
                </c:pt>
                <c:pt idx="7">
                  <c:v>0.71658162636495848</c:v>
                </c:pt>
              </c:numCache>
            </c:numRef>
          </c:val>
        </c:ser>
        <c:dLbls>
          <c:showLegendKey val="0"/>
          <c:showVal val="0"/>
          <c:showCatName val="0"/>
          <c:showSerName val="0"/>
          <c:showPercent val="0"/>
          <c:showBubbleSize val="0"/>
        </c:dLbls>
        <c:gapWidth val="219"/>
        <c:overlap val="-27"/>
        <c:axId val="404146768"/>
        <c:axId val="404152256"/>
      </c:barChart>
      <c:catAx>
        <c:axId val="40414676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152256"/>
        <c:crosses val="autoZero"/>
        <c:auto val="1"/>
        <c:lblAlgn val="ctr"/>
        <c:lblOffset val="100"/>
        <c:noMultiLvlLbl val="0"/>
      </c:catAx>
      <c:valAx>
        <c:axId val="40415225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414676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19050</xdr:colOff>
      <xdr:row>38</xdr:row>
      <xdr:rowOff>4762</xdr:rowOff>
    </xdr:from>
    <xdr:to>
      <xdr:col>4</xdr:col>
      <xdr:colOff>685800</xdr:colOff>
      <xdr:row>54</xdr:row>
      <xdr:rowOff>157162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695325</xdr:colOff>
      <xdr:row>38</xdr:row>
      <xdr:rowOff>4762</xdr:rowOff>
    </xdr:from>
    <xdr:to>
      <xdr:col>11</xdr:col>
      <xdr:colOff>447675</xdr:colOff>
      <xdr:row>54</xdr:row>
      <xdr:rowOff>157162</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64</xdr:row>
      <xdr:rowOff>4762</xdr:rowOff>
    </xdr:from>
    <xdr:to>
      <xdr:col>3</xdr:col>
      <xdr:colOff>333375</xdr:colOff>
      <xdr:row>80</xdr:row>
      <xdr:rowOff>157162</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342900</xdr:colOff>
      <xdr:row>64</xdr:row>
      <xdr:rowOff>4762</xdr:rowOff>
    </xdr:from>
    <xdr:to>
      <xdr:col>9</xdr:col>
      <xdr:colOff>0</xdr:colOff>
      <xdr:row>80</xdr:row>
      <xdr:rowOff>157162</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xdr:col>
      <xdr:colOff>19050</xdr:colOff>
      <xdr:row>64</xdr:row>
      <xdr:rowOff>0</xdr:rowOff>
    </xdr:from>
    <xdr:to>
      <xdr:col>17</xdr:col>
      <xdr:colOff>571499</xdr:colOff>
      <xdr:row>80</xdr:row>
      <xdr:rowOff>152400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PwC">
  <a:themeElements>
    <a:clrScheme name="PwC Orange">
      <a:dk1>
        <a:srgbClr val="000000"/>
      </a:dk1>
      <a:lt1>
        <a:srgbClr val="FFFFFF"/>
      </a:lt1>
      <a:dk2>
        <a:srgbClr val="DC6900"/>
      </a:dk2>
      <a:lt2>
        <a:srgbClr val="FFFFFF"/>
      </a:lt2>
      <a:accent1>
        <a:srgbClr val="DC6900"/>
      </a:accent1>
      <a:accent2>
        <a:srgbClr val="FFB600"/>
      </a:accent2>
      <a:accent3>
        <a:srgbClr val="602320"/>
      </a:accent3>
      <a:accent4>
        <a:srgbClr val="E27588"/>
      </a:accent4>
      <a:accent5>
        <a:srgbClr val="A32020"/>
      </a:accent5>
      <a:accent6>
        <a:srgbClr val="E0301E"/>
      </a:accent6>
      <a:hlink>
        <a:srgbClr val="0000FF"/>
      </a:hlink>
      <a:folHlink>
        <a:srgbClr val="0000FF"/>
      </a:folHlink>
    </a:clrScheme>
    <a:fontScheme name="PwC">
      <a:majorFont>
        <a:latin typeface="Georgia"/>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ltGray">
        <a:solidFill>
          <a:schemeClr val="tx2"/>
        </a:solidFill>
        <a:ln w="3175"/>
      </a:spPr>
      <a:bodyPr rtlCol="0" anchor="ctr"/>
      <a:lstStyle>
        <a:defPPr algn="ctr">
          <a:defRPr dirty="0" err="1" smtClean="0">
            <a:solidFill>
              <a:schemeClr val="bg1"/>
            </a:solidFill>
            <a:latin typeface="Georgia" pitchFamily="18" charset="0"/>
          </a:defRPr>
        </a:defPPr>
      </a:lstStyle>
      <a:style>
        <a:lnRef idx="2">
          <a:schemeClr val="accent1">
            <a:shade val="50000"/>
          </a:schemeClr>
        </a:lnRef>
        <a:fillRef idx="1">
          <a:schemeClr val="accent1"/>
        </a:fillRef>
        <a:effectRef idx="0">
          <a:schemeClr val="accent1"/>
        </a:effectRef>
        <a:fontRef idx="minor">
          <a:schemeClr val="lt1"/>
        </a:fontRef>
      </a:style>
    </a:spDef>
    <a:txDef>
      <a:spPr>
        <a:noFill/>
      </a:spPr>
      <a:bodyPr wrap="square" lIns="0" tIns="0" rIns="0" bIns="0" rtlCol="0">
        <a:noAutofit/>
      </a:bodyPr>
      <a:lstStyle>
        <a:defPPr indent="-274320">
          <a:spcAft>
            <a:spcPts val="900"/>
          </a:spcAft>
          <a:defRPr sz="2000" dirty="0" err="1" smtClean="0">
            <a:latin typeface="Georgia" pitchFamily="18" charset="0"/>
          </a:defRPr>
        </a:defPPr>
      </a:lstStyle>
    </a:txDef>
  </a:objectDefaults>
  <a:extraClrSchemeLst/>
</a:theme>
</file>

<file path=xl/worksheets/_rels/sheet11.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workbookViewId="0">
      <selection activeCell="E7" sqref="E7"/>
    </sheetView>
  </sheetViews>
  <sheetFormatPr defaultRowHeight="12.75" x14ac:dyDescent="0.2"/>
  <cols>
    <col min="1" max="1" width="9.140625" style="1"/>
    <col min="2" max="2" width="14.85546875" style="1" customWidth="1"/>
    <col min="3" max="16384" width="9.140625" style="1"/>
  </cols>
  <sheetData>
    <row r="1" spans="1:2" x14ac:dyDescent="0.2">
      <c r="A1" s="2" t="s">
        <v>83</v>
      </c>
    </row>
    <row r="3" spans="1:2" x14ac:dyDescent="0.2">
      <c r="A3" s="2" t="s">
        <v>84</v>
      </c>
      <c r="B3" s="2" t="s">
        <v>85</v>
      </c>
    </row>
    <row r="4" spans="1:2" x14ac:dyDescent="0.2">
      <c r="A4" s="1">
        <v>1</v>
      </c>
      <c r="B4" s="1" t="s">
        <v>88</v>
      </c>
    </row>
    <row r="5" spans="1:2" x14ac:dyDescent="0.2">
      <c r="A5" s="1">
        <v>2</v>
      </c>
      <c r="B5" s="1" t="s">
        <v>89</v>
      </c>
    </row>
    <row r="6" spans="1:2" x14ac:dyDescent="0.2">
      <c r="A6" s="1">
        <v>3</v>
      </c>
      <c r="B6" s="1" t="s">
        <v>87</v>
      </c>
    </row>
    <row r="7" spans="1:2" x14ac:dyDescent="0.2">
      <c r="A7" s="1">
        <v>4</v>
      </c>
      <c r="B7" s="1" t="s">
        <v>90</v>
      </c>
    </row>
    <row r="8" spans="1:2" x14ac:dyDescent="0.2">
      <c r="A8" s="1">
        <v>5</v>
      </c>
      <c r="B8" s="1" t="s">
        <v>86</v>
      </c>
    </row>
  </sheetData>
  <sortState ref="A4:B8">
    <sortCondition ref="A4"/>
  </sortState>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I57"/>
  <sheetViews>
    <sheetView showGridLines="0" workbookViewId="0">
      <pane xSplit="1" ySplit="3" topLeftCell="B13" activePane="bottomRight" state="frozen"/>
      <selection pane="topRight" activeCell="B1" sqref="B1"/>
      <selection pane="bottomLeft" activeCell="A4" sqref="A4"/>
      <selection pane="bottomRight" sqref="A1:I1"/>
    </sheetView>
  </sheetViews>
  <sheetFormatPr defaultRowHeight="12.75" x14ac:dyDescent="0.2"/>
  <cols>
    <col min="1" max="1" width="33" style="1" bestFit="1" customWidth="1"/>
    <col min="2" max="2" width="10.140625" style="1" bestFit="1" customWidth="1"/>
    <col min="3" max="5" width="10.140625" style="1" customWidth="1"/>
    <col min="6" max="7" width="9.28515625" style="1" customWidth="1"/>
    <col min="8" max="9" width="9.28515625" style="1" bestFit="1" customWidth="1"/>
    <col min="10" max="16384" width="9.140625" style="1"/>
  </cols>
  <sheetData>
    <row r="1" spans="1:9" ht="15" x14ac:dyDescent="0.2">
      <c r="A1" s="188" t="s">
        <v>1</v>
      </c>
      <c r="B1" s="188"/>
      <c r="C1" s="188"/>
      <c r="D1" s="188"/>
      <c r="E1" s="188"/>
      <c r="F1" s="188"/>
      <c r="G1" s="188"/>
      <c r="H1" s="188"/>
      <c r="I1" s="188"/>
    </row>
    <row r="3" spans="1:9" x14ac:dyDescent="0.2">
      <c r="A3" s="2" t="s">
        <v>130</v>
      </c>
      <c r="B3" s="2">
        <f>'Income Statement'!B3</f>
        <v>2010</v>
      </c>
      <c r="C3" s="2">
        <f>'Income Statement'!C3</f>
        <v>2011</v>
      </c>
      <c r="D3" s="2">
        <f>'Income Statement'!D3</f>
        <v>2012</v>
      </c>
      <c r="E3" s="2">
        <f>'Income Statement'!E3</f>
        <v>2013</v>
      </c>
      <c r="F3" s="2">
        <f>'Income Statement'!F3</f>
        <v>2014</v>
      </c>
      <c r="G3" s="2">
        <f>'Income Statement'!G3</f>
        <v>2015</v>
      </c>
      <c r="H3" s="2">
        <f>'Income Statement'!H3</f>
        <v>2016</v>
      </c>
      <c r="I3" s="2">
        <f>'Income Statement'!I3</f>
        <v>2017</v>
      </c>
    </row>
    <row r="4" spans="1:9" x14ac:dyDescent="0.2">
      <c r="A4" s="2" t="s">
        <v>12</v>
      </c>
      <c r="B4" s="58"/>
      <c r="C4" s="58"/>
      <c r="D4" s="58"/>
      <c r="E4" s="58"/>
      <c r="F4" s="58"/>
      <c r="G4" s="58"/>
      <c r="H4" s="58"/>
      <c r="I4" s="58"/>
    </row>
    <row r="5" spans="1:9" x14ac:dyDescent="0.2">
      <c r="A5" s="2" t="s">
        <v>11</v>
      </c>
      <c r="B5" s="58"/>
      <c r="C5" s="58"/>
      <c r="D5" s="58"/>
      <c r="E5" s="58"/>
      <c r="F5" s="58"/>
      <c r="G5" s="58"/>
      <c r="H5" s="58"/>
      <c r="I5" s="58"/>
    </row>
    <row r="6" spans="1:9" x14ac:dyDescent="0.2">
      <c r="A6" s="1" t="s">
        <v>131</v>
      </c>
      <c r="B6" s="58">
        <v>21383</v>
      </c>
      <c r="C6" s="58">
        <v>21577</v>
      </c>
      <c r="D6" s="58">
        <v>24367</v>
      </c>
      <c r="E6" s="58">
        <v>27741</v>
      </c>
      <c r="F6" s="58">
        <v>30802</v>
      </c>
      <c r="G6" s="58">
        <v>35959</v>
      </c>
      <c r="H6" s="58">
        <v>39744</v>
      </c>
      <c r="I6" s="58">
        <v>40181</v>
      </c>
    </row>
    <row r="7" spans="1:9" x14ac:dyDescent="0.2">
      <c r="A7" s="1" t="s">
        <v>132</v>
      </c>
      <c r="B7" s="58">
        <v>6673</v>
      </c>
      <c r="C7" s="58">
        <v>5215</v>
      </c>
      <c r="D7" s="58">
        <v>5123</v>
      </c>
      <c r="E7" s="58">
        <v>5332</v>
      </c>
      <c r="F7" s="58">
        <v>5369</v>
      </c>
      <c r="G7" s="58">
        <v>7603</v>
      </c>
      <c r="H7" s="58">
        <v>9517</v>
      </c>
      <c r="I7" s="58">
        <v>9186</v>
      </c>
    </row>
    <row r="8" spans="1:9" x14ac:dyDescent="0.2">
      <c r="A8" s="1" t="s">
        <v>133</v>
      </c>
      <c r="B8" s="58">
        <v>181</v>
      </c>
      <c r="C8" s="58">
        <v>189</v>
      </c>
      <c r="D8" s="58">
        <v>201</v>
      </c>
      <c r="E8" s="58">
        <v>198</v>
      </c>
      <c r="F8" s="58">
        <v>141</v>
      </c>
      <c r="G8" s="58">
        <v>605</v>
      </c>
      <c r="H8" s="58">
        <v>280</v>
      </c>
      <c r="I8" s="58">
        <v>424</v>
      </c>
    </row>
    <row r="9" spans="1:9" x14ac:dyDescent="0.2">
      <c r="A9" s="1" t="s">
        <v>178</v>
      </c>
      <c r="B9" s="58"/>
      <c r="C9" s="58"/>
      <c r="D9" s="58">
        <v>0</v>
      </c>
      <c r="E9" s="58">
        <v>0</v>
      </c>
      <c r="F9" s="58">
        <v>367</v>
      </c>
      <c r="G9" s="58">
        <v>306</v>
      </c>
      <c r="H9" s="58"/>
      <c r="I9" s="58"/>
    </row>
    <row r="10" spans="1:9" x14ac:dyDescent="0.2">
      <c r="A10" s="1" t="s">
        <v>134</v>
      </c>
      <c r="B10" s="58"/>
      <c r="C10" s="58"/>
      <c r="D10" s="58">
        <v>0</v>
      </c>
      <c r="E10" s="58">
        <v>0</v>
      </c>
      <c r="F10" s="58">
        <v>3</v>
      </c>
      <c r="G10" s="58">
        <v>4</v>
      </c>
      <c r="H10" s="58">
        <v>4</v>
      </c>
      <c r="I10" s="58">
        <v>5</v>
      </c>
    </row>
    <row r="11" spans="1:9" x14ac:dyDescent="0.2">
      <c r="A11" s="1" t="s">
        <v>135</v>
      </c>
      <c r="B11" s="58">
        <v>231</v>
      </c>
      <c r="C11" s="58">
        <v>264</v>
      </c>
      <c r="D11" s="58">
        <v>227</v>
      </c>
      <c r="E11" s="58">
        <v>196</v>
      </c>
      <c r="F11" s="58">
        <v>659</v>
      </c>
      <c r="G11" s="58">
        <v>754</v>
      </c>
      <c r="H11" s="58">
        <v>754</v>
      </c>
      <c r="I11" s="58">
        <v>971</v>
      </c>
    </row>
    <row r="12" spans="1:9" x14ac:dyDescent="0.2">
      <c r="A12" s="1" t="s">
        <v>136</v>
      </c>
      <c r="B12" s="58">
        <v>408</v>
      </c>
      <c r="C12" s="58">
        <v>307</v>
      </c>
      <c r="D12" s="58">
        <v>447</v>
      </c>
      <c r="E12" s="58">
        <v>726</v>
      </c>
      <c r="F12" s="58">
        <v>591</v>
      </c>
      <c r="G12" s="58">
        <v>761</v>
      </c>
      <c r="H12" s="58">
        <v>761</v>
      </c>
      <c r="I12" s="58">
        <v>1161</v>
      </c>
    </row>
    <row r="13" spans="1:9" x14ac:dyDescent="0.2">
      <c r="A13" s="1" t="s">
        <v>137</v>
      </c>
      <c r="B13" s="58">
        <v>255</v>
      </c>
      <c r="C13" s="58">
        <v>430</v>
      </c>
      <c r="D13" s="58">
        <v>313</v>
      </c>
      <c r="E13" s="58">
        <v>241</v>
      </c>
      <c r="F13" s="58">
        <v>22</v>
      </c>
      <c r="G13" s="58">
        <v>18</v>
      </c>
      <c r="H13" s="58">
        <v>25</v>
      </c>
      <c r="I13" s="58">
        <v>199</v>
      </c>
    </row>
    <row r="14" spans="1:9" x14ac:dyDescent="0.2">
      <c r="A14" s="2" t="s">
        <v>13</v>
      </c>
      <c r="B14" s="59">
        <f t="shared" ref="B14:I14" si="0">SUM(B6:B13)</f>
        <v>29131</v>
      </c>
      <c r="C14" s="59">
        <f t="shared" si="0"/>
        <v>27982</v>
      </c>
      <c r="D14" s="59">
        <f t="shared" si="0"/>
        <v>30678</v>
      </c>
      <c r="E14" s="59">
        <f t="shared" si="0"/>
        <v>34434</v>
      </c>
      <c r="F14" s="59">
        <f t="shared" si="0"/>
        <v>37954</v>
      </c>
      <c r="G14" s="59">
        <f t="shared" si="0"/>
        <v>46010</v>
      </c>
      <c r="H14" s="59">
        <f t="shared" si="0"/>
        <v>51085</v>
      </c>
      <c r="I14" s="59">
        <f t="shared" si="0"/>
        <v>52127</v>
      </c>
    </row>
    <row r="15" spans="1:9" x14ac:dyDescent="0.2">
      <c r="B15" s="58"/>
      <c r="C15" s="58"/>
      <c r="D15" s="58"/>
      <c r="E15" s="58"/>
      <c r="F15" s="58"/>
      <c r="G15" s="58"/>
      <c r="H15" s="58"/>
      <c r="I15" s="58"/>
    </row>
    <row r="16" spans="1:9" x14ac:dyDescent="0.2">
      <c r="A16" s="2" t="s">
        <v>14</v>
      </c>
      <c r="B16" s="58"/>
      <c r="C16" s="58"/>
      <c r="D16" s="58"/>
      <c r="E16" s="58"/>
      <c r="F16" s="58"/>
      <c r="G16" s="58"/>
      <c r="H16" s="58"/>
      <c r="I16" s="58"/>
    </row>
    <row r="17" spans="1:9" x14ac:dyDescent="0.2">
      <c r="A17" s="1" t="s">
        <v>133</v>
      </c>
      <c r="B17" s="58">
        <v>153</v>
      </c>
      <c r="C17" s="58">
        <v>273</v>
      </c>
      <c r="D17" s="58">
        <v>695</v>
      </c>
      <c r="E17" s="58">
        <v>1170</v>
      </c>
      <c r="F17" s="58">
        <v>1822</v>
      </c>
      <c r="G17" s="58">
        <v>2016</v>
      </c>
      <c r="H17" s="58">
        <v>2641</v>
      </c>
      <c r="I17" s="58">
        <v>3489</v>
      </c>
    </row>
    <row r="18" spans="1:9" x14ac:dyDescent="0.2">
      <c r="A18" s="1" t="s">
        <v>138</v>
      </c>
      <c r="B18" s="58">
        <v>707</v>
      </c>
      <c r="C18" s="58">
        <v>799</v>
      </c>
      <c r="D18" s="58">
        <v>832</v>
      </c>
      <c r="E18" s="58">
        <v>861</v>
      </c>
      <c r="F18" s="58">
        <v>1069</v>
      </c>
      <c r="G18" s="58">
        <v>1189</v>
      </c>
      <c r="H18" s="58">
        <v>1675</v>
      </c>
      <c r="I18" s="58">
        <v>1268</v>
      </c>
    </row>
    <row r="19" spans="1:9" x14ac:dyDescent="0.2">
      <c r="A19" s="1" t="s">
        <v>135</v>
      </c>
      <c r="B19" s="58">
        <v>10024</v>
      </c>
      <c r="C19" s="58">
        <v>10773</v>
      </c>
      <c r="D19" s="58">
        <v>11379</v>
      </c>
      <c r="E19" s="58">
        <v>10971</v>
      </c>
      <c r="F19" s="58">
        <v>11557</v>
      </c>
      <c r="G19" s="58">
        <v>11559</v>
      </c>
      <c r="H19" s="58">
        <v>13275</v>
      </c>
      <c r="I19" s="58">
        <v>13489</v>
      </c>
    </row>
    <row r="20" spans="1:9" x14ac:dyDescent="0.2">
      <c r="A20" s="1" t="s">
        <v>139</v>
      </c>
      <c r="B20" s="58"/>
      <c r="C20" s="58"/>
      <c r="D20" s="58">
        <v>0</v>
      </c>
      <c r="E20" s="58">
        <v>0</v>
      </c>
      <c r="F20" s="58">
        <v>569</v>
      </c>
      <c r="G20" s="58">
        <v>94</v>
      </c>
      <c r="H20" s="58">
        <v>589</v>
      </c>
      <c r="I20" s="58">
        <v>114</v>
      </c>
    </row>
    <row r="21" spans="1:9" x14ac:dyDescent="0.2">
      <c r="A21" s="1" t="s">
        <v>140</v>
      </c>
      <c r="B21" s="58">
        <v>262</v>
      </c>
      <c r="C21" s="58">
        <v>462</v>
      </c>
      <c r="D21" s="58">
        <v>691</v>
      </c>
      <c r="E21" s="58">
        <v>1437</v>
      </c>
      <c r="F21" s="58">
        <v>1284</v>
      </c>
      <c r="G21" s="58">
        <v>1122</v>
      </c>
      <c r="H21" s="58">
        <v>1390</v>
      </c>
      <c r="I21" s="58">
        <v>1556</v>
      </c>
    </row>
    <row r="22" spans="1:9" x14ac:dyDescent="0.2">
      <c r="A22" s="1" t="s">
        <v>141</v>
      </c>
      <c r="B22" s="58">
        <v>353</v>
      </c>
      <c r="C22" s="58">
        <v>276</v>
      </c>
      <c r="D22" s="58">
        <v>174</v>
      </c>
      <c r="E22" s="58">
        <v>190</v>
      </c>
      <c r="F22" s="58">
        <v>359</v>
      </c>
      <c r="G22" s="58">
        <v>123</v>
      </c>
      <c r="H22" s="58">
        <v>114</v>
      </c>
      <c r="I22" s="58">
        <v>222</v>
      </c>
    </row>
    <row r="23" spans="1:9" x14ac:dyDescent="0.2">
      <c r="A23" s="1" t="s">
        <v>142</v>
      </c>
      <c r="B23" s="58">
        <v>1061</v>
      </c>
      <c r="C23" s="58">
        <v>870</v>
      </c>
      <c r="D23" s="58">
        <v>3781</v>
      </c>
      <c r="E23" s="58">
        <v>6528</v>
      </c>
      <c r="F23" s="58">
        <v>6127</v>
      </c>
      <c r="G23" s="58">
        <v>9250</v>
      </c>
      <c r="H23" s="58">
        <v>7934</v>
      </c>
      <c r="I23" s="58">
        <v>8873</v>
      </c>
    </row>
    <row r="24" spans="1:9" x14ac:dyDescent="0.2">
      <c r="A24" s="2" t="s">
        <v>15</v>
      </c>
      <c r="B24" s="59">
        <f t="shared" ref="B24:E24" si="1">SUM(B17:B23)</f>
        <v>12560</v>
      </c>
      <c r="C24" s="59">
        <f t="shared" si="1"/>
        <v>13453</v>
      </c>
      <c r="D24" s="59">
        <f t="shared" si="1"/>
        <v>17552</v>
      </c>
      <c r="E24" s="59">
        <f t="shared" si="1"/>
        <v>21157</v>
      </c>
      <c r="F24" s="59">
        <f t="shared" ref="F24:I24" si="2">SUM(F17:F23)</f>
        <v>22787</v>
      </c>
      <c r="G24" s="59">
        <f t="shared" si="2"/>
        <v>25353</v>
      </c>
      <c r="H24" s="59">
        <f t="shared" si="2"/>
        <v>27618</v>
      </c>
      <c r="I24" s="59">
        <f t="shared" si="2"/>
        <v>29011</v>
      </c>
    </row>
    <row r="25" spans="1:9" x14ac:dyDescent="0.2">
      <c r="B25" s="58"/>
      <c r="C25" s="58"/>
      <c r="D25" s="58"/>
      <c r="E25" s="58"/>
      <c r="F25" s="58"/>
      <c r="G25" s="58"/>
      <c r="H25" s="58"/>
      <c r="I25" s="58"/>
    </row>
    <row r="26" spans="1:9" x14ac:dyDescent="0.2">
      <c r="A26" s="2" t="s">
        <v>16</v>
      </c>
      <c r="B26" s="59">
        <f>B14+B24</f>
        <v>41691</v>
      </c>
      <c r="C26" s="59">
        <f t="shared" ref="C26:E26" si="3">C14+C24</f>
        <v>41435</v>
      </c>
      <c r="D26" s="59">
        <f t="shared" si="3"/>
        <v>48230</v>
      </c>
      <c r="E26" s="59">
        <f t="shared" si="3"/>
        <v>55591</v>
      </c>
      <c r="F26" s="59">
        <f t="shared" ref="F26:I26" si="4">F14+F24</f>
        <v>60741</v>
      </c>
      <c r="G26" s="59">
        <f t="shared" si="4"/>
        <v>71363</v>
      </c>
      <c r="H26" s="59">
        <f t="shared" si="4"/>
        <v>78703</v>
      </c>
      <c r="I26" s="59">
        <f t="shared" si="4"/>
        <v>81138</v>
      </c>
    </row>
    <row r="27" spans="1:9" x14ac:dyDescent="0.2">
      <c r="B27" s="58"/>
      <c r="C27" s="58"/>
      <c r="D27" s="58"/>
      <c r="E27" s="58"/>
      <c r="F27" s="58"/>
      <c r="G27" s="58"/>
      <c r="H27" s="58"/>
      <c r="I27" s="58"/>
    </row>
    <row r="28" spans="1:9" x14ac:dyDescent="0.2">
      <c r="A28" s="2" t="s">
        <v>17</v>
      </c>
      <c r="B28" s="58"/>
      <c r="C28" s="58"/>
      <c r="D28" s="58"/>
      <c r="E28" s="58"/>
      <c r="F28" s="58"/>
      <c r="G28" s="58"/>
      <c r="H28" s="58"/>
      <c r="I28" s="58"/>
    </row>
    <row r="29" spans="1:9" x14ac:dyDescent="0.2">
      <c r="B29" s="58"/>
      <c r="C29" s="58"/>
      <c r="D29" s="58"/>
      <c r="E29" s="58"/>
      <c r="F29" s="58"/>
      <c r="G29" s="58"/>
      <c r="H29" s="58"/>
      <c r="I29" s="58"/>
    </row>
    <row r="30" spans="1:9" x14ac:dyDescent="0.2">
      <c r="A30" s="2" t="s">
        <v>18</v>
      </c>
      <c r="B30" s="58"/>
      <c r="C30" s="58"/>
      <c r="D30" s="58"/>
      <c r="E30" s="58"/>
      <c r="F30" s="58"/>
      <c r="G30" s="58"/>
      <c r="H30" s="58"/>
      <c r="I30" s="58"/>
    </row>
    <row r="31" spans="1:9" x14ac:dyDescent="0.2">
      <c r="A31" s="1" t="s">
        <v>143</v>
      </c>
      <c r="B31" s="58"/>
      <c r="C31" s="58"/>
      <c r="D31" s="58"/>
      <c r="E31" s="58"/>
      <c r="F31" s="58"/>
      <c r="G31" s="58"/>
      <c r="H31" s="58"/>
      <c r="I31" s="58"/>
    </row>
    <row r="32" spans="1:9" x14ac:dyDescent="0.2">
      <c r="A32" s="1" t="s">
        <v>144</v>
      </c>
      <c r="B32" s="58">
        <v>-422</v>
      </c>
      <c r="C32" s="58">
        <v>-1384</v>
      </c>
      <c r="D32" s="58">
        <v>-1530</v>
      </c>
      <c r="E32" s="58">
        <v>1389</v>
      </c>
      <c r="F32" s="58">
        <v>1589</v>
      </c>
      <c r="G32" s="58">
        <v>-1606</v>
      </c>
      <c r="H32" s="58">
        <v>-1658</v>
      </c>
      <c r="I32" s="58">
        <v>-1670</v>
      </c>
    </row>
    <row r="33" spans="1:9" x14ac:dyDescent="0.2">
      <c r="A33" s="1" t="s">
        <v>19</v>
      </c>
      <c r="B33" s="58">
        <v>14832</v>
      </c>
      <c r="C33" s="58">
        <v>17864</v>
      </c>
      <c r="D33" s="58">
        <v>20121</v>
      </c>
      <c r="E33" s="58">
        <v>21342</v>
      </c>
      <c r="F33" s="58">
        <v>22506</v>
      </c>
      <c r="G33" s="58">
        <v>23378</v>
      </c>
      <c r="H33" s="58">
        <v>24635</v>
      </c>
      <c r="I33" s="58">
        <v>26396</v>
      </c>
    </row>
    <row r="34" spans="1:9" x14ac:dyDescent="0.2">
      <c r="A34" s="1" t="s">
        <v>145</v>
      </c>
      <c r="B34" s="58">
        <v>-672</v>
      </c>
      <c r="C34" s="58">
        <v>-858</v>
      </c>
      <c r="D34" s="58">
        <v>-61</v>
      </c>
      <c r="E34" s="58">
        <v>847</v>
      </c>
      <c r="F34" s="58">
        <v>2140</v>
      </c>
      <c r="G34" s="58">
        <v>290</v>
      </c>
      <c r="H34" s="58">
        <v>1181</v>
      </c>
      <c r="I34" s="58">
        <v>-663</v>
      </c>
    </row>
    <row r="35" spans="1:9" x14ac:dyDescent="0.2">
      <c r="A35" s="1" t="s">
        <v>146</v>
      </c>
      <c r="B35" s="58">
        <v>898</v>
      </c>
      <c r="C35" s="58">
        <v>558</v>
      </c>
      <c r="D35" s="58">
        <v>400</v>
      </c>
      <c r="E35" s="58">
        <v>416</v>
      </c>
      <c r="F35" s="58">
        <v>686</v>
      </c>
      <c r="G35" s="58">
        <v>-419</v>
      </c>
      <c r="H35" s="58">
        <v>-1134</v>
      </c>
      <c r="I35" s="58">
        <v>-1067</v>
      </c>
    </row>
    <row r="36" spans="1:9" x14ac:dyDescent="0.2">
      <c r="A36" s="2" t="s">
        <v>20</v>
      </c>
      <c r="B36" s="59">
        <f t="shared" ref="B36:F36" si="5">SUM(B31:B35)</f>
        <v>14636</v>
      </c>
      <c r="C36" s="59">
        <f t="shared" si="5"/>
        <v>16180</v>
      </c>
      <c r="D36" s="59">
        <f t="shared" si="5"/>
        <v>18930</v>
      </c>
      <c r="E36" s="59">
        <f t="shared" si="5"/>
        <v>23994</v>
      </c>
      <c r="F36" s="59">
        <f t="shared" si="5"/>
        <v>26921</v>
      </c>
      <c r="G36" s="59">
        <f>SUM(G31:G35)</f>
        <v>21643</v>
      </c>
      <c r="H36" s="59">
        <f>SUM(H31:H35)</f>
        <v>23024</v>
      </c>
      <c r="I36" s="59">
        <f>SUM(I31:I35)</f>
        <v>22996</v>
      </c>
    </row>
    <row r="37" spans="1:9" x14ac:dyDescent="0.2">
      <c r="B37" s="58"/>
      <c r="C37" s="58"/>
      <c r="D37" s="58"/>
      <c r="E37" s="58"/>
      <c r="F37" s="58"/>
      <c r="G37" s="58"/>
      <c r="H37" s="58"/>
      <c r="I37" s="58"/>
    </row>
    <row r="38" spans="1:9" x14ac:dyDescent="0.2">
      <c r="A38" s="2" t="s">
        <v>21</v>
      </c>
      <c r="B38" s="58"/>
      <c r="C38" s="58"/>
      <c r="D38" s="58"/>
      <c r="E38" s="58"/>
      <c r="F38" s="58"/>
      <c r="G38" s="58"/>
      <c r="H38" s="58"/>
      <c r="I38" s="58"/>
    </row>
    <row r="39" spans="1:9" x14ac:dyDescent="0.2">
      <c r="A39" s="1" t="s">
        <v>147</v>
      </c>
      <c r="B39" s="58">
        <v>9786</v>
      </c>
      <c r="C39" s="58">
        <v>7280</v>
      </c>
      <c r="D39" s="58">
        <v>9012</v>
      </c>
      <c r="E39" s="58">
        <v>7881</v>
      </c>
      <c r="F39" s="58">
        <v>9683</v>
      </c>
      <c r="G39" s="58">
        <v>20308</v>
      </c>
      <c r="H39" s="58">
        <v>26658</v>
      </c>
      <c r="I39" s="58">
        <v>27613</v>
      </c>
    </row>
    <row r="40" spans="1:9" x14ac:dyDescent="0.2">
      <c r="A40" s="1" t="s">
        <v>25</v>
      </c>
      <c r="B40" s="58">
        <v>317</v>
      </c>
      <c r="C40" s="58">
        <v>258</v>
      </c>
      <c r="D40" s="58">
        <v>352</v>
      </c>
      <c r="E40" s="58">
        <v>222</v>
      </c>
      <c r="F40" s="58">
        <v>472</v>
      </c>
      <c r="G40" s="58">
        <v>759</v>
      </c>
      <c r="H40" s="58">
        <v>815</v>
      </c>
      <c r="I40" s="58">
        <v>815</v>
      </c>
    </row>
    <row r="41" spans="1:9" x14ac:dyDescent="0.2">
      <c r="A41" s="1" t="s">
        <v>148</v>
      </c>
      <c r="B41" s="58">
        <v>436</v>
      </c>
      <c r="C41" s="58">
        <v>510</v>
      </c>
      <c r="D41" s="58">
        <v>551</v>
      </c>
      <c r="E41" s="58">
        <v>536</v>
      </c>
      <c r="F41" s="58">
        <v>263</v>
      </c>
      <c r="G41" s="58">
        <v>225</v>
      </c>
      <c r="H41" s="58">
        <v>164</v>
      </c>
      <c r="I41" s="58">
        <v>360</v>
      </c>
    </row>
    <row r="42" spans="1:9" x14ac:dyDescent="0.2">
      <c r="A42" s="1" t="s">
        <v>22</v>
      </c>
      <c r="B42" s="58">
        <v>1051</v>
      </c>
      <c r="C42" s="58">
        <v>695</v>
      </c>
      <c r="D42" s="58">
        <v>1017</v>
      </c>
      <c r="E42" s="58">
        <v>981</v>
      </c>
      <c r="F42" s="58">
        <v>1592</v>
      </c>
      <c r="G42" s="58">
        <v>1758</v>
      </c>
      <c r="H42" s="58">
        <v>2272</v>
      </c>
      <c r="I42" s="58">
        <v>2635</v>
      </c>
    </row>
    <row r="43" spans="1:9" x14ac:dyDescent="0.2">
      <c r="A43" s="1" t="s">
        <v>176</v>
      </c>
      <c r="B43" s="58"/>
      <c r="C43" s="58"/>
      <c r="D43" s="58"/>
      <c r="E43" s="58"/>
      <c r="F43" s="58"/>
      <c r="G43" s="58"/>
      <c r="H43" s="58"/>
      <c r="I43" s="58"/>
    </row>
    <row r="44" spans="1:9" x14ac:dyDescent="0.2">
      <c r="A44" s="2" t="s">
        <v>23</v>
      </c>
      <c r="B44" s="59">
        <f t="shared" ref="B44:F44" si="6">SUM(B39:B43)</f>
        <v>11590</v>
      </c>
      <c r="C44" s="59">
        <f t="shared" si="6"/>
        <v>8743</v>
      </c>
      <c r="D44" s="59">
        <f t="shared" si="6"/>
        <v>10932</v>
      </c>
      <c r="E44" s="59">
        <f t="shared" si="6"/>
        <v>9620</v>
      </c>
      <c r="F44" s="59">
        <f t="shared" si="6"/>
        <v>12010</v>
      </c>
      <c r="G44" s="59">
        <f>SUM(G39:G42)</f>
        <v>23050</v>
      </c>
      <c r="H44" s="59">
        <f t="shared" ref="H44" si="7">SUM(H39:H42)</f>
        <v>29909</v>
      </c>
      <c r="I44" s="59">
        <f>SUM(I39:I42)</f>
        <v>31423</v>
      </c>
    </row>
    <row r="45" spans="1:9" x14ac:dyDescent="0.2">
      <c r="B45" s="58"/>
      <c r="C45" s="58"/>
      <c r="D45" s="58"/>
      <c r="E45" s="58"/>
      <c r="F45" s="58"/>
      <c r="G45" s="58"/>
      <c r="H45" s="58"/>
      <c r="I45" s="58"/>
    </row>
    <row r="46" spans="1:9" x14ac:dyDescent="0.2">
      <c r="A46" s="2" t="s">
        <v>24</v>
      </c>
      <c r="B46" s="58"/>
      <c r="C46" s="58"/>
      <c r="D46" s="58"/>
      <c r="E46" s="58"/>
      <c r="F46" s="58"/>
      <c r="G46" s="58"/>
      <c r="H46" s="58"/>
      <c r="I46" s="58"/>
    </row>
    <row r="47" spans="1:9" x14ac:dyDescent="0.2">
      <c r="A47" s="1" t="s">
        <v>147</v>
      </c>
      <c r="B47" s="58">
        <v>3239</v>
      </c>
      <c r="C47" s="58">
        <v>2783</v>
      </c>
      <c r="D47" s="58">
        <v>2004</v>
      </c>
      <c r="E47" s="58">
        <v>6290</v>
      </c>
      <c r="F47" s="58">
        <v>4067</v>
      </c>
      <c r="G47" s="58">
        <v>5351</v>
      </c>
      <c r="H47" s="58">
        <v>2284</v>
      </c>
      <c r="I47" s="58">
        <v>3762</v>
      </c>
    </row>
    <row r="48" spans="1:9" x14ac:dyDescent="0.2">
      <c r="A48" s="1" t="s">
        <v>25</v>
      </c>
      <c r="B48" s="58">
        <v>11714</v>
      </c>
      <c r="C48" s="58">
        <v>13005</v>
      </c>
      <c r="D48" s="58">
        <v>15406</v>
      </c>
      <c r="E48" s="58">
        <v>17780</v>
      </c>
      <c r="F48" s="58">
        <v>20357</v>
      </c>
      <c r="G48" s="58">
        <v>20589</v>
      </c>
      <c r="H48" s="58">
        <v>22845</v>
      </c>
      <c r="I48" s="58">
        <v>22700</v>
      </c>
    </row>
    <row r="49" spans="1:9" x14ac:dyDescent="0.2">
      <c r="A49" s="1" t="s">
        <v>148</v>
      </c>
      <c r="B49" s="58">
        <v>193</v>
      </c>
      <c r="C49" s="58">
        <v>298</v>
      </c>
      <c r="D49" s="58">
        <v>355</v>
      </c>
      <c r="E49" s="58">
        <v>283</v>
      </c>
      <c r="F49" s="58">
        <v>169</v>
      </c>
      <c r="G49" s="58">
        <v>91</v>
      </c>
      <c r="H49" s="58">
        <v>92</v>
      </c>
      <c r="I49" s="58">
        <v>188</v>
      </c>
    </row>
    <row r="50" spans="1:9" x14ac:dyDescent="0.2">
      <c r="A50" s="1" t="s">
        <v>149</v>
      </c>
      <c r="B50" s="58">
        <v>203</v>
      </c>
      <c r="C50" s="58">
        <v>87</v>
      </c>
      <c r="D50" s="58">
        <v>172</v>
      </c>
      <c r="E50" s="58">
        <v>46</v>
      </c>
      <c r="F50" s="58">
        <v>38</v>
      </c>
      <c r="G50" s="58">
        <v>182</v>
      </c>
      <c r="H50" s="58">
        <v>344</v>
      </c>
      <c r="I50" s="58">
        <v>47</v>
      </c>
    </row>
    <row r="51" spans="1:9" x14ac:dyDescent="0.2">
      <c r="A51" s="1" t="s">
        <v>150</v>
      </c>
      <c r="B51" s="58">
        <v>6</v>
      </c>
      <c r="C51" s="58">
        <v>8</v>
      </c>
      <c r="D51" s="58">
        <v>22</v>
      </c>
      <c r="E51" s="58">
        <v>16</v>
      </c>
      <c r="F51" s="58">
        <v>22</v>
      </c>
      <c r="G51" s="58">
        <v>21</v>
      </c>
      <c r="H51" s="58">
        <v>22</v>
      </c>
      <c r="I51" s="58">
        <v>22</v>
      </c>
    </row>
    <row r="52" spans="1:9" x14ac:dyDescent="0.2">
      <c r="A52" s="1" t="s">
        <v>151</v>
      </c>
      <c r="B52" s="58">
        <v>110</v>
      </c>
      <c r="C52" s="58">
        <v>331</v>
      </c>
      <c r="D52" s="58">
        <v>409</v>
      </c>
      <c r="E52" s="58">
        <v>340</v>
      </c>
      <c r="F52" s="58">
        <v>335</v>
      </c>
      <c r="G52" s="58">
        <v>380</v>
      </c>
      <c r="H52" s="58">
        <v>183</v>
      </c>
      <c r="I52" s="58"/>
    </row>
    <row r="53" spans="1:9" x14ac:dyDescent="0.2">
      <c r="A53" s="2" t="s">
        <v>26</v>
      </c>
      <c r="B53" s="59">
        <f>SUM(B47:B52)</f>
        <v>15465</v>
      </c>
      <c r="C53" s="59">
        <f t="shared" ref="C53:G53" si="8">SUM(C47:C52)</f>
        <v>16512</v>
      </c>
      <c r="D53" s="59">
        <f t="shared" si="8"/>
        <v>18368</v>
      </c>
      <c r="E53" s="59">
        <f t="shared" si="8"/>
        <v>24755</v>
      </c>
      <c r="F53" s="59">
        <f t="shared" si="8"/>
        <v>24988</v>
      </c>
      <c r="G53" s="59">
        <f t="shared" si="8"/>
        <v>26614</v>
      </c>
      <c r="H53" s="59">
        <f t="shared" ref="H53" si="9">SUM(H47:H52)</f>
        <v>25770</v>
      </c>
      <c r="I53" s="59">
        <f t="shared" ref="I53" si="10">SUM(I47:I52)</f>
        <v>26719</v>
      </c>
    </row>
    <row r="54" spans="1:9" x14ac:dyDescent="0.2">
      <c r="B54" s="58"/>
      <c r="C54" s="58"/>
      <c r="D54" s="58"/>
      <c r="E54" s="58"/>
      <c r="F54" s="58"/>
      <c r="G54" s="58"/>
      <c r="H54" s="58"/>
      <c r="I54" s="58"/>
    </row>
    <row r="55" spans="1:9" x14ac:dyDescent="0.2">
      <c r="A55" s="2" t="s">
        <v>27</v>
      </c>
      <c r="B55" s="59">
        <f t="shared" ref="B55:E55" si="11">B44+B53</f>
        <v>27055</v>
      </c>
      <c r="C55" s="59">
        <f t="shared" si="11"/>
        <v>25255</v>
      </c>
      <c r="D55" s="59">
        <f t="shared" si="11"/>
        <v>29300</v>
      </c>
      <c r="E55" s="59">
        <f t="shared" si="11"/>
        <v>34375</v>
      </c>
      <c r="F55" s="59">
        <f t="shared" ref="F55" si="12">F44+F53</f>
        <v>36998</v>
      </c>
      <c r="G55" s="59">
        <f t="shared" ref="G55:H55" si="13">G44+G53</f>
        <v>49664</v>
      </c>
      <c r="H55" s="59">
        <f t="shared" si="13"/>
        <v>55679</v>
      </c>
      <c r="I55" s="59">
        <f t="shared" ref="I55" si="14">I44+I53</f>
        <v>58142</v>
      </c>
    </row>
    <row r="56" spans="1:9" x14ac:dyDescent="0.2">
      <c r="B56" s="58"/>
      <c r="C56" s="58"/>
      <c r="D56" s="58"/>
      <c r="E56" s="58"/>
      <c r="F56" s="58"/>
      <c r="G56" s="58"/>
      <c r="H56" s="58"/>
      <c r="I56" s="58"/>
    </row>
    <row r="57" spans="1:9" x14ac:dyDescent="0.2">
      <c r="A57" s="2" t="s">
        <v>28</v>
      </c>
      <c r="B57" s="59">
        <f>B36+B55</f>
        <v>41691</v>
      </c>
      <c r="C57" s="59">
        <f>C36+C55</f>
        <v>41435</v>
      </c>
      <c r="D57" s="59">
        <f>D36+D55</f>
        <v>48230</v>
      </c>
      <c r="E57" s="59">
        <f>E36+E55</f>
        <v>58369</v>
      </c>
      <c r="F57" s="59">
        <f>F36+F55</f>
        <v>63919</v>
      </c>
      <c r="G57" s="59">
        <f t="shared" ref="G57:H57" si="15">G36+G55</f>
        <v>71307</v>
      </c>
      <c r="H57" s="59">
        <f t="shared" si="15"/>
        <v>78703</v>
      </c>
      <c r="I57" s="59">
        <f t="shared" ref="I57" si="16">I36+I55</f>
        <v>81138</v>
      </c>
    </row>
  </sheetData>
  <mergeCells count="1">
    <mergeCell ref="A1:I1"/>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9CC00"/>
  </sheetPr>
  <dimension ref="A1:I38"/>
  <sheetViews>
    <sheetView showGridLines="0" workbookViewId="0">
      <pane xSplit="1" ySplit="3" topLeftCell="B4" activePane="bottomRight" state="frozen"/>
      <selection pane="topRight" activeCell="B1" sqref="B1"/>
      <selection pane="bottomLeft" activeCell="A4" sqref="A4"/>
      <selection pane="bottomRight" sqref="A1:I1"/>
    </sheetView>
  </sheetViews>
  <sheetFormatPr defaultRowHeight="12.75" x14ac:dyDescent="0.2"/>
  <cols>
    <col min="1" max="1" width="43.28515625" style="1" bestFit="1" customWidth="1"/>
    <col min="2" max="3" width="9.28515625" style="1" bestFit="1" customWidth="1"/>
    <col min="4" max="7" width="9.140625" style="1" customWidth="1"/>
    <col min="8" max="9" width="11.28515625" style="1" bestFit="1" customWidth="1"/>
    <col min="10" max="16384" width="9.140625" style="1"/>
  </cols>
  <sheetData>
    <row r="1" spans="1:9" ht="15" x14ac:dyDescent="0.2">
      <c r="A1" s="188" t="s">
        <v>0</v>
      </c>
      <c r="B1" s="188"/>
      <c r="C1" s="188"/>
      <c r="D1" s="188"/>
      <c r="E1" s="188"/>
      <c r="F1" s="188"/>
      <c r="G1" s="188"/>
      <c r="H1" s="188"/>
      <c r="I1" s="188"/>
    </row>
    <row r="3" spans="1:9" x14ac:dyDescent="0.2">
      <c r="A3" s="2" t="s">
        <v>130</v>
      </c>
      <c r="B3" s="2">
        <f>'Income Statement'!B3</f>
        <v>2010</v>
      </c>
      <c r="C3" s="2">
        <f>'Income Statement'!C3</f>
        <v>2011</v>
      </c>
      <c r="D3" s="2">
        <f>'Income Statement'!D3</f>
        <v>2012</v>
      </c>
      <c r="E3" s="2">
        <f>'Income Statement'!E3</f>
        <v>2013</v>
      </c>
      <c r="F3" s="2">
        <f>'Income Statement'!F3</f>
        <v>2014</v>
      </c>
      <c r="G3" s="2">
        <f>'Income Statement'!G3</f>
        <v>2015</v>
      </c>
      <c r="H3" s="2">
        <f>'Income Statement'!H3</f>
        <v>2016</v>
      </c>
      <c r="I3" s="2">
        <f>'Income Statement'!I3</f>
        <v>2017</v>
      </c>
    </row>
    <row r="4" spans="1:9" x14ac:dyDescent="0.2">
      <c r="A4" s="2" t="s">
        <v>29</v>
      </c>
    </row>
    <row r="5" spans="1:9" x14ac:dyDescent="0.2">
      <c r="A5" s="1" t="s">
        <v>152</v>
      </c>
      <c r="B5" s="58">
        <v>19711</v>
      </c>
      <c r="C5" s="58">
        <v>21385</v>
      </c>
      <c r="D5" s="58">
        <v>24502</v>
      </c>
      <c r="E5" s="58">
        <v>25320</v>
      </c>
      <c r="F5" s="58">
        <v>28901</v>
      </c>
      <c r="G5" s="58">
        <v>26198</v>
      </c>
      <c r="H5" s="58">
        <v>29800</v>
      </c>
      <c r="I5" s="58">
        <v>31791</v>
      </c>
    </row>
    <row r="6" spans="1:9" x14ac:dyDescent="0.2">
      <c r="A6" s="1" t="s">
        <v>153</v>
      </c>
      <c r="B6" s="58">
        <v>-4764</v>
      </c>
      <c r="C6" s="58">
        <v>-4982</v>
      </c>
      <c r="D6" s="58">
        <v>-5192</v>
      </c>
      <c r="E6" s="58">
        <v>5323</v>
      </c>
      <c r="F6" s="58">
        <v>5298</v>
      </c>
      <c r="G6" s="58">
        <v>-4979</v>
      </c>
      <c r="H6" s="58">
        <v>-5456</v>
      </c>
      <c r="I6" s="58">
        <v>-6051</v>
      </c>
    </row>
    <row r="7" spans="1:9" x14ac:dyDescent="0.2">
      <c r="B7" s="58"/>
      <c r="C7" s="58"/>
      <c r="D7" s="58"/>
      <c r="E7" s="58"/>
      <c r="F7" s="58"/>
      <c r="G7" s="58"/>
      <c r="H7" s="58"/>
      <c r="I7" s="58"/>
    </row>
    <row r="8" spans="1:9" x14ac:dyDescent="0.2">
      <c r="B8" s="58"/>
      <c r="C8" s="58"/>
      <c r="D8" s="58"/>
      <c r="E8" s="58"/>
      <c r="F8" s="58"/>
      <c r="G8" s="58"/>
      <c r="H8" s="58"/>
      <c r="I8" s="58"/>
    </row>
    <row r="9" spans="1:9" x14ac:dyDescent="0.2">
      <c r="B9" s="58"/>
      <c r="C9" s="58"/>
      <c r="D9" s="58"/>
      <c r="E9" s="58"/>
      <c r="F9" s="58"/>
      <c r="G9" s="58"/>
      <c r="H9" s="58"/>
      <c r="I9" s="58"/>
    </row>
    <row r="10" spans="1:9" x14ac:dyDescent="0.2">
      <c r="B10" s="58"/>
      <c r="C10" s="58"/>
      <c r="D10" s="58"/>
      <c r="E10" s="58"/>
      <c r="F10" s="58"/>
      <c r="G10" s="58"/>
      <c r="H10" s="58"/>
      <c r="I10" s="58"/>
    </row>
    <row r="11" spans="1:9" x14ac:dyDescent="0.2">
      <c r="A11" s="2" t="s">
        <v>30</v>
      </c>
      <c r="B11" s="59">
        <f t="shared" ref="B11:I11" si="0">SUM(B5:B10)</f>
        <v>14947</v>
      </c>
      <c r="C11" s="59">
        <f t="shared" si="0"/>
        <v>16403</v>
      </c>
      <c r="D11" s="59">
        <f t="shared" si="0"/>
        <v>19310</v>
      </c>
      <c r="E11" s="59">
        <f t="shared" si="0"/>
        <v>30643</v>
      </c>
      <c r="F11" s="59">
        <f t="shared" si="0"/>
        <v>34199</v>
      </c>
      <c r="G11" s="59">
        <f t="shared" si="0"/>
        <v>21219</v>
      </c>
      <c r="H11" s="59">
        <f t="shared" si="0"/>
        <v>24344</v>
      </c>
      <c r="I11" s="59">
        <f t="shared" si="0"/>
        <v>25740</v>
      </c>
    </row>
    <row r="12" spans="1:9" x14ac:dyDescent="0.2">
      <c r="B12" s="58"/>
      <c r="C12" s="58"/>
      <c r="D12" s="58"/>
      <c r="E12" s="58"/>
      <c r="F12" s="58"/>
      <c r="G12" s="58"/>
      <c r="H12" s="58"/>
      <c r="I12" s="58"/>
    </row>
    <row r="13" spans="1:9" x14ac:dyDescent="0.2">
      <c r="A13" s="2" t="s">
        <v>31</v>
      </c>
      <c r="B13" s="58"/>
      <c r="C13" s="58"/>
      <c r="D13" s="58"/>
      <c r="E13" s="58"/>
      <c r="F13" s="58"/>
      <c r="G13" s="58"/>
      <c r="H13" s="58"/>
      <c r="I13" s="58"/>
    </row>
    <row r="14" spans="1:9" ht="25.5" x14ac:dyDescent="0.2">
      <c r="A14" s="60" t="s">
        <v>154</v>
      </c>
      <c r="B14" s="58">
        <v>-6222</v>
      </c>
      <c r="C14" s="58">
        <v>-6548</v>
      </c>
      <c r="D14" s="58">
        <v>-7568</v>
      </c>
      <c r="E14" s="58">
        <v>7162</v>
      </c>
      <c r="F14" s="58">
        <v>9491</v>
      </c>
      <c r="G14" s="58">
        <v>-12282</v>
      </c>
      <c r="H14" s="58">
        <v>-13565</v>
      </c>
      <c r="I14" s="58">
        <v>-11689</v>
      </c>
    </row>
    <row r="15" spans="1:9" ht="25.5" x14ac:dyDescent="0.2">
      <c r="A15" s="60" t="s">
        <v>155</v>
      </c>
      <c r="B15" s="58"/>
      <c r="C15" s="58"/>
      <c r="D15" s="58"/>
      <c r="E15" s="58"/>
      <c r="F15" s="58"/>
      <c r="G15" s="58">
        <v>-1018</v>
      </c>
      <c r="H15" s="58">
        <v>336</v>
      </c>
      <c r="I15" s="58">
        <v>73</v>
      </c>
    </row>
    <row r="16" spans="1:9" x14ac:dyDescent="0.2">
      <c r="A16" s="60" t="s">
        <v>156</v>
      </c>
      <c r="B16" s="58">
        <v>0</v>
      </c>
      <c r="C16" s="58">
        <v>-24</v>
      </c>
      <c r="D16" s="58">
        <v>-23</v>
      </c>
      <c r="E16" s="58"/>
      <c r="F16" s="58"/>
      <c r="G16" s="58">
        <v>169</v>
      </c>
      <c r="H16" s="58">
        <v>-573</v>
      </c>
      <c r="I16" s="58">
        <v>-285</v>
      </c>
    </row>
    <row r="17" spans="1:9" x14ac:dyDescent="0.2">
      <c r="A17" s="60" t="s">
        <v>157</v>
      </c>
      <c r="B17" s="58"/>
      <c r="C17" s="58"/>
      <c r="D17" s="58"/>
      <c r="E17" s="58"/>
      <c r="F17" s="58"/>
      <c r="G17" s="58"/>
      <c r="H17" s="58">
        <v>683</v>
      </c>
      <c r="I17" s="58">
        <v>689</v>
      </c>
    </row>
    <row r="18" spans="1:9" ht="25.5" x14ac:dyDescent="0.2">
      <c r="A18" s="60" t="s">
        <v>158</v>
      </c>
      <c r="B18" s="58"/>
      <c r="C18" s="58"/>
      <c r="D18" s="58"/>
      <c r="E18" s="58"/>
      <c r="F18" s="58"/>
      <c r="G18" s="58"/>
      <c r="H18" s="58">
        <v>-39</v>
      </c>
      <c r="I18" s="58">
        <v>295</v>
      </c>
    </row>
    <row r="19" spans="1:9" x14ac:dyDescent="0.2">
      <c r="A19" s="60" t="s">
        <v>159</v>
      </c>
      <c r="B19" s="58">
        <v>-107</v>
      </c>
      <c r="C19" s="58">
        <v>-9</v>
      </c>
      <c r="D19" s="58">
        <v>-411</v>
      </c>
      <c r="E19" s="58"/>
      <c r="F19" s="58"/>
      <c r="G19" s="58"/>
      <c r="H19" s="58">
        <v>-522</v>
      </c>
      <c r="I19" s="58">
        <v>-1278</v>
      </c>
    </row>
    <row r="20" spans="1:9" x14ac:dyDescent="0.2">
      <c r="A20" s="2" t="s">
        <v>32</v>
      </c>
      <c r="B20" s="59">
        <f t="shared" ref="B20:I20" si="1">SUM(B14:B19)</f>
        <v>-6329</v>
      </c>
      <c r="C20" s="59">
        <f t="shared" si="1"/>
        <v>-6581</v>
      </c>
      <c r="D20" s="59">
        <f t="shared" si="1"/>
        <v>-8002</v>
      </c>
      <c r="E20" s="59">
        <f t="shared" si="1"/>
        <v>7162</v>
      </c>
      <c r="F20" s="59">
        <f t="shared" si="1"/>
        <v>9491</v>
      </c>
      <c r="G20" s="59">
        <f t="shared" si="1"/>
        <v>-13131</v>
      </c>
      <c r="H20" s="59">
        <f t="shared" si="1"/>
        <v>-13680</v>
      </c>
      <c r="I20" s="59">
        <f t="shared" si="1"/>
        <v>-12195</v>
      </c>
    </row>
    <row r="21" spans="1:9" x14ac:dyDescent="0.2">
      <c r="B21" s="58"/>
      <c r="C21" s="58"/>
      <c r="D21" s="58"/>
      <c r="E21" s="58"/>
      <c r="F21" s="58"/>
      <c r="G21" s="58"/>
      <c r="H21" s="58"/>
      <c r="I21" s="58"/>
    </row>
    <row r="22" spans="1:9" x14ac:dyDescent="0.2">
      <c r="A22" s="2" t="s">
        <v>33</v>
      </c>
      <c r="B22" s="58"/>
      <c r="C22" s="58"/>
      <c r="D22" s="58"/>
      <c r="E22" s="58"/>
      <c r="F22" s="58"/>
      <c r="G22" s="58"/>
      <c r="H22" s="58"/>
      <c r="I22" s="58"/>
    </row>
    <row r="23" spans="1:9" x14ac:dyDescent="0.2">
      <c r="A23" s="1" t="s">
        <v>160</v>
      </c>
      <c r="B23" s="58">
        <v>-4255</v>
      </c>
      <c r="C23" s="58">
        <v>-3949</v>
      </c>
      <c r="D23" s="58">
        <v>-480</v>
      </c>
      <c r="E23" s="58">
        <v>-14195</v>
      </c>
      <c r="F23" s="58">
        <v>-13844</v>
      </c>
      <c r="G23" s="58">
        <v>9610</v>
      </c>
      <c r="H23" s="58">
        <v>6789</v>
      </c>
      <c r="I23" s="58">
        <v>4000</v>
      </c>
    </row>
    <row r="24" spans="1:9" x14ac:dyDescent="0.2">
      <c r="A24" s="1" t="s">
        <v>151</v>
      </c>
      <c r="B24" s="58"/>
      <c r="C24" s="58"/>
      <c r="D24" s="58"/>
      <c r="E24" s="58">
        <v>-340</v>
      </c>
      <c r="F24" s="58">
        <v>-335</v>
      </c>
      <c r="G24" s="58"/>
      <c r="H24" s="58"/>
      <c r="I24" s="58"/>
    </row>
    <row r="25" spans="1:9" x14ac:dyDescent="0.2">
      <c r="A25" s="1" t="s">
        <v>161</v>
      </c>
      <c r="B25" s="58"/>
      <c r="C25" s="58"/>
      <c r="D25" s="58"/>
      <c r="E25" s="58"/>
      <c r="F25" s="58"/>
      <c r="G25" s="58"/>
      <c r="H25" s="58">
        <v>-4004</v>
      </c>
      <c r="I25" s="58">
        <v>-1568</v>
      </c>
    </row>
    <row r="26" spans="1:9" x14ac:dyDescent="0.2">
      <c r="A26" s="1" t="s">
        <v>162</v>
      </c>
      <c r="B26" s="58"/>
      <c r="C26" s="58"/>
      <c r="D26" s="58"/>
      <c r="E26" s="58">
        <v>-667</v>
      </c>
      <c r="F26" s="58">
        <v>-892</v>
      </c>
      <c r="G26" s="58"/>
      <c r="H26" s="58">
        <v>-2397</v>
      </c>
      <c r="I26" s="58">
        <v>-2699</v>
      </c>
    </row>
    <row r="27" spans="1:9" x14ac:dyDescent="0.2">
      <c r="A27" s="1" t="s">
        <v>163</v>
      </c>
      <c r="B27" s="58">
        <v>-3908</v>
      </c>
      <c r="C27" s="58">
        <v>-5283</v>
      </c>
      <c r="D27" s="58">
        <v>-7947</v>
      </c>
      <c r="E27" s="58"/>
      <c r="F27" s="58"/>
      <c r="G27" s="58">
        <v>-11909</v>
      </c>
      <c r="H27" s="58">
        <v>-11658</v>
      </c>
      <c r="I27" s="58">
        <v>-11657</v>
      </c>
    </row>
    <row r="28" spans="1:9" x14ac:dyDescent="0.2">
      <c r="A28" s="1" t="s">
        <v>164</v>
      </c>
      <c r="B28" s="58">
        <v>0</v>
      </c>
      <c r="C28" s="58">
        <v>-1</v>
      </c>
      <c r="D28" s="58">
        <v>0</v>
      </c>
      <c r="E28" s="58">
        <v>-32</v>
      </c>
      <c r="F28" s="58">
        <v>-35</v>
      </c>
      <c r="G28" s="58"/>
      <c r="H28" s="58">
        <v>-78</v>
      </c>
      <c r="I28" s="58">
        <v>-91</v>
      </c>
    </row>
    <row r="29" spans="1:9" x14ac:dyDescent="0.2">
      <c r="A29" s="1" t="s">
        <v>165</v>
      </c>
      <c r="B29" s="58">
        <v>-385</v>
      </c>
      <c r="C29" s="58">
        <v>-984</v>
      </c>
      <c r="D29" s="58">
        <v>-148</v>
      </c>
      <c r="E29" s="58"/>
      <c r="F29" s="58"/>
      <c r="G29" s="58">
        <v>-168</v>
      </c>
      <c r="H29" s="58">
        <v>-167</v>
      </c>
      <c r="I29" s="58">
        <v>-134</v>
      </c>
    </row>
    <row r="30" spans="1:9" x14ac:dyDescent="0.2">
      <c r="A30" s="1" t="s">
        <v>166</v>
      </c>
      <c r="B30" s="58">
        <v>0</v>
      </c>
      <c r="C30" s="58">
        <v>98</v>
      </c>
      <c r="D30" s="58">
        <v>19</v>
      </c>
      <c r="E30" s="58"/>
      <c r="F30" s="58"/>
      <c r="G30" s="58">
        <v>-2576</v>
      </c>
      <c r="H30" s="58">
        <v>-129</v>
      </c>
      <c r="I30" s="58">
        <v>240</v>
      </c>
    </row>
    <row r="31" spans="1:9" x14ac:dyDescent="0.2">
      <c r="A31" s="2" t="s">
        <v>34</v>
      </c>
      <c r="B31" s="59">
        <f t="shared" ref="B31:E31" si="2">SUM(B23:B30)</f>
        <v>-8548</v>
      </c>
      <c r="C31" s="59">
        <f t="shared" si="2"/>
        <v>-10119</v>
      </c>
      <c r="D31" s="59">
        <f t="shared" si="2"/>
        <v>-8556</v>
      </c>
      <c r="E31" s="59">
        <f t="shared" si="2"/>
        <v>-15234</v>
      </c>
      <c r="F31" s="59">
        <f t="shared" ref="F31:I31" si="3">SUM(F23:F30)</f>
        <v>-15106</v>
      </c>
      <c r="G31" s="59">
        <f t="shared" si="3"/>
        <v>-5043</v>
      </c>
      <c r="H31" s="59">
        <f t="shared" si="3"/>
        <v>-11644</v>
      </c>
      <c r="I31" s="59">
        <f t="shared" si="3"/>
        <v>-11909</v>
      </c>
    </row>
    <row r="32" spans="1:9" x14ac:dyDescent="0.2">
      <c r="B32" s="58"/>
      <c r="C32" s="58"/>
      <c r="D32" s="58"/>
      <c r="E32" s="58"/>
      <c r="F32" s="58"/>
      <c r="G32" s="58"/>
      <c r="H32" s="58"/>
      <c r="I32" s="58"/>
    </row>
    <row r="33" spans="1:9" x14ac:dyDescent="0.2">
      <c r="A33" s="61" t="s">
        <v>35</v>
      </c>
      <c r="B33" s="59">
        <f t="shared" ref="B33:I33" si="4">B11+B20+B31</f>
        <v>70</v>
      </c>
      <c r="C33" s="59">
        <f t="shared" si="4"/>
        <v>-297</v>
      </c>
      <c r="D33" s="59">
        <f t="shared" si="4"/>
        <v>2752</v>
      </c>
      <c r="E33" s="59">
        <f t="shared" si="4"/>
        <v>22571</v>
      </c>
      <c r="F33" s="59">
        <f t="shared" si="4"/>
        <v>28584</v>
      </c>
      <c r="G33" s="59">
        <f t="shared" si="4"/>
        <v>3045</v>
      </c>
      <c r="H33" s="59">
        <f t="shared" si="4"/>
        <v>-980</v>
      </c>
      <c r="I33" s="59">
        <f t="shared" si="4"/>
        <v>1636</v>
      </c>
    </row>
    <row r="34" spans="1:9" x14ac:dyDescent="0.2">
      <c r="A34" s="60"/>
      <c r="B34" s="58"/>
      <c r="C34" s="58"/>
      <c r="D34" s="58"/>
      <c r="E34" s="58"/>
      <c r="F34" s="58"/>
      <c r="G34" s="58"/>
      <c r="H34" s="58"/>
      <c r="I34" s="58"/>
    </row>
    <row r="35" spans="1:9" ht="25.5" x14ac:dyDescent="0.2">
      <c r="A35" s="60" t="s">
        <v>167</v>
      </c>
      <c r="B35" s="58">
        <v>1084</v>
      </c>
      <c r="C35" s="58">
        <v>951</v>
      </c>
      <c r="D35" s="58">
        <v>539</v>
      </c>
      <c r="E35" s="58">
        <v>6528</v>
      </c>
      <c r="F35" s="58">
        <v>6127</v>
      </c>
      <c r="G35" s="58">
        <v>5792</v>
      </c>
      <c r="H35" s="58">
        <v>8870</v>
      </c>
      <c r="I35" s="58">
        <v>7751</v>
      </c>
    </row>
    <row r="36" spans="1:9" x14ac:dyDescent="0.2">
      <c r="A36" s="60" t="s">
        <v>168</v>
      </c>
      <c r="B36" s="58">
        <v>-203</v>
      </c>
      <c r="C36" s="58">
        <v>-115</v>
      </c>
      <c r="D36" s="58">
        <v>-81</v>
      </c>
      <c r="E36" s="58"/>
      <c r="F36" s="58"/>
      <c r="G36" s="58">
        <v>33</v>
      </c>
      <c r="H36" s="58">
        <v>-139</v>
      </c>
      <c r="I36" s="58">
        <v>-514</v>
      </c>
    </row>
    <row r="37" spans="1:9" x14ac:dyDescent="0.2">
      <c r="A37" s="60"/>
      <c r="B37" s="58"/>
      <c r="C37" s="58"/>
      <c r="D37" s="58"/>
      <c r="E37" s="58"/>
      <c r="F37" s="58"/>
      <c r="G37" s="58"/>
      <c r="H37" s="58"/>
      <c r="I37" s="58"/>
    </row>
    <row r="38" spans="1:9" ht="25.5" x14ac:dyDescent="0.2">
      <c r="A38" s="61" t="s">
        <v>169</v>
      </c>
      <c r="B38" s="58">
        <f t="shared" ref="B38:G38" si="5">B33+B35+B36</f>
        <v>951</v>
      </c>
      <c r="C38" s="58">
        <f t="shared" si="5"/>
        <v>539</v>
      </c>
      <c r="D38" s="58">
        <f t="shared" si="5"/>
        <v>3210</v>
      </c>
      <c r="E38" s="58">
        <f t="shared" si="5"/>
        <v>29099</v>
      </c>
      <c r="F38" s="58">
        <f t="shared" si="5"/>
        <v>34711</v>
      </c>
      <c r="G38" s="58">
        <f t="shared" si="5"/>
        <v>8870</v>
      </c>
      <c r="H38" s="58">
        <f>H33+H35+H36</f>
        <v>7751</v>
      </c>
      <c r="I38" s="58">
        <f>I33+I35+I36</f>
        <v>8873</v>
      </c>
    </row>
  </sheetData>
  <mergeCells count="1">
    <mergeCell ref="A1:I1"/>
  </mergeCells>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0FFA0"/>
  </sheetPr>
  <dimension ref="A1:A34"/>
  <sheetViews>
    <sheetView tabSelected="1" workbookViewId="0"/>
  </sheetViews>
  <sheetFormatPr defaultRowHeight="12.75" x14ac:dyDescent="0.2"/>
  <cols>
    <col min="1" max="1" width="121" style="57" customWidth="1"/>
  </cols>
  <sheetData>
    <row r="1" spans="1:1" ht="15" x14ac:dyDescent="0.25">
      <c r="A1" s="55" t="s">
        <v>273</v>
      </c>
    </row>
    <row r="4" spans="1:1" x14ac:dyDescent="0.2">
      <c r="A4" s="56" t="s">
        <v>85</v>
      </c>
    </row>
    <row r="5" spans="1:1" ht="63.75" x14ac:dyDescent="0.2">
      <c r="A5" s="57" t="s">
        <v>173</v>
      </c>
    </row>
    <row r="8" spans="1:1" x14ac:dyDescent="0.2">
      <c r="A8" s="56" t="s">
        <v>118</v>
      </c>
    </row>
    <row r="9" spans="1:1" x14ac:dyDescent="0.2">
      <c r="A9" s="57" t="s">
        <v>175</v>
      </c>
    </row>
    <row r="11" spans="1:1" x14ac:dyDescent="0.2">
      <c r="A11" s="56" t="s">
        <v>119</v>
      </c>
    </row>
    <row r="12" spans="1:1" x14ac:dyDescent="0.2">
      <c r="A12" s="57" t="s">
        <v>314</v>
      </c>
    </row>
    <row r="14" spans="1:1" x14ac:dyDescent="0.2">
      <c r="A14" s="56" t="s">
        <v>120</v>
      </c>
    </row>
    <row r="15" spans="1:1" ht="38.25" x14ac:dyDescent="0.2">
      <c r="A15" s="57" t="s">
        <v>199</v>
      </c>
    </row>
    <row r="17" spans="1:1" x14ac:dyDescent="0.2">
      <c r="A17" s="142" t="s">
        <v>313</v>
      </c>
    </row>
    <row r="18" spans="1:1" ht="120" customHeight="1" x14ac:dyDescent="0.2">
      <c r="A18" s="143" t="s">
        <v>315</v>
      </c>
    </row>
    <row r="21" spans="1:1" x14ac:dyDescent="0.2">
      <c r="A21" s="56" t="s">
        <v>127</v>
      </c>
    </row>
    <row r="22" spans="1:1" ht="76.5" x14ac:dyDescent="0.2">
      <c r="A22" s="57" t="s">
        <v>174</v>
      </c>
    </row>
    <row r="25" spans="1:1" x14ac:dyDescent="0.2">
      <c r="A25" s="56" t="s">
        <v>121</v>
      </c>
    </row>
    <row r="26" spans="1:1" ht="63.75" x14ac:dyDescent="0.2">
      <c r="A26" s="57" t="s">
        <v>172</v>
      </c>
    </row>
    <row r="29" spans="1:1" x14ac:dyDescent="0.2">
      <c r="A29" s="56" t="s">
        <v>317</v>
      </c>
    </row>
    <row r="30" spans="1:1" ht="130.5" customHeight="1" x14ac:dyDescent="0.2">
      <c r="A30" s="143" t="s">
        <v>316</v>
      </c>
    </row>
    <row r="33" spans="1:1" x14ac:dyDescent="0.2">
      <c r="A33" s="56" t="s">
        <v>122</v>
      </c>
    </row>
    <row r="34" spans="1:1" ht="25.5" x14ac:dyDescent="0.2">
      <c r="A34" s="57" t="s">
        <v>267</v>
      </c>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9632"/>
  </sheetPr>
  <dimension ref="A1:BE59"/>
  <sheetViews>
    <sheetView topLeftCell="A4" zoomScaleNormal="100" workbookViewId="0">
      <pane xSplit="2" ySplit="2" topLeftCell="C22" activePane="bottomRight" state="frozen"/>
      <selection activeCell="A4" sqref="A4"/>
      <selection pane="topRight" activeCell="C4" sqref="C4"/>
      <selection pane="bottomLeft" activeCell="A6" sqref="A6"/>
      <selection pane="bottomRight" activeCell="A4" sqref="A4"/>
    </sheetView>
  </sheetViews>
  <sheetFormatPr defaultRowHeight="15" x14ac:dyDescent="0.2"/>
  <cols>
    <col min="1" max="1" width="23.7109375" style="19" customWidth="1"/>
    <col min="2" max="2" width="10.5703125" style="19" customWidth="1"/>
    <col min="3" max="37" width="30.7109375" style="18" customWidth="1"/>
    <col min="38" max="57" width="0" style="18" hidden="1" customWidth="1"/>
    <col min="58" max="16384" width="9.140625" style="18"/>
  </cols>
  <sheetData>
    <row r="1" spans="1:57" x14ac:dyDescent="0.2">
      <c r="A1" s="19" t="s">
        <v>117</v>
      </c>
    </row>
    <row r="3" spans="1:57" x14ac:dyDescent="0.2">
      <c r="A3" s="19" t="s">
        <v>116</v>
      </c>
    </row>
    <row r="5" spans="1:57" s="19" customFormat="1" x14ac:dyDescent="0.2">
      <c r="A5" s="128" t="s">
        <v>126</v>
      </c>
      <c r="B5" s="129"/>
      <c r="C5" s="166">
        <v>2011</v>
      </c>
      <c r="D5" s="165"/>
      <c r="E5" s="165"/>
      <c r="F5" s="165"/>
      <c r="G5" s="167"/>
      <c r="H5" s="165">
        <v>2012</v>
      </c>
      <c r="I5" s="165"/>
      <c r="J5" s="165"/>
      <c r="K5" s="165"/>
      <c r="L5" s="165"/>
      <c r="M5" s="166">
        <v>2013</v>
      </c>
      <c r="N5" s="165"/>
      <c r="O5" s="165"/>
      <c r="P5" s="165"/>
      <c r="Q5" s="167"/>
      <c r="R5" s="165">
        <v>2014</v>
      </c>
      <c r="S5" s="165"/>
      <c r="T5" s="165"/>
      <c r="U5" s="165"/>
      <c r="V5" s="165"/>
      <c r="W5" s="166">
        <v>2015</v>
      </c>
      <c r="X5" s="165"/>
      <c r="Y5" s="165"/>
      <c r="Z5" s="165"/>
      <c r="AA5" s="167"/>
      <c r="AB5" s="165">
        <v>2016</v>
      </c>
      <c r="AC5" s="165"/>
      <c r="AD5" s="165"/>
      <c r="AE5" s="165"/>
      <c r="AF5" s="165"/>
      <c r="AG5" s="166">
        <v>2017</v>
      </c>
      <c r="AH5" s="165"/>
      <c r="AI5" s="165"/>
      <c r="AJ5" s="165"/>
      <c r="AK5" s="167"/>
      <c r="AL5" s="157">
        <v>2018</v>
      </c>
      <c r="AM5" s="157"/>
      <c r="AN5" s="157"/>
      <c r="AO5" s="157"/>
      <c r="AP5" s="157"/>
      <c r="AQ5" s="156">
        <v>2019</v>
      </c>
      <c r="AR5" s="157"/>
      <c r="AS5" s="157"/>
      <c r="AT5" s="157"/>
      <c r="AU5" s="158"/>
      <c r="AV5" s="157">
        <v>2020</v>
      </c>
      <c r="AW5" s="157"/>
      <c r="AX5" s="157"/>
      <c r="AY5" s="157"/>
      <c r="AZ5" s="157"/>
      <c r="BA5" s="156">
        <v>2021</v>
      </c>
      <c r="BB5" s="157"/>
      <c r="BC5" s="157"/>
      <c r="BD5" s="157"/>
      <c r="BE5" s="158"/>
    </row>
    <row r="6" spans="1:57" x14ac:dyDescent="0.2">
      <c r="A6" s="29" t="s">
        <v>125</v>
      </c>
      <c r="B6" s="30"/>
      <c r="C6" s="174" t="s">
        <v>192</v>
      </c>
      <c r="D6" s="175"/>
      <c r="E6" s="175"/>
      <c r="F6" s="175"/>
      <c r="G6" s="176"/>
      <c r="H6" s="174" t="s">
        <v>192</v>
      </c>
      <c r="I6" s="175"/>
      <c r="J6" s="175"/>
      <c r="K6" s="175"/>
      <c r="L6" s="176"/>
      <c r="M6" s="174" t="s">
        <v>192</v>
      </c>
      <c r="N6" s="175"/>
      <c r="O6" s="175"/>
      <c r="P6" s="175"/>
      <c r="Q6" s="176"/>
      <c r="R6" s="174" t="s">
        <v>192</v>
      </c>
      <c r="S6" s="175"/>
      <c r="T6" s="175"/>
      <c r="U6" s="175"/>
      <c r="V6" s="176"/>
      <c r="W6" s="174" t="s">
        <v>192</v>
      </c>
      <c r="X6" s="175"/>
      <c r="Y6" s="175"/>
      <c r="Z6" s="175"/>
      <c r="AA6" s="176"/>
      <c r="AB6" s="174" t="s">
        <v>192</v>
      </c>
      <c r="AC6" s="175"/>
      <c r="AD6" s="175"/>
      <c r="AE6" s="175"/>
      <c r="AF6" s="176"/>
      <c r="AG6" s="174" t="s">
        <v>192</v>
      </c>
      <c r="AH6" s="175"/>
      <c r="AI6" s="175"/>
      <c r="AJ6" s="175"/>
      <c r="AK6" s="176"/>
      <c r="AL6" s="160"/>
      <c r="AM6" s="160"/>
      <c r="AN6" s="160"/>
      <c r="AO6" s="160"/>
      <c r="AP6" s="160"/>
      <c r="AQ6" s="159"/>
      <c r="AR6" s="160"/>
      <c r="AS6" s="160"/>
      <c r="AT6" s="160"/>
      <c r="AU6" s="161"/>
      <c r="AV6" s="160"/>
      <c r="AW6" s="160"/>
      <c r="AX6" s="160"/>
      <c r="AY6" s="160"/>
      <c r="AZ6" s="160"/>
      <c r="BA6" s="159"/>
      <c r="BB6" s="160"/>
      <c r="BC6" s="160"/>
      <c r="BD6" s="160"/>
      <c r="BE6" s="161"/>
    </row>
    <row r="7" spans="1:57" x14ac:dyDescent="0.2">
      <c r="A7" s="31" t="s">
        <v>123</v>
      </c>
      <c r="B7" s="32"/>
      <c r="C7" s="168" t="s">
        <v>193</v>
      </c>
      <c r="D7" s="169"/>
      <c r="E7" s="169"/>
      <c r="F7" s="169"/>
      <c r="G7" s="170"/>
      <c r="H7" s="168" t="s">
        <v>193</v>
      </c>
      <c r="I7" s="169"/>
      <c r="J7" s="169"/>
      <c r="K7" s="169"/>
      <c r="L7" s="170"/>
      <c r="M7" s="168" t="s">
        <v>228</v>
      </c>
      <c r="N7" s="169"/>
      <c r="O7" s="169"/>
      <c r="P7" s="169"/>
      <c r="Q7" s="170"/>
      <c r="R7" s="168" t="s">
        <v>228</v>
      </c>
      <c r="S7" s="169"/>
      <c r="T7" s="169"/>
      <c r="U7" s="169"/>
      <c r="V7" s="170"/>
      <c r="W7" s="168" t="s">
        <v>228</v>
      </c>
      <c r="X7" s="169"/>
      <c r="Y7" s="169"/>
      <c r="Z7" s="169"/>
      <c r="AA7" s="170"/>
      <c r="AB7" s="168" t="s">
        <v>228</v>
      </c>
      <c r="AC7" s="169"/>
      <c r="AD7" s="169"/>
      <c r="AE7" s="169"/>
      <c r="AF7" s="170"/>
      <c r="AG7" s="168" t="s">
        <v>228</v>
      </c>
      <c r="AH7" s="169"/>
      <c r="AI7" s="169"/>
      <c r="AJ7" s="169"/>
      <c r="AK7" s="170"/>
      <c r="AL7" s="148"/>
      <c r="AM7" s="148"/>
      <c r="AN7" s="148"/>
      <c r="AO7" s="148"/>
      <c r="AP7" s="148"/>
      <c r="AQ7" s="147"/>
      <c r="AR7" s="148"/>
      <c r="AS7" s="148"/>
      <c r="AT7" s="148"/>
      <c r="AU7" s="149"/>
      <c r="AV7" s="148"/>
      <c r="AW7" s="148"/>
      <c r="AX7" s="148"/>
      <c r="AY7" s="148"/>
      <c r="AZ7" s="148"/>
      <c r="BA7" s="147"/>
      <c r="BB7" s="148"/>
      <c r="BC7" s="148"/>
      <c r="BD7" s="148"/>
      <c r="BE7" s="149"/>
    </row>
    <row r="8" spans="1:57" x14ac:dyDescent="0.2">
      <c r="A8" s="35" t="s">
        <v>124</v>
      </c>
      <c r="B8" s="36"/>
      <c r="C8" s="162" t="s">
        <v>194</v>
      </c>
      <c r="D8" s="163"/>
      <c r="E8" s="163"/>
      <c r="F8" s="163"/>
      <c r="G8" s="164"/>
      <c r="H8" s="162" t="s">
        <v>194</v>
      </c>
      <c r="I8" s="163"/>
      <c r="J8" s="163"/>
      <c r="K8" s="163"/>
      <c r="L8" s="164"/>
      <c r="M8" s="162" t="s">
        <v>229</v>
      </c>
      <c r="N8" s="163"/>
      <c r="O8" s="163"/>
      <c r="P8" s="163"/>
      <c r="Q8" s="164"/>
      <c r="R8" s="162" t="s">
        <v>229</v>
      </c>
      <c r="S8" s="163"/>
      <c r="T8" s="163"/>
      <c r="U8" s="163"/>
      <c r="V8" s="164"/>
      <c r="W8" s="162" t="s">
        <v>229</v>
      </c>
      <c r="X8" s="163"/>
      <c r="Y8" s="163"/>
      <c r="Z8" s="163"/>
      <c r="AA8" s="164"/>
      <c r="AB8" s="162" t="s">
        <v>291</v>
      </c>
      <c r="AC8" s="163"/>
      <c r="AD8" s="163"/>
      <c r="AE8" s="163"/>
      <c r="AF8" s="164"/>
      <c r="AG8" s="162" t="s">
        <v>291</v>
      </c>
      <c r="AH8" s="163"/>
      <c r="AI8" s="163"/>
      <c r="AJ8" s="163"/>
      <c r="AK8" s="164"/>
      <c r="AL8" s="154"/>
      <c r="AM8" s="154"/>
      <c r="AN8" s="154"/>
      <c r="AO8" s="154"/>
      <c r="AP8" s="154"/>
      <c r="AQ8" s="153"/>
      <c r="AR8" s="154"/>
      <c r="AS8" s="154"/>
      <c r="AT8" s="154"/>
      <c r="AU8" s="155"/>
      <c r="AV8" s="154"/>
      <c r="AW8" s="154"/>
      <c r="AX8" s="154"/>
      <c r="AY8" s="154"/>
      <c r="AZ8" s="154"/>
      <c r="BA8" s="153"/>
      <c r="BB8" s="154"/>
      <c r="BC8" s="154"/>
      <c r="BD8" s="154"/>
      <c r="BE8" s="155"/>
    </row>
    <row r="9" spans="1:57" x14ac:dyDescent="0.2">
      <c r="A9" s="29"/>
      <c r="B9" s="30"/>
      <c r="C9" s="37"/>
      <c r="D9" s="38"/>
      <c r="E9" s="38"/>
      <c r="F9" s="38"/>
      <c r="G9" s="39"/>
      <c r="H9" s="94"/>
      <c r="I9" s="94"/>
      <c r="J9" s="94"/>
      <c r="K9" s="94"/>
      <c r="L9" s="94"/>
      <c r="M9" s="95"/>
      <c r="N9" s="94"/>
      <c r="O9" s="94"/>
      <c r="P9" s="94"/>
      <c r="Q9" s="96"/>
      <c r="R9" s="94"/>
      <c r="S9" s="94"/>
      <c r="T9" s="94"/>
      <c r="U9" s="94"/>
      <c r="V9" s="94"/>
      <c r="W9" s="95"/>
      <c r="X9" s="94"/>
      <c r="Y9" s="94"/>
      <c r="Z9" s="94"/>
      <c r="AA9" s="96"/>
      <c r="AB9" s="94"/>
      <c r="AC9" s="94"/>
      <c r="AD9" s="94"/>
      <c r="AE9" s="94"/>
      <c r="AF9" s="94"/>
      <c r="AG9" s="125"/>
      <c r="AH9" s="125"/>
      <c r="AI9" s="125"/>
      <c r="AJ9" s="125"/>
      <c r="AK9" s="125"/>
      <c r="AL9" s="38"/>
      <c r="AM9" s="38"/>
      <c r="AN9" s="38"/>
      <c r="AO9" s="38"/>
      <c r="AP9" s="38"/>
      <c r="AQ9" s="37"/>
      <c r="AR9" s="38"/>
      <c r="AS9" s="38"/>
      <c r="AT9" s="38"/>
      <c r="AU9" s="39"/>
      <c r="AV9" s="38"/>
      <c r="AW9" s="38"/>
      <c r="AX9" s="38"/>
      <c r="AY9" s="38"/>
      <c r="AZ9" s="38"/>
      <c r="BA9" s="37"/>
      <c r="BB9" s="38"/>
      <c r="BC9" s="38"/>
      <c r="BD9" s="38"/>
      <c r="BE9" s="39"/>
    </row>
    <row r="10" spans="1:57" x14ac:dyDescent="0.2">
      <c r="A10" s="40" t="s">
        <v>115</v>
      </c>
      <c r="B10" s="41"/>
      <c r="C10" s="42"/>
      <c r="D10" s="43"/>
      <c r="E10" s="43"/>
      <c r="F10" s="43"/>
      <c r="G10" s="44"/>
      <c r="H10" s="97"/>
      <c r="I10" s="97"/>
      <c r="J10" s="97"/>
      <c r="K10" s="97"/>
      <c r="L10" s="97"/>
      <c r="M10" s="98"/>
      <c r="N10" s="97"/>
      <c r="O10" s="97"/>
      <c r="P10" s="97"/>
      <c r="Q10" s="99"/>
      <c r="R10" s="97"/>
      <c r="S10" s="97"/>
      <c r="T10" s="97"/>
      <c r="U10" s="97"/>
      <c r="V10" s="97"/>
      <c r="W10" s="98"/>
      <c r="X10" s="97"/>
      <c r="Y10" s="97"/>
      <c r="Z10" s="97"/>
      <c r="AA10" s="99"/>
      <c r="AB10" s="97"/>
      <c r="AC10" s="97"/>
      <c r="AD10" s="97"/>
      <c r="AE10" s="97"/>
      <c r="AF10" s="97"/>
      <c r="AG10" s="97"/>
      <c r="AH10" s="97"/>
      <c r="AI10" s="97"/>
      <c r="AJ10" s="97"/>
      <c r="AK10" s="97"/>
      <c r="AL10" s="43"/>
      <c r="AM10" s="43"/>
      <c r="AN10" s="43"/>
      <c r="AO10" s="43"/>
      <c r="AP10" s="43"/>
      <c r="AQ10" s="42"/>
      <c r="AR10" s="43"/>
      <c r="AS10" s="43"/>
      <c r="AT10" s="43"/>
      <c r="AU10" s="44"/>
      <c r="AV10" s="43"/>
      <c r="AW10" s="43"/>
      <c r="AX10" s="43"/>
      <c r="AY10" s="43"/>
      <c r="AZ10" s="43"/>
      <c r="BA10" s="42"/>
      <c r="BB10" s="43"/>
      <c r="BC10" s="43"/>
      <c r="BD10" s="43"/>
      <c r="BE10" s="44"/>
    </row>
    <row r="11" spans="1:57" x14ac:dyDescent="0.2">
      <c r="A11" s="31" t="s">
        <v>114</v>
      </c>
      <c r="B11" s="32"/>
      <c r="C11" s="168" t="s">
        <v>195</v>
      </c>
      <c r="D11" s="169"/>
      <c r="E11" s="169"/>
      <c r="F11" s="169"/>
      <c r="G11" s="170"/>
      <c r="H11" s="168" t="s">
        <v>204</v>
      </c>
      <c r="I11" s="169"/>
      <c r="J11" s="169"/>
      <c r="K11" s="169"/>
      <c r="L11" s="170"/>
      <c r="M11" s="168" t="s">
        <v>244</v>
      </c>
      <c r="N11" s="169"/>
      <c r="O11" s="169"/>
      <c r="P11" s="169"/>
      <c r="Q11" s="170"/>
      <c r="R11" s="168" t="s">
        <v>244</v>
      </c>
      <c r="S11" s="169"/>
      <c r="T11" s="169"/>
      <c r="U11" s="169"/>
      <c r="V11" s="170"/>
      <c r="W11" s="168" t="s">
        <v>262</v>
      </c>
      <c r="X11" s="169"/>
      <c r="Y11" s="169"/>
      <c r="Z11" s="169"/>
      <c r="AA11" s="170"/>
      <c r="AB11" s="168" t="s">
        <v>262</v>
      </c>
      <c r="AC11" s="169"/>
      <c r="AD11" s="169"/>
      <c r="AE11" s="169"/>
      <c r="AF11" s="170"/>
      <c r="AG11" s="168" t="s">
        <v>262</v>
      </c>
      <c r="AH11" s="169"/>
      <c r="AI11" s="169"/>
      <c r="AJ11" s="169"/>
      <c r="AK11" s="170"/>
      <c r="AL11" s="148"/>
      <c r="AM11" s="148"/>
      <c r="AN11" s="148"/>
      <c r="AO11" s="148"/>
      <c r="AP11" s="148"/>
      <c r="AQ11" s="147"/>
      <c r="AR11" s="148"/>
      <c r="AS11" s="148"/>
      <c r="AT11" s="148"/>
      <c r="AU11" s="149"/>
      <c r="AV11" s="148"/>
      <c r="AW11" s="148"/>
      <c r="AX11" s="148"/>
      <c r="AY11" s="148"/>
      <c r="AZ11" s="148"/>
      <c r="BA11" s="147"/>
      <c r="BB11" s="148"/>
      <c r="BC11" s="148"/>
      <c r="BD11" s="148"/>
      <c r="BE11" s="149"/>
    </row>
    <row r="12" spans="1:57" ht="85.5" x14ac:dyDescent="0.2">
      <c r="A12" s="179" t="s">
        <v>268</v>
      </c>
      <c r="B12" s="180"/>
      <c r="C12" s="66" t="s">
        <v>187</v>
      </c>
      <c r="D12" s="67" t="s">
        <v>180</v>
      </c>
      <c r="E12" s="67" t="s">
        <v>181</v>
      </c>
      <c r="F12" s="67" t="s">
        <v>183</v>
      </c>
      <c r="G12" s="71" t="s">
        <v>185</v>
      </c>
      <c r="H12" s="66" t="s">
        <v>205</v>
      </c>
      <c r="I12" s="67" t="s">
        <v>206</v>
      </c>
      <c r="J12" s="67" t="s">
        <v>207</v>
      </c>
      <c r="K12" s="67" t="s">
        <v>208</v>
      </c>
      <c r="L12" s="71" t="s">
        <v>209</v>
      </c>
      <c r="M12" s="66" t="s">
        <v>230</v>
      </c>
      <c r="N12" s="67" t="s">
        <v>232</v>
      </c>
      <c r="O12" s="67" t="s">
        <v>235</v>
      </c>
      <c r="P12" s="67" t="s">
        <v>238</v>
      </c>
      <c r="Q12" s="71" t="s">
        <v>241</v>
      </c>
      <c r="R12" s="66" t="s">
        <v>230</v>
      </c>
      <c r="S12" s="67" t="s">
        <v>232</v>
      </c>
      <c r="T12" s="67" t="s">
        <v>235</v>
      </c>
      <c r="U12" s="67" t="s">
        <v>238</v>
      </c>
      <c r="V12" s="71" t="s">
        <v>241</v>
      </c>
      <c r="W12" s="66" t="s">
        <v>274</v>
      </c>
      <c r="X12" s="67" t="s">
        <v>275</v>
      </c>
      <c r="Y12" s="67" t="s">
        <v>276</v>
      </c>
      <c r="Z12" s="67" t="s">
        <v>277</v>
      </c>
      <c r="AA12" s="71" t="s">
        <v>278</v>
      </c>
      <c r="AB12" s="66" t="s">
        <v>274</v>
      </c>
      <c r="AC12" s="67" t="s">
        <v>284</v>
      </c>
      <c r="AD12" s="67" t="s">
        <v>276</v>
      </c>
      <c r="AE12" s="67" t="s">
        <v>277</v>
      </c>
      <c r="AF12" s="71" t="s">
        <v>278</v>
      </c>
      <c r="AG12" s="66" t="s">
        <v>298</v>
      </c>
      <c r="AH12" s="67" t="s">
        <v>299</v>
      </c>
      <c r="AI12" s="67" t="s">
        <v>300</v>
      </c>
      <c r="AJ12" s="67" t="s">
        <v>302</v>
      </c>
      <c r="AK12" s="71" t="s">
        <v>301</v>
      </c>
      <c r="AL12" s="21"/>
      <c r="AM12" s="21"/>
      <c r="AN12" s="21"/>
      <c r="AO12" s="21"/>
      <c r="AP12" s="21"/>
      <c r="AQ12" s="20"/>
      <c r="AR12" s="21"/>
      <c r="AS12" s="21"/>
      <c r="AT12" s="21"/>
      <c r="AU12" s="22"/>
      <c r="AV12" s="21"/>
      <c r="AW12" s="21"/>
      <c r="AX12" s="21"/>
      <c r="AY12" s="21"/>
      <c r="AZ12" s="21"/>
      <c r="BA12" s="20"/>
      <c r="BB12" s="21"/>
      <c r="BC12" s="21"/>
      <c r="BD12" s="21"/>
      <c r="BE12" s="22"/>
    </row>
    <row r="13" spans="1:57" ht="259.5" customHeight="1" x14ac:dyDescent="0.2">
      <c r="A13" s="31"/>
      <c r="B13" s="32" t="s">
        <v>105</v>
      </c>
      <c r="C13" s="66" t="s">
        <v>197</v>
      </c>
      <c r="D13" s="67" t="s">
        <v>188</v>
      </c>
      <c r="E13" s="67" t="s">
        <v>190</v>
      </c>
      <c r="F13" s="67" t="s">
        <v>184</v>
      </c>
      <c r="G13" s="71" t="s">
        <v>186</v>
      </c>
      <c r="H13" s="66" t="s">
        <v>210</v>
      </c>
      <c r="I13" s="67" t="s">
        <v>188</v>
      </c>
      <c r="J13" s="67" t="s">
        <v>213</v>
      </c>
      <c r="K13" s="67" t="s">
        <v>215</v>
      </c>
      <c r="L13" s="71" t="s">
        <v>216</v>
      </c>
      <c r="M13" s="66" t="s">
        <v>246</v>
      </c>
      <c r="N13" s="67" t="s">
        <v>233</v>
      </c>
      <c r="O13" s="67" t="s">
        <v>236</v>
      </c>
      <c r="P13" s="67" t="s">
        <v>239</v>
      </c>
      <c r="Q13" s="71" t="s">
        <v>242</v>
      </c>
      <c r="R13" s="66" t="s">
        <v>247</v>
      </c>
      <c r="S13" s="67" t="s">
        <v>248</v>
      </c>
      <c r="T13" s="67" t="s">
        <v>249</v>
      </c>
      <c r="U13" s="67" t="s">
        <v>250</v>
      </c>
      <c r="V13" s="71" t="s">
        <v>251</v>
      </c>
      <c r="W13" s="66" t="s">
        <v>261</v>
      </c>
      <c r="X13" s="67" t="s">
        <v>263</v>
      </c>
      <c r="Y13" s="67" t="s">
        <v>264</v>
      </c>
      <c r="Z13" s="67" t="s">
        <v>265</v>
      </c>
      <c r="AA13" s="71" t="s">
        <v>266</v>
      </c>
      <c r="AB13" s="90" t="s">
        <v>285</v>
      </c>
      <c r="AC13" s="90" t="s">
        <v>286</v>
      </c>
      <c r="AD13" s="90" t="s">
        <v>287</v>
      </c>
      <c r="AE13" s="90" t="s">
        <v>288</v>
      </c>
      <c r="AF13" s="90" t="s">
        <v>289</v>
      </c>
      <c r="AG13" s="123" t="s">
        <v>285</v>
      </c>
      <c r="AH13" s="123" t="s">
        <v>286</v>
      </c>
      <c r="AI13" s="123" t="s">
        <v>287</v>
      </c>
      <c r="AJ13" s="123" t="s">
        <v>288</v>
      </c>
      <c r="AK13" s="123" t="s">
        <v>289</v>
      </c>
      <c r="AL13" s="21"/>
      <c r="AM13" s="21"/>
      <c r="AN13" s="21"/>
      <c r="AO13" s="21"/>
      <c r="AP13" s="21"/>
      <c r="AQ13" s="20"/>
      <c r="AR13" s="21"/>
      <c r="AS13" s="21"/>
      <c r="AT13" s="21"/>
      <c r="AU13" s="22"/>
      <c r="AV13" s="21"/>
      <c r="AW13" s="21"/>
      <c r="AX13" s="21"/>
      <c r="AY13" s="21"/>
      <c r="AZ13" s="21"/>
      <c r="BA13" s="20"/>
      <c r="BB13" s="21"/>
      <c r="BC13" s="21"/>
      <c r="BD13" s="21"/>
      <c r="BE13" s="22"/>
    </row>
    <row r="14" spans="1:57" ht="270.75" x14ac:dyDescent="0.2">
      <c r="A14" s="31"/>
      <c r="B14" s="32" t="s">
        <v>104</v>
      </c>
      <c r="C14" s="70" t="s">
        <v>198</v>
      </c>
      <c r="D14" s="68" t="s">
        <v>189</v>
      </c>
      <c r="E14" s="69" t="s">
        <v>182</v>
      </c>
      <c r="F14" s="67" t="s">
        <v>196</v>
      </c>
      <c r="G14" s="88" t="s">
        <v>191</v>
      </c>
      <c r="H14" s="115" t="s">
        <v>211</v>
      </c>
      <c r="I14" s="116" t="s">
        <v>212</v>
      </c>
      <c r="J14" s="115" t="s">
        <v>214</v>
      </c>
      <c r="K14" s="90" t="s">
        <v>218</v>
      </c>
      <c r="L14" s="115" t="s">
        <v>217</v>
      </c>
      <c r="M14" s="126" t="s">
        <v>231</v>
      </c>
      <c r="N14" s="115" t="s">
        <v>234</v>
      </c>
      <c r="O14" s="115" t="s">
        <v>237</v>
      </c>
      <c r="P14" s="115" t="s">
        <v>240</v>
      </c>
      <c r="Q14" s="127" t="s">
        <v>243</v>
      </c>
      <c r="R14" s="115" t="s">
        <v>254</v>
      </c>
      <c r="S14" s="115" t="s">
        <v>255</v>
      </c>
      <c r="T14" s="115" t="s">
        <v>256</v>
      </c>
      <c r="U14" s="115" t="s">
        <v>257</v>
      </c>
      <c r="V14" s="122" t="s">
        <v>258</v>
      </c>
      <c r="W14" s="123" t="s">
        <v>283</v>
      </c>
      <c r="X14" s="90" t="s">
        <v>279</v>
      </c>
      <c r="Y14" s="90" t="s">
        <v>280</v>
      </c>
      <c r="Z14" s="90" t="s">
        <v>281</v>
      </c>
      <c r="AA14" s="91" t="s">
        <v>282</v>
      </c>
      <c r="AB14" s="90" t="s">
        <v>294</v>
      </c>
      <c r="AC14" s="116" t="s">
        <v>293</v>
      </c>
      <c r="AD14" s="115" t="s">
        <v>295</v>
      </c>
      <c r="AE14" s="116" t="s">
        <v>296</v>
      </c>
      <c r="AF14" s="115" t="s">
        <v>297</v>
      </c>
      <c r="AG14" s="123" t="s">
        <v>303</v>
      </c>
      <c r="AH14" s="116" t="s">
        <v>304</v>
      </c>
      <c r="AI14" s="115" t="s">
        <v>305</v>
      </c>
      <c r="AJ14" s="116" t="s">
        <v>306</v>
      </c>
      <c r="AK14" s="115" t="s">
        <v>297</v>
      </c>
      <c r="AL14" s="21"/>
      <c r="AM14" s="21"/>
      <c r="AN14" s="21"/>
      <c r="AO14" s="21"/>
      <c r="AP14" s="21"/>
      <c r="AQ14" s="20"/>
      <c r="AR14" s="21"/>
      <c r="AS14" s="21"/>
      <c r="AT14" s="21"/>
      <c r="AU14" s="22"/>
      <c r="AV14" s="21"/>
      <c r="AW14" s="21"/>
      <c r="AX14" s="21"/>
      <c r="AY14" s="21"/>
      <c r="AZ14" s="21"/>
      <c r="BA14" s="20"/>
      <c r="BB14" s="21"/>
      <c r="BC14" s="21"/>
      <c r="BD14" s="21"/>
      <c r="BE14" s="22"/>
    </row>
    <row r="15" spans="1:57" x14ac:dyDescent="0.2">
      <c r="A15" s="31"/>
      <c r="B15" s="32"/>
      <c r="C15" s="70"/>
      <c r="D15" s="68"/>
      <c r="E15" s="69"/>
      <c r="F15" s="67"/>
      <c r="G15" s="88"/>
      <c r="H15" s="115"/>
      <c r="I15" s="116"/>
      <c r="J15" s="115"/>
      <c r="K15" s="123"/>
      <c r="L15" s="115"/>
      <c r="M15" s="126"/>
      <c r="N15" s="115"/>
      <c r="O15" s="115"/>
      <c r="P15" s="115"/>
      <c r="Q15" s="127"/>
      <c r="R15" s="115"/>
      <c r="S15" s="115"/>
      <c r="T15" s="115"/>
      <c r="U15" s="115"/>
      <c r="V15" s="115"/>
      <c r="W15" s="115"/>
      <c r="X15" s="123"/>
      <c r="Y15" s="123"/>
      <c r="Z15" s="123"/>
      <c r="AA15" s="124"/>
      <c r="AB15" s="123"/>
      <c r="AC15" s="123"/>
      <c r="AD15" s="123"/>
      <c r="AE15" s="123"/>
      <c r="AF15" s="123"/>
      <c r="AG15" s="122"/>
      <c r="AH15" s="123"/>
      <c r="AI15" s="123"/>
      <c r="AJ15" s="123"/>
      <c r="AK15" s="124"/>
      <c r="AL15" s="21"/>
      <c r="AM15" s="21"/>
      <c r="AN15" s="21"/>
      <c r="AO15" s="21"/>
      <c r="AP15" s="21"/>
      <c r="AQ15" s="20"/>
      <c r="AR15" s="21"/>
      <c r="AS15" s="21"/>
      <c r="AT15" s="21"/>
      <c r="AU15" s="22"/>
      <c r="AV15" s="21"/>
      <c r="AW15" s="21"/>
      <c r="AX15" s="21"/>
      <c r="AY15" s="21"/>
      <c r="AZ15" s="21"/>
      <c r="BA15" s="20"/>
      <c r="BB15" s="21"/>
      <c r="BC15" s="21"/>
      <c r="BD15" s="21"/>
      <c r="BE15" s="22"/>
    </row>
    <row r="16" spans="1:57" x14ac:dyDescent="0.2">
      <c r="A16" s="31"/>
      <c r="B16" s="32"/>
      <c r="C16" s="70"/>
      <c r="D16" s="68"/>
      <c r="E16" s="69"/>
      <c r="F16" s="67"/>
      <c r="G16" s="88"/>
      <c r="H16" s="115"/>
      <c r="I16" s="116"/>
      <c r="J16" s="115"/>
      <c r="K16" s="123"/>
      <c r="L16" s="115"/>
      <c r="M16" s="126"/>
      <c r="N16" s="115"/>
      <c r="O16" s="115"/>
      <c r="P16" s="115"/>
      <c r="Q16" s="127"/>
      <c r="R16" s="115"/>
      <c r="S16" s="115"/>
      <c r="T16" s="115"/>
      <c r="U16" s="115"/>
      <c r="V16" s="115"/>
      <c r="W16" s="115"/>
      <c r="X16" s="123"/>
      <c r="Y16" s="123"/>
      <c r="Z16" s="123"/>
      <c r="AA16" s="124"/>
      <c r="AB16" s="123"/>
      <c r="AC16" s="123"/>
      <c r="AD16" s="123"/>
      <c r="AE16" s="123"/>
      <c r="AF16" s="123"/>
      <c r="AG16" s="122"/>
      <c r="AH16" s="123"/>
      <c r="AI16" s="123"/>
      <c r="AJ16" s="123"/>
      <c r="AK16" s="124"/>
      <c r="AL16" s="21"/>
      <c r="AM16" s="21"/>
      <c r="AN16" s="21"/>
      <c r="AO16" s="21"/>
      <c r="AP16" s="21"/>
      <c r="AQ16" s="20"/>
      <c r="AR16" s="21"/>
      <c r="AS16" s="21"/>
      <c r="AT16" s="21"/>
      <c r="AU16" s="22"/>
      <c r="AV16" s="21"/>
      <c r="AW16" s="21"/>
      <c r="AX16" s="21"/>
      <c r="AY16" s="21"/>
      <c r="AZ16" s="21"/>
      <c r="BA16" s="20"/>
      <c r="BB16" s="21"/>
      <c r="BC16" s="21"/>
      <c r="BD16" s="21"/>
      <c r="BE16" s="22"/>
    </row>
    <row r="17" spans="1:57" ht="15" customHeight="1" x14ac:dyDescent="0.2">
      <c r="A17" s="33" t="s">
        <v>269</v>
      </c>
      <c r="B17" s="34"/>
      <c r="C17" s="150" t="s">
        <v>270</v>
      </c>
      <c r="D17" s="151"/>
      <c r="E17" s="151"/>
      <c r="F17" s="151"/>
      <c r="G17" s="152"/>
      <c r="H17" s="150" t="s">
        <v>270</v>
      </c>
      <c r="I17" s="151"/>
      <c r="J17" s="151"/>
      <c r="K17" s="151"/>
      <c r="L17" s="152"/>
      <c r="M17" s="150" t="s">
        <v>270</v>
      </c>
      <c r="N17" s="151"/>
      <c r="O17" s="151"/>
      <c r="P17" s="151"/>
      <c r="Q17" s="152"/>
      <c r="R17" s="150" t="s">
        <v>270</v>
      </c>
      <c r="S17" s="151"/>
      <c r="T17" s="151"/>
      <c r="U17" s="151"/>
      <c r="V17" s="152"/>
      <c r="W17" s="150" t="s">
        <v>270</v>
      </c>
      <c r="X17" s="151"/>
      <c r="Y17" s="151"/>
      <c r="Z17" s="151"/>
      <c r="AA17" s="152"/>
      <c r="AB17" s="150" t="s">
        <v>290</v>
      </c>
      <c r="AC17" s="151"/>
      <c r="AD17" s="151"/>
      <c r="AE17" s="151"/>
      <c r="AF17" s="152"/>
      <c r="AG17" s="150" t="s">
        <v>290</v>
      </c>
      <c r="AH17" s="151"/>
      <c r="AI17" s="151"/>
      <c r="AJ17" s="151"/>
      <c r="AK17" s="152"/>
      <c r="AL17" s="24"/>
      <c r="AM17" s="24"/>
      <c r="AN17" s="24"/>
      <c r="AO17" s="24"/>
      <c r="AP17" s="24"/>
      <c r="AQ17" s="23"/>
      <c r="AR17" s="24"/>
      <c r="AS17" s="24"/>
      <c r="AT17" s="24"/>
      <c r="AU17" s="25"/>
      <c r="AV17" s="24"/>
      <c r="AW17" s="24"/>
      <c r="AX17" s="24"/>
      <c r="AY17" s="24"/>
      <c r="AZ17" s="24"/>
      <c r="BA17" s="23"/>
      <c r="BB17" s="24"/>
      <c r="BC17" s="24"/>
      <c r="BD17" s="24"/>
      <c r="BE17" s="25"/>
    </row>
    <row r="18" spans="1:57" x14ac:dyDescent="0.2">
      <c r="A18" s="177" t="s">
        <v>221</v>
      </c>
      <c r="B18" s="178"/>
      <c r="C18" s="82"/>
      <c r="D18" s="83"/>
      <c r="E18" s="83"/>
      <c r="F18" s="83"/>
      <c r="G18" s="84"/>
      <c r="H18" s="109"/>
      <c r="I18" s="109"/>
      <c r="J18" s="109"/>
      <c r="K18" s="109"/>
      <c r="L18" s="109"/>
      <c r="M18" s="110"/>
      <c r="N18" s="109"/>
      <c r="O18" s="109"/>
      <c r="P18" s="109"/>
      <c r="Q18" s="111"/>
      <c r="R18" s="109"/>
      <c r="S18" s="109"/>
      <c r="T18" s="109"/>
      <c r="U18" s="109"/>
      <c r="V18" s="109"/>
      <c r="W18" s="110"/>
      <c r="X18" s="109"/>
      <c r="Y18" s="109"/>
      <c r="Z18" s="109"/>
      <c r="AA18" s="111"/>
      <c r="AB18" s="109"/>
      <c r="AC18" s="109"/>
      <c r="AD18" s="109"/>
      <c r="AE18" s="109"/>
      <c r="AF18" s="109"/>
      <c r="AG18" s="110"/>
      <c r="AH18" s="109"/>
      <c r="AI18" s="109"/>
      <c r="AJ18" s="109"/>
      <c r="AK18" s="111"/>
      <c r="AL18" s="24"/>
      <c r="AM18" s="24"/>
      <c r="AN18" s="24"/>
      <c r="AO18" s="24"/>
      <c r="AP18" s="24"/>
      <c r="AQ18" s="23"/>
      <c r="AR18" s="24"/>
      <c r="AS18" s="24"/>
      <c r="AT18" s="24"/>
      <c r="AU18" s="25"/>
      <c r="AV18" s="24"/>
      <c r="AW18" s="24"/>
      <c r="AX18" s="24"/>
      <c r="AY18" s="24"/>
      <c r="AZ18" s="24"/>
      <c r="BA18" s="23"/>
      <c r="BB18" s="24"/>
      <c r="BC18" s="24"/>
      <c r="BD18" s="24"/>
      <c r="BE18" s="25"/>
    </row>
    <row r="19" spans="1:57" ht="203.25" customHeight="1" x14ac:dyDescent="0.2">
      <c r="A19" s="181"/>
      <c r="B19" s="182"/>
      <c r="C19" s="150" t="s">
        <v>226</v>
      </c>
      <c r="D19" s="151"/>
      <c r="E19" s="151"/>
      <c r="F19" s="151"/>
      <c r="G19" s="152"/>
      <c r="H19" s="151" t="s">
        <v>321</v>
      </c>
      <c r="I19" s="151"/>
      <c r="J19" s="151"/>
      <c r="K19" s="151"/>
      <c r="L19" s="151"/>
      <c r="M19" s="150" t="s">
        <v>323</v>
      </c>
      <c r="N19" s="151"/>
      <c r="O19" s="151"/>
      <c r="P19" s="151"/>
      <c r="Q19" s="152"/>
      <c r="R19" s="150" t="s">
        <v>325</v>
      </c>
      <c r="S19" s="151"/>
      <c r="T19" s="151"/>
      <c r="U19" s="151"/>
      <c r="V19" s="152"/>
      <c r="W19" s="150" t="s">
        <v>328</v>
      </c>
      <c r="X19" s="151"/>
      <c r="Y19" s="151"/>
      <c r="Z19" s="151"/>
      <c r="AA19" s="152"/>
      <c r="AB19" s="151" t="s">
        <v>329</v>
      </c>
      <c r="AC19" s="151"/>
      <c r="AD19" s="151"/>
      <c r="AE19" s="151"/>
      <c r="AF19" s="151"/>
      <c r="AG19" s="150" t="s">
        <v>332</v>
      </c>
      <c r="AH19" s="151"/>
      <c r="AI19" s="151"/>
      <c r="AJ19" s="151"/>
      <c r="AK19" s="152"/>
      <c r="AL19" s="148"/>
      <c r="AM19" s="148"/>
      <c r="AN19" s="148"/>
      <c r="AO19" s="148"/>
      <c r="AP19" s="148"/>
      <c r="AQ19" s="147"/>
      <c r="AR19" s="148"/>
      <c r="AS19" s="148"/>
      <c r="AT19" s="148"/>
      <c r="AU19" s="149"/>
      <c r="AV19" s="148"/>
      <c r="AW19" s="148"/>
      <c r="AX19" s="148"/>
      <c r="AY19" s="148"/>
      <c r="AZ19" s="148"/>
      <c r="BA19" s="147"/>
      <c r="BB19" s="148"/>
      <c r="BC19" s="148"/>
      <c r="BD19" s="148"/>
      <c r="BE19" s="149"/>
    </row>
    <row r="20" spans="1:57" ht="13.5" customHeight="1" x14ac:dyDescent="0.2">
      <c r="A20" s="120"/>
      <c r="B20" s="121"/>
      <c r="C20" s="122"/>
      <c r="D20" s="123"/>
      <c r="E20" s="123"/>
      <c r="F20" s="123"/>
      <c r="G20" s="124"/>
      <c r="H20" s="123"/>
      <c r="I20" s="123"/>
      <c r="J20" s="123"/>
      <c r="K20" s="123"/>
      <c r="L20" s="123"/>
      <c r="M20" s="122"/>
      <c r="N20" s="123"/>
      <c r="O20" s="123"/>
      <c r="P20" s="123"/>
      <c r="Q20" s="124"/>
      <c r="R20" s="123"/>
      <c r="S20" s="123"/>
      <c r="T20" s="123"/>
      <c r="U20" s="123"/>
      <c r="V20" s="123"/>
      <c r="W20" s="123"/>
      <c r="X20" s="123"/>
      <c r="Y20" s="123"/>
      <c r="Z20" s="123"/>
      <c r="AA20" s="124"/>
      <c r="AB20" s="123"/>
      <c r="AC20" s="123"/>
      <c r="AD20" s="123"/>
      <c r="AE20" s="123"/>
      <c r="AF20" s="123"/>
      <c r="AG20" s="122"/>
      <c r="AH20" s="123"/>
      <c r="AI20" s="123"/>
      <c r="AJ20" s="123"/>
      <c r="AK20" s="124"/>
      <c r="AL20" s="118"/>
      <c r="AM20" s="118"/>
      <c r="AN20" s="118"/>
      <c r="AO20" s="118"/>
      <c r="AP20" s="118"/>
      <c r="AQ20" s="117"/>
      <c r="AR20" s="118"/>
      <c r="AS20" s="118"/>
      <c r="AT20" s="118"/>
      <c r="AU20" s="119"/>
      <c r="AV20" s="118"/>
      <c r="AW20" s="118"/>
      <c r="AX20" s="118"/>
      <c r="AY20" s="118"/>
      <c r="AZ20" s="118"/>
      <c r="BA20" s="117"/>
      <c r="BB20" s="118"/>
      <c r="BC20" s="118"/>
      <c r="BD20" s="118"/>
      <c r="BE20" s="119"/>
    </row>
    <row r="21" spans="1:57" ht="13.5" customHeight="1" x14ac:dyDescent="0.2">
      <c r="A21" s="31"/>
      <c r="B21" s="32"/>
      <c r="C21" s="70"/>
      <c r="D21" s="68"/>
      <c r="E21" s="69"/>
      <c r="F21" s="67"/>
      <c r="G21" s="88"/>
      <c r="H21" s="115"/>
      <c r="I21" s="116"/>
      <c r="J21" s="115"/>
      <c r="K21" s="123"/>
      <c r="L21" s="115"/>
      <c r="M21" s="126"/>
      <c r="N21" s="115"/>
      <c r="O21" s="115"/>
      <c r="P21" s="115"/>
      <c r="Q21" s="127"/>
      <c r="R21" s="115"/>
      <c r="S21" s="115"/>
      <c r="T21" s="115"/>
      <c r="U21" s="115"/>
      <c r="V21" s="115"/>
      <c r="W21" s="115"/>
      <c r="X21" s="123"/>
      <c r="Y21" s="123"/>
      <c r="Z21" s="123"/>
      <c r="AA21" s="124"/>
      <c r="AB21" s="123"/>
      <c r="AC21" s="123"/>
      <c r="AD21" s="123"/>
      <c r="AE21" s="123"/>
      <c r="AF21" s="123"/>
      <c r="AG21" s="122"/>
      <c r="AH21" s="123"/>
      <c r="AI21" s="123"/>
      <c r="AJ21" s="123"/>
      <c r="AK21" s="124"/>
      <c r="AL21" s="21"/>
      <c r="AM21" s="21"/>
      <c r="AN21" s="21"/>
      <c r="AO21" s="21"/>
      <c r="AP21" s="21"/>
      <c r="AQ21" s="20"/>
      <c r="AR21" s="21"/>
      <c r="AS21" s="21"/>
      <c r="AT21" s="21"/>
      <c r="AU21" s="22"/>
      <c r="AV21" s="21"/>
      <c r="AW21" s="21"/>
      <c r="AX21" s="21"/>
      <c r="AY21" s="21"/>
      <c r="AZ21" s="21"/>
      <c r="BA21" s="20"/>
      <c r="BB21" s="21"/>
      <c r="BC21" s="21"/>
      <c r="BD21" s="21"/>
      <c r="BE21" s="22"/>
    </row>
    <row r="22" spans="1:57" ht="289.5" customHeight="1" x14ac:dyDescent="0.2">
      <c r="A22" s="181" t="s">
        <v>201</v>
      </c>
      <c r="B22" s="182"/>
      <c r="C22" s="150" t="s">
        <v>320</v>
      </c>
      <c r="D22" s="151"/>
      <c r="E22" s="151"/>
      <c r="F22" s="151"/>
      <c r="G22" s="152"/>
      <c r="H22" s="151" t="s">
        <v>322</v>
      </c>
      <c r="I22" s="151"/>
      <c r="J22" s="151"/>
      <c r="K22" s="151"/>
      <c r="L22" s="151"/>
      <c r="M22" s="150" t="s">
        <v>324</v>
      </c>
      <c r="N22" s="151"/>
      <c r="O22" s="151"/>
      <c r="P22" s="151"/>
      <c r="Q22" s="152"/>
      <c r="R22" s="150" t="s">
        <v>326</v>
      </c>
      <c r="S22" s="151"/>
      <c r="T22" s="151"/>
      <c r="U22" s="151"/>
      <c r="V22" s="152"/>
      <c r="W22" s="150" t="s">
        <v>327</v>
      </c>
      <c r="X22" s="151"/>
      <c r="Y22" s="151"/>
      <c r="Z22" s="151"/>
      <c r="AA22" s="152"/>
      <c r="AB22" s="150" t="s">
        <v>330</v>
      </c>
      <c r="AC22" s="151"/>
      <c r="AD22" s="151"/>
      <c r="AE22" s="151"/>
      <c r="AF22" s="152"/>
      <c r="AG22" s="150" t="s">
        <v>331</v>
      </c>
      <c r="AH22" s="151"/>
      <c r="AI22" s="151"/>
      <c r="AJ22" s="151"/>
      <c r="AK22" s="152"/>
      <c r="AL22" s="148"/>
      <c r="AM22" s="148"/>
      <c r="AN22" s="148"/>
      <c r="AO22" s="148"/>
      <c r="AP22" s="148"/>
      <c r="AQ22" s="147"/>
      <c r="AR22" s="148"/>
      <c r="AS22" s="148"/>
      <c r="AT22" s="148"/>
      <c r="AU22" s="149"/>
      <c r="AV22" s="148"/>
      <c r="AW22" s="148"/>
      <c r="AX22" s="148"/>
      <c r="AY22" s="148"/>
      <c r="AZ22" s="148"/>
      <c r="BA22" s="147"/>
      <c r="BB22" s="148"/>
      <c r="BC22" s="148"/>
      <c r="BD22" s="148"/>
      <c r="BE22" s="149"/>
    </row>
    <row r="23" spans="1:57" ht="106.5" customHeight="1" x14ac:dyDescent="0.2">
      <c r="A23" s="181" t="s">
        <v>200</v>
      </c>
      <c r="B23" s="182"/>
      <c r="C23" s="150" t="s">
        <v>219</v>
      </c>
      <c r="D23" s="151"/>
      <c r="E23" s="151"/>
      <c r="F23" s="151"/>
      <c r="G23" s="152"/>
      <c r="H23" s="150" t="s">
        <v>220</v>
      </c>
      <c r="I23" s="151"/>
      <c r="J23" s="151"/>
      <c r="K23" s="151"/>
      <c r="L23" s="152"/>
      <c r="M23" s="150" t="s">
        <v>245</v>
      </c>
      <c r="N23" s="151"/>
      <c r="O23" s="151"/>
      <c r="P23" s="151"/>
      <c r="Q23" s="152"/>
      <c r="R23" s="150" t="s">
        <v>259</v>
      </c>
      <c r="S23" s="151"/>
      <c r="T23" s="151"/>
      <c r="U23" s="151"/>
      <c r="V23" s="152"/>
      <c r="W23" s="150" t="s">
        <v>260</v>
      </c>
      <c r="X23" s="151"/>
      <c r="Y23" s="151"/>
      <c r="Z23" s="151"/>
      <c r="AA23" s="152"/>
      <c r="AB23" s="150" t="s">
        <v>292</v>
      </c>
      <c r="AC23" s="151"/>
      <c r="AD23" s="151"/>
      <c r="AE23" s="151"/>
      <c r="AF23" s="152"/>
      <c r="AG23" s="150" t="s">
        <v>312</v>
      </c>
      <c r="AH23" s="151"/>
      <c r="AI23" s="151"/>
      <c r="AJ23" s="151"/>
      <c r="AK23" s="152"/>
      <c r="AL23" s="63"/>
      <c r="AM23" s="63"/>
      <c r="AN23" s="63"/>
      <c r="AO23" s="63"/>
      <c r="AP23" s="63"/>
      <c r="AQ23" s="64"/>
      <c r="AR23" s="63"/>
      <c r="AS23" s="63"/>
      <c r="AT23" s="63"/>
      <c r="AU23" s="65"/>
      <c r="AV23" s="63"/>
      <c r="AW23" s="63"/>
      <c r="AX23" s="63"/>
      <c r="AY23" s="63"/>
      <c r="AZ23" s="63"/>
      <c r="BA23" s="64"/>
      <c r="BB23" s="63"/>
      <c r="BC23" s="63"/>
      <c r="BD23" s="63"/>
      <c r="BE23" s="65"/>
    </row>
    <row r="24" spans="1:57" ht="89.25" customHeight="1" x14ac:dyDescent="0.2">
      <c r="A24" s="181" t="s">
        <v>202</v>
      </c>
      <c r="B24" s="182"/>
      <c r="C24" s="150" t="s">
        <v>222</v>
      </c>
      <c r="D24" s="151"/>
      <c r="E24" s="151"/>
      <c r="F24" s="151"/>
      <c r="G24" s="152"/>
      <c r="H24" s="150" t="s">
        <v>203</v>
      </c>
      <c r="I24" s="151"/>
      <c r="J24" s="151"/>
      <c r="K24" s="151"/>
      <c r="L24" s="152"/>
      <c r="M24" s="150" t="s">
        <v>311</v>
      </c>
      <c r="N24" s="151"/>
      <c r="O24" s="151"/>
      <c r="P24" s="151"/>
      <c r="Q24" s="152"/>
      <c r="R24" s="150" t="s">
        <v>310</v>
      </c>
      <c r="S24" s="151"/>
      <c r="T24" s="151"/>
      <c r="U24" s="151"/>
      <c r="V24" s="152"/>
      <c r="W24" s="150" t="s">
        <v>309</v>
      </c>
      <c r="X24" s="151"/>
      <c r="Y24" s="151"/>
      <c r="Z24" s="151"/>
      <c r="AA24" s="152"/>
      <c r="AB24" s="150" t="s">
        <v>308</v>
      </c>
      <c r="AC24" s="151"/>
      <c r="AD24" s="151"/>
      <c r="AE24" s="151"/>
      <c r="AF24" s="152"/>
      <c r="AG24" s="150" t="s">
        <v>307</v>
      </c>
      <c r="AH24" s="151"/>
      <c r="AI24" s="151"/>
      <c r="AJ24" s="151"/>
      <c r="AK24" s="152"/>
      <c r="AL24" s="63"/>
      <c r="AM24" s="63"/>
      <c r="AN24" s="63"/>
      <c r="AO24" s="63"/>
      <c r="AP24" s="63"/>
      <c r="AQ24" s="64"/>
      <c r="AR24" s="63"/>
      <c r="AS24" s="63"/>
      <c r="AT24" s="63"/>
      <c r="AU24" s="65"/>
      <c r="AV24" s="63"/>
      <c r="AW24" s="63"/>
      <c r="AX24" s="63"/>
      <c r="AY24" s="63"/>
      <c r="AZ24" s="63"/>
      <c r="BA24" s="64"/>
      <c r="BB24" s="63"/>
      <c r="BC24" s="63"/>
      <c r="BD24" s="63"/>
      <c r="BE24" s="65"/>
    </row>
    <row r="25" spans="1:57" x14ac:dyDescent="0.2">
      <c r="A25" s="31"/>
      <c r="B25" s="32"/>
      <c r="C25" s="66"/>
      <c r="D25" s="67"/>
      <c r="E25" s="67"/>
      <c r="F25" s="67"/>
      <c r="G25" s="71"/>
      <c r="H25" s="90"/>
      <c r="I25" s="90"/>
      <c r="J25" s="90"/>
      <c r="K25" s="90"/>
      <c r="L25" s="90"/>
      <c r="M25" s="89"/>
      <c r="N25" s="90"/>
      <c r="O25" s="90"/>
      <c r="P25" s="90"/>
      <c r="Q25" s="91"/>
      <c r="R25" s="90"/>
      <c r="S25" s="90"/>
      <c r="T25" s="90"/>
      <c r="U25" s="90"/>
      <c r="V25" s="90"/>
      <c r="W25" s="89"/>
      <c r="X25" s="90"/>
      <c r="Y25" s="90"/>
      <c r="Z25" s="90"/>
      <c r="AA25" s="91"/>
      <c r="AB25" s="90"/>
      <c r="AC25" s="90"/>
      <c r="AD25" s="90"/>
      <c r="AE25" s="90"/>
      <c r="AF25" s="90"/>
      <c r="AG25" s="89"/>
      <c r="AH25" s="90"/>
      <c r="AI25" s="90"/>
      <c r="AJ25" s="90"/>
      <c r="AK25" s="91"/>
      <c r="AL25" s="21"/>
      <c r="AM25" s="21"/>
      <c r="AN25" s="21"/>
      <c r="AO25" s="21"/>
      <c r="AP25" s="21"/>
      <c r="AQ25" s="20"/>
      <c r="AR25" s="21"/>
      <c r="AS25" s="21"/>
      <c r="AT25" s="21"/>
      <c r="AU25" s="22"/>
      <c r="AV25" s="21"/>
      <c r="AW25" s="21"/>
      <c r="AX25" s="21"/>
      <c r="AY25" s="21"/>
      <c r="AZ25" s="21"/>
      <c r="BA25" s="20"/>
      <c r="BB25" s="21"/>
      <c r="BC25" s="21"/>
      <c r="BD25" s="21"/>
      <c r="BE25" s="22"/>
    </row>
    <row r="26" spans="1:57" hidden="1" x14ac:dyDescent="0.2">
      <c r="A26" s="31"/>
      <c r="B26" s="32"/>
      <c r="C26" s="66"/>
      <c r="D26" s="67"/>
      <c r="E26" s="67"/>
      <c r="F26" s="67"/>
      <c r="G26" s="71"/>
      <c r="H26" s="90"/>
      <c r="I26" s="90"/>
      <c r="J26" s="90"/>
      <c r="K26" s="90"/>
      <c r="L26" s="90"/>
      <c r="M26" s="89"/>
      <c r="N26" s="90"/>
      <c r="O26" s="90"/>
      <c r="P26" s="90"/>
      <c r="Q26" s="91"/>
      <c r="R26" s="90"/>
      <c r="S26" s="90"/>
      <c r="T26" s="90"/>
      <c r="U26" s="90"/>
      <c r="V26" s="90"/>
      <c r="W26" s="89"/>
      <c r="X26" s="90"/>
      <c r="Y26" s="90"/>
      <c r="Z26" s="90"/>
      <c r="AA26" s="91"/>
      <c r="AB26" s="90"/>
      <c r="AC26" s="90"/>
      <c r="AD26" s="90"/>
      <c r="AE26" s="90"/>
      <c r="AF26" s="90"/>
      <c r="AG26" s="89"/>
      <c r="AH26" s="90"/>
      <c r="AI26" s="90"/>
      <c r="AJ26" s="90"/>
      <c r="AK26" s="91"/>
      <c r="AL26" s="21"/>
      <c r="AM26" s="21"/>
      <c r="AN26" s="21"/>
      <c r="AO26" s="21"/>
      <c r="AP26" s="21"/>
      <c r="AQ26" s="20"/>
      <c r="AR26" s="21"/>
      <c r="AS26" s="21"/>
      <c r="AT26" s="21"/>
      <c r="AU26" s="22"/>
      <c r="AV26" s="21"/>
      <c r="AW26" s="21"/>
      <c r="AX26" s="21"/>
      <c r="AY26" s="21"/>
      <c r="AZ26" s="21"/>
      <c r="BA26" s="20"/>
      <c r="BB26" s="21"/>
      <c r="BC26" s="21"/>
      <c r="BD26" s="21"/>
      <c r="BE26" s="22"/>
    </row>
    <row r="27" spans="1:57" hidden="1" x14ac:dyDescent="0.2">
      <c r="A27" s="45" t="s">
        <v>113</v>
      </c>
      <c r="B27" s="46"/>
      <c r="C27" s="72"/>
      <c r="D27" s="73"/>
      <c r="E27" s="73"/>
      <c r="F27" s="73"/>
      <c r="G27" s="74"/>
      <c r="H27" s="100"/>
      <c r="I27" s="100"/>
      <c r="J27" s="100"/>
      <c r="K27" s="100"/>
      <c r="L27" s="100"/>
      <c r="M27" s="101"/>
      <c r="N27" s="100"/>
      <c r="O27" s="100"/>
      <c r="P27" s="100"/>
      <c r="Q27" s="102"/>
      <c r="R27" s="100"/>
      <c r="S27" s="100"/>
      <c r="T27" s="100"/>
      <c r="U27" s="100"/>
      <c r="V27" s="100"/>
      <c r="W27" s="101"/>
      <c r="X27" s="100"/>
      <c r="Y27" s="100"/>
      <c r="Z27" s="100"/>
      <c r="AA27" s="102"/>
      <c r="AB27" s="100"/>
      <c r="AC27" s="100"/>
      <c r="AD27" s="100"/>
      <c r="AE27" s="100"/>
      <c r="AF27" s="100"/>
      <c r="AG27" s="101"/>
      <c r="AH27" s="100"/>
      <c r="AI27" s="100"/>
      <c r="AJ27" s="100"/>
      <c r="AK27" s="102"/>
      <c r="AL27" s="48"/>
      <c r="AM27" s="48"/>
      <c r="AN27" s="48"/>
      <c r="AO27" s="48"/>
      <c r="AP27" s="48"/>
      <c r="AQ27" s="47"/>
      <c r="AR27" s="48"/>
      <c r="AS27" s="48"/>
      <c r="AT27" s="48"/>
      <c r="AU27" s="49"/>
      <c r="AV27" s="48"/>
      <c r="AW27" s="48"/>
      <c r="AX27" s="48"/>
      <c r="AY27" s="48"/>
      <c r="AZ27" s="48"/>
      <c r="BA27" s="47"/>
      <c r="BB27" s="48"/>
      <c r="BC27" s="48"/>
      <c r="BD27" s="48"/>
      <c r="BE27" s="49"/>
    </row>
    <row r="28" spans="1:57" hidden="1" x14ac:dyDescent="0.2">
      <c r="A28" s="29"/>
      <c r="B28" s="30"/>
      <c r="C28" s="75"/>
      <c r="D28" s="76"/>
      <c r="E28" s="76"/>
      <c r="F28" s="76"/>
      <c r="G28" s="77"/>
      <c r="H28" s="103"/>
      <c r="I28" s="103"/>
      <c r="J28" s="103"/>
      <c r="K28" s="103"/>
      <c r="L28" s="103"/>
      <c r="M28" s="104"/>
      <c r="N28" s="103"/>
      <c r="O28" s="103"/>
      <c r="P28" s="103"/>
      <c r="Q28" s="105"/>
      <c r="R28" s="103"/>
      <c r="S28" s="103"/>
      <c r="T28" s="103"/>
      <c r="U28" s="103"/>
      <c r="V28" s="103"/>
      <c r="W28" s="104"/>
      <c r="X28" s="103"/>
      <c r="Y28" s="103"/>
      <c r="Z28" s="103"/>
      <c r="AA28" s="105"/>
      <c r="AB28" s="103"/>
      <c r="AC28" s="103"/>
      <c r="AD28" s="103"/>
      <c r="AE28" s="103"/>
      <c r="AF28" s="103"/>
      <c r="AG28" s="104"/>
      <c r="AH28" s="103"/>
      <c r="AI28" s="103"/>
      <c r="AJ28" s="103"/>
      <c r="AK28" s="105"/>
      <c r="AL28" s="38"/>
      <c r="AM28" s="38"/>
      <c r="AN28" s="38"/>
      <c r="AO28" s="38"/>
      <c r="AP28" s="38"/>
      <c r="AQ28" s="37"/>
      <c r="AR28" s="38"/>
      <c r="AS28" s="38"/>
      <c r="AT28" s="38"/>
      <c r="AU28" s="39"/>
      <c r="AV28" s="38"/>
      <c r="AW28" s="38"/>
      <c r="AX28" s="38"/>
      <c r="AY28" s="38"/>
      <c r="AZ28" s="38"/>
      <c r="BA28" s="37"/>
      <c r="BB28" s="38"/>
      <c r="BC28" s="38"/>
      <c r="BD28" s="38"/>
      <c r="BE28" s="39"/>
    </row>
    <row r="29" spans="1:57" hidden="1" x14ac:dyDescent="0.2">
      <c r="A29" s="50" t="s">
        <v>112</v>
      </c>
      <c r="B29" s="51"/>
      <c r="C29" s="78"/>
      <c r="D29" s="79"/>
      <c r="E29" s="79"/>
      <c r="F29" s="79"/>
      <c r="G29" s="80"/>
      <c r="H29" s="106"/>
      <c r="I29" s="106"/>
      <c r="J29" s="106"/>
      <c r="K29" s="106"/>
      <c r="L29" s="106"/>
      <c r="M29" s="107"/>
      <c r="N29" s="106"/>
      <c r="O29" s="106"/>
      <c r="P29" s="106"/>
      <c r="Q29" s="108"/>
      <c r="R29" s="106"/>
      <c r="S29" s="106"/>
      <c r="T29" s="106"/>
      <c r="U29" s="106"/>
      <c r="V29" s="106"/>
      <c r="W29" s="107"/>
      <c r="X29" s="106"/>
      <c r="Y29" s="106"/>
      <c r="Z29" s="106"/>
      <c r="AA29" s="108"/>
      <c r="AB29" s="106"/>
      <c r="AC29" s="106"/>
      <c r="AD29" s="106"/>
      <c r="AE29" s="106"/>
      <c r="AF29" s="106"/>
      <c r="AG29" s="107"/>
      <c r="AH29" s="106"/>
      <c r="AI29" s="106"/>
      <c r="AJ29" s="106"/>
      <c r="AK29" s="108"/>
      <c r="AL29" s="53"/>
      <c r="AM29" s="53"/>
      <c r="AN29" s="53"/>
      <c r="AO29" s="53"/>
      <c r="AP29" s="53"/>
      <c r="AQ29" s="52"/>
      <c r="AR29" s="53"/>
      <c r="AS29" s="53"/>
      <c r="AT29" s="53"/>
      <c r="AU29" s="54"/>
      <c r="AV29" s="53"/>
      <c r="AW29" s="53"/>
      <c r="AX29" s="53"/>
      <c r="AY29" s="53"/>
      <c r="AZ29" s="53"/>
      <c r="BA29" s="52"/>
      <c r="BB29" s="53"/>
      <c r="BC29" s="53"/>
      <c r="BD29" s="53"/>
      <c r="BE29" s="54"/>
    </row>
    <row r="30" spans="1:57" hidden="1" x14ac:dyDescent="0.2">
      <c r="A30" s="31" t="s">
        <v>111</v>
      </c>
      <c r="B30" s="32" t="s">
        <v>105</v>
      </c>
      <c r="C30" s="66"/>
      <c r="D30" s="67"/>
      <c r="E30" s="67"/>
      <c r="F30" s="67"/>
      <c r="G30" s="71"/>
      <c r="H30" s="90"/>
      <c r="I30" s="90"/>
      <c r="J30" s="90"/>
      <c r="K30" s="90"/>
      <c r="L30" s="90"/>
      <c r="M30" s="89"/>
      <c r="N30" s="90"/>
      <c r="O30" s="90"/>
      <c r="P30" s="90"/>
      <c r="Q30" s="91"/>
      <c r="R30" s="90"/>
      <c r="S30" s="90"/>
      <c r="T30" s="90"/>
      <c r="U30" s="90"/>
      <c r="V30" s="90"/>
      <c r="W30" s="89"/>
      <c r="X30" s="90"/>
      <c r="Y30" s="90"/>
      <c r="Z30" s="90"/>
      <c r="AA30" s="91"/>
      <c r="AB30" s="90"/>
      <c r="AC30" s="90"/>
      <c r="AD30" s="90"/>
      <c r="AE30" s="90"/>
      <c r="AF30" s="90"/>
      <c r="AG30" s="89"/>
      <c r="AH30" s="90"/>
      <c r="AI30" s="90"/>
      <c r="AJ30" s="90"/>
      <c r="AK30" s="91"/>
      <c r="AL30" s="21"/>
      <c r="AM30" s="21"/>
      <c r="AN30" s="21"/>
      <c r="AO30" s="21"/>
      <c r="AP30" s="21"/>
      <c r="AQ30" s="20"/>
      <c r="AR30" s="21"/>
      <c r="AS30" s="21"/>
      <c r="AT30" s="21"/>
      <c r="AU30" s="22"/>
      <c r="AV30" s="21"/>
      <c r="AW30" s="21"/>
      <c r="AX30" s="21"/>
      <c r="AY30" s="21"/>
      <c r="AZ30" s="21"/>
      <c r="BA30" s="20"/>
      <c r="BB30" s="21"/>
      <c r="BC30" s="21"/>
      <c r="BD30" s="21"/>
      <c r="BE30" s="22"/>
    </row>
    <row r="31" spans="1:57" hidden="1" x14ac:dyDescent="0.2">
      <c r="A31" s="31"/>
      <c r="B31" s="32" t="s">
        <v>104</v>
      </c>
      <c r="C31" s="66"/>
      <c r="D31" s="67"/>
      <c r="E31" s="67"/>
      <c r="F31" s="67"/>
      <c r="G31" s="71"/>
      <c r="H31" s="90"/>
      <c r="I31" s="90"/>
      <c r="J31" s="90"/>
      <c r="K31" s="90"/>
      <c r="L31" s="90"/>
      <c r="M31" s="89"/>
      <c r="N31" s="90"/>
      <c r="O31" s="90"/>
      <c r="P31" s="90"/>
      <c r="Q31" s="91"/>
      <c r="R31" s="90"/>
      <c r="S31" s="90"/>
      <c r="T31" s="90"/>
      <c r="U31" s="90"/>
      <c r="V31" s="90"/>
      <c r="W31" s="89"/>
      <c r="X31" s="90"/>
      <c r="Y31" s="90"/>
      <c r="Z31" s="90"/>
      <c r="AA31" s="91"/>
      <c r="AB31" s="90"/>
      <c r="AC31" s="90"/>
      <c r="AD31" s="90"/>
      <c r="AE31" s="90"/>
      <c r="AF31" s="90"/>
      <c r="AG31" s="89"/>
      <c r="AH31" s="90"/>
      <c r="AI31" s="90"/>
      <c r="AJ31" s="90"/>
      <c r="AK31" s="91"/>
      <c r="AL31" s="21"/>
      <c r="AM31" s="21"/>
      <c r="AN31" s="21"/>
      <c r="AO31" s="21"/>
      <c r="AP31" s="21"/>
      <c r="AQ31" s="20"/>
      <c r="AR31" s="21"/>
      <c r="AS31" s="21"/>
      <c r="AT31" s="21"/>
      <c r="AU31" s="22"/>
      <c r="AV31" s="21"/>
      <c r="AW31" s="21"/>
      <c r="AX31" s="21"/>
      <c r="AY31" s="21"/>
      <c r="AZ31" s="21"/>
      <c r="BA31" s="20"/>
      <c r="BB31" s="21"/>
      <c r="BC31" s="21"/>
      <c r="BD31" s="21"/>
      <c r="BE31" s="22"/>
    </row>
    <row r="32" spans="1:57" hidden="1" x14ac:dyDescent="0.2">
      <c r="A32" s="31" t="s">
        <v>107</v>
      </c>
      <c r="B32" s="32"/>
      <c r="C32" s="171"/>
      <c r="D32" s="172"/>
      <c r="E32" s="172"/>
      <c r="F32" s="172"/>
      <c r="G32" s="173"/>
      <c r="H32" s="151"/>
      <c r="I32" s="151"/>
      <c r="J32" s="151"/>
      <c r="K32" s="151"/>
      <c r="L32" s="151"/>
      <c r="M32" s="150"/>
      <c r="N32" s="151"/>
      <c r="O32" s="151"/>
      <c r="P32" s="151"/>
      <c r="Q32" s="152"/>
      <c r="R32" s="151"/>
      <c r="S32" s="151"/>
      <c r="T32" s="151"/>
      <c r="U32" s="151"/>
      <c r="V32" s="151"/>
      <c r="W32" s="150"/>
      <c r="X32" s="151"/>
      <c r="Y32" s="151"/>
      <c r="Z32" s="151"/>
      <c r="AA32" s="152"/>
      <c r="AB32" s="151"/>
      <c r="AC32" s="151"/>
      <c r="AD32" s="151"/>
      <c r="AE32" s="151"/>
      <c r="AF32" s="151"/>
      <c r="AG32" s="150"/>
      <c r="AH32" s="151"/>
      <c r="AI32" s="151"/>
      <c r="AJ32" s="151"/>
      <c r="AK32" s="152"/>
      <c r="AL32" s="148"/>
      <c r="AM32" s="148"/>
      <c r="AN32" s="148"/>
      <c r="AO32" s="148"/>
      <c r="AP32" s="148"/>
      <c r="AQ32" s="147"/>
      <c r="AR32" s="148"/>
      <c r="AS32" s="148"/>
      <c r="AT32" s="148"/>
      <c r="AU32" s="149"/>
      <c r="AV32" s="148"/>
      <c r="AW32" s="148"/>
      <c r="AX32" s="148"/>
      <c r="AY32" s="148"/>
      <c r="AZ32" s="148"/>
      <c r="BA32" s="147"/>
      <c r="BB32" s="148"/>
      <c r="BC32" s="148"/>
      <c r="BD32" s="148"/>
      <c r="BE32" s="149"/>
    </row>
    <row r="33" spans="1:57" hidden="1" x14ac:dyDescent="0.2">
      <c r="A33" s="31" t="s">
        <v>110</v>
      </c>
      <c r="B33" s="32" t="s">
        <v>105</v>
      </c>
      <c r="C33" s="66"/>
      <c r="D33" s="67"/>
      <c r="E33" s="67"/>
      <c r="F33" s="67"/>
      <c r="G33" s="71"/>
      <c r="H33" s="90"/>
      <c r="I33" s="90"/>
      <c r="J33" s="90"/>
      <c r="K33" s="90"/>
      <c r="L33" s="90"/>
      <c r="M33" s="89"/>
      <c r="N33" s="90"/>
      <c r="O33" s="90"/>
      <c r="P33" s="90"/>
      <c r="Q33" s="91"/>
      <c r="R33" s="90"/>
      <c r="S33" s="90"/>
      <c r="T33" s="90"/>
      <c r="U33" s="90"/>
      <c r="V33" s="90"/>
      <c r="W33" s="89"/>
      <c r="X33" s="90"/>
      <c r="Y33" s="90"/>
      <c r="Z33" s="90"/>
      <c r="AA33" s="91"/>
      <c r="AB33" s="90"/>
      <c r="AC33" s="90"/>
      <c r="AD33" s="90"/>
      <c r="AE33" s="90"/>
      <c r="AF33" s="90"/>
      <c r="AG33" s="89"/>
      <c r="AH33" s="90"/>
      <c r="AI33" s="90"/>
      <c r="AJ33" s="90"/>
      <c r="AK33" s="91"/>
      <c r="AL33" s="21"/>
      <c r="AM33" s="21"/>
      <c r="AN33" s="21"/>
      <c r="AO33" s="21"/>
      <c r="AP33" s="21"/>
      <c r="AQ33" s="20"/>
      <c r="AR33" s="21"/>
      <c r="AS33" s="21"/>
      <c r="AT33" s="21"/>
      <c r="AU33" s="22"/>
      <c r="AV33" s="21"/>
      <c r="AW33" s="21"/>
      <c r="AX33" s="21"/>
      <c r="AY33" s="21"/>
      <c r="AZ33" s="21"/>
      <c r="BA33" s="20"/>
      <c r="BB33" s="21"/>
      <c r="BC33" s="21"/>
      <c r="BD33" s="21"/>
      <c r="BE33" s="22"/>
    </row>
    <row r="34" spans="1:57" hidden="1" x14ac:dyDescent="0.2">
      <c r="A34" s="31"/>
      <c r="B34" s="32" t="s">
        <v>104</v>
      </c>
      <c r="C34" s="66"/>
      <c r="D34" s="67"/>
      <c r="E34" s="67"/>
      <c r="F34" s="67"/>
      <c r="G34" s="71"/>
      <c r="H34" s="90"/>
      <c r="I34" s="90"/>
      <c r="J34" s="90"/>
      <c r="K34" s="90"/>
      <c r="L34" s="90"/>
      <c r="M34" s="89"/>
      <c r="N34" s="90"/>
      <c r="O34" s="90"/>
      <c r="P34" s="90"/>
      <c r="Q34" s="91"/>
      <c r="R34" s="90"/>
      <c r="S34" s="90"/>
      <c r="T34" s="90"/>
      <c r="U34" s="90"/>
      <c r="V34" s="90"/>
      <c r="W34" s="89"/>
      <c r="X34" s="90"/>
      <c r="Y34" s="90"/>
      <c r="Z34" s="90"/>
      <c r="AA34" s="91"/>
      <c r="AB34" s="90"/>
      <c r="AC34" s="90"/>
      <c r="AD34" s="90"/>
      <c r="AE34" s="90"/>
      <c r="AF34" s="90"/>
      <c r="AG34" s="89"/>
      <c r="AH34" s="90"/>
      <c r="AI34" s="90"/>
      <c r="AJ34" s="90"/>
      <c r="AK34" s="91"/>
      <c r="AL34" s="21"/>
      <c r="AM34" s="21"/>
      <c r="AN34" s="21"/>
      <c r="AO34" s="21"/>
      <c r="AP34" s="21"/>
      <c r="AQ34" s="20"/>
      <c r="AR34" s="21"/>
      <c r="AS34" s="21"/>
      <c r="AT34" s="21"/>
      <c r="AU34" s="22"/>
      <c r="AV34" s="21"/>
      <c r="AW34" s="21"/>
      <c r="AX34" s="21"/>
      <c r="AY34" s="21"/>
      <c r="AZ34" s="21"/>
      <c r="BA34" s="20"/>
      <c r="BB34" s="21"/>
      <c r="BC34" s="21"/>
      <c r="BD34" s="21"/>
      <c r="BE34" s="22"/>
    </row>
    <row r="35" spans="1:57" hidden="1" x14ac:dyDescent="0.2">
      <c r="A35" s="31" t="s">
        <v>107</v>
      </c>
      <c r="B35" s="32"/>
      <c r="C35" s="171"/>
      <c r="D35" s="172"/>
      <c r="E35" s="172"/>
      <c r="F35" s="172"/>
      <c r="G35" s="173"/>
      <c r="H35" s="151"/>
      <c r="I35" s="151"/>
      <c r="J35" s="151"/>
      <c r="K35" s="151"/>
      <c r="L35" s="151"/>
      <c r="M35" s="150"/>
      <c r="N35" s="151"/>
      <c r="O35" s="151"/>
      <c r="P35" s="151"/>
      <c r="Q35" s="152"/>
      <c r="R35" s="151"/>
      <c r="S35" s="151"/>
      <c r="T35" s="151"/>
      <c r="U35" s="151"/>
      <c r="V35" s="151"/>
      <c r="W35" s="150"/>
      <c r="X35" s="151"/>
      <c r="Y35" s="151"/>
      <c r="Z35" s="151"/>
      <c r="AA35" s="152"/>
      <c r="AB35" s="151"/>
      <c r="AC35" s="151"/>
      <c r="AD35" s="151"/>
      <c r="AE35" s="151"/>
      <c r="AF35" s="151"/>
      <c r="AG35" s="150"/>
      <c r="AH35" s="151"/>
      <c r="AI35" s="151"/>
      <c r="AJ35" s="151"/>
      <c r="AK35" s="152"/>
      <c r="AL35" s="148"/>
      <c r="AM35" s="148"/>
      <c r="AN35" s="148"/>
      <c r="AO35" s="148"/>
      <c r="AP35" s="148"/>
      <c r="AQ35" s="147"/>
      <c r="AR35" s="148"/>
      <c r="AS35" s="148"/>
      <c r="AT35" s="148"/>
      <c r="AU35" s="149"/>
      <c r="AV35" s="148"/>
      <c r="AW35" s="148"/>
      <c r="AX35" s="148"/>
      <c r="AY35" s="148"/>
      <c r="AZ35" s="148"/>
      <c r="BA35" s="147"/>
      <c r="BB35" s="148"/>
      <c r="BC35" s="148"/>
      <c r="BD35" s="148"/>
      <c r="BE35" s="149"/>
    </row>
    <row r="36" spans="1:57" hidden="1" x14ac:dyDescent="0.2">
      <c r="A36" s="31" t="s">
        <v>109</v>
      </c>
      <c r="B36" s="32" t="s">
        <v>105</v>
      </c>
      <c r="C36" s="66"/>
      <c r="D36" s="67"/>
      <c r="E36" s="67"/>
      <c r="F36" s="67"/>
      <c r="G36" s="71"/>
      <c r="H36" s="90"/>
      <c r="I36" s="90"/>
      <c r="J36" s="90"/>
      <c r="K36" s="90"/>
      <c r="L36" s="90"/>
      <c r="M36" s="89"/>
      <c r="N36" s="90"/>
      <c r="O36" s="90"/>
      <c r="P36" s="90"/>
      <c r="Q36" s="91"/>
      <c r="R36" s="90"/>
      <c r="S36" s="90"/>
      <c r="T36" s="90"/>
      <c r="U36" s="90"/>
      <c r="V36" s="90"/>
      <c r="W36" s="89"/>
      <c r="X36" s="90"/>
      <c r="Y36" s="90"/>
      <c r="Z36" s="90"/>
      <c r="AA36" s="91"/>
      <c r="AB36" s="90"/>
      <c r="AC36" s="90"/>
      <c r="AD36" s="90"/>
      <c r="AE36" s="90"/>
      <c r="AF36" s="90"/>
      <c r="AG36" s="89"/>
      <c r="AH36" s="90"/>
      <c r="AI36" s="90"/>
      <c r="AJ36" s="90"/>
      <c r="AK36" s="91"/>
      <c r="AL36" s="21"/>
      <c r="AM36" s="21"/>
      <c r="AN36" s="21"/>
      <c r="AO36" s="21"/>
      <c r="AP36" s="21"/>
      <c r="AQ36" s="20"/>
      <c r="AR36" s="21"/>
      <c r="AS36" s="21"/>
      <c r="AT36" s="21"/>
      <c r="AU36" s="22"/>
      <c r="AV36" s="21"/>
      <c r="AW36" s="21"/>
      <c r="AX36" s="21"/>
      <c r="AY36" s="21"/>
      <c r="AZ36" s="21"/>
      <c r="BA36" s="20"/>
      <c r="BB36" s="21"/>
      <c r="BC36" s="21"/>
      <c r="BD36" s="21"/>
      <c r="BE36" s="22"/>
    </row>
    <row r="37" spans="1:57" hidden="1" x14ac:dyDescent="0.2">
      <c r="A37" s="31"/>
      <c r="B37" s="32" t="s">
        <v>104</v>
      </c>
      <c r="C37" s="66"/>
      <c r="D37" s="67"/>
      <c r="E37" s="67"/>
      <c r="F37" s="67"/>
      <c r="G37" s="71"/>
      <c r="H37" s="90"/>
      <c r="I37" s="90"/>
      <c r="J37" s="90"/>
      <c r="K37" s="90"/>
      <c r="L37" s="90"/>
      <c r="M37" s="89"/>
      <c r="N37" s="90"/>
      <c r="O37" s="90"/>
      <c r="P37" s="90"/>
      <c r="Q37" s="91"/>
      <c r="R37" s="90"/>
      <c r="S37" s="90"/>
      <c r="T37" s="90"/>
      <c r="U37" s="90"/>
      <c r="V37" s="90"/>
      <c r="W37" s="89"/>
      <c r="X37" s="90"/>
      <c r="Y37" s="90"/>
      <c r="Z37" s="90"/>
      <c r="AA37" s="91"/>
      <c r="AB37" s="90"/>
      <c r="AC37" s="90"/>
      <c r="AD37" s="90"/>
      <c r="AE37" s="90"/>
      <c r="AF37" s="90"/>
      <c r="AG37" s="89"/>
      <c r="AH37" s="90"/>
      <c r="AI37" s="90"/>
      <c r="AJ37" s="90"/>
      <c r="AK37" s="91"/>
      <c r="AL37" s="21"/>
      <c r="AM37" s="21"/>
      <c r="AN37" s="21"/>
      <c r="AO37" s="21"/>
      <c r="AP37" s="21"/>
      <c r="AQ37" s="20"/>
      <c r="AR37" s="21"/>
      <c r="AS37" s="21"/>
      <c r="AT37" s="21"/>
      <c r="AU37" s="22"/>
      <c r="AV37" s="21"/>
      <c r="AW37" s="21"/>
      <c r="AX37" s="21"/>
      <c r="AY37" s="21"/>
      <c r="AZ37" s="21"/>
      <c r="BA37" s="20"/>
      <c r="BB37" s="21"/>
      <c r="BC37" s="21"/>
      <c r="BD37" s="21"/>
      <c r="BE37" s="22"/>
    </row>
    <row r="38" spans="1:57" hidden="1" x14ac:dyDescent="0.2">
      <c r="A38" s="31" t="s">
        <v>107</v>
      </c>
      <c r="B38" s="32"/>
      <c r="C38" s="171"/>
      <c r="D38" s="172"/>
      <c r="E38" s="172"/>
      <c r="F38" s="172"/>
      <c r="G38" s="173"/>
      <c r="H38" s="151"/>
      <c r="I38" s="151"/>
      <c r="J38" s="151"/>
      <c r="K38" s="151"/>
      <c r="L38" s="151"/>
      <c r="M38" s="150"/>
      <c r="N38" s="151"/>
      <c r="O38" s="151"/>
      <c r="P38" s="151"/>
      <c r="Q38" s="152"/>
      <c r="R38" s="151"/>
      <c r="S38" s="151"/>
      <c r="T38" s="151"/>
      <c r="U38" s="151"/>
      <c r="V38" s="151"/>
      <c r="W38" s="150"/>
      <c r="X38" s="151"/>
      <c r="Y38" s="151"/>
      <c r="Z38" s="151"/>
      <c r="AA38" s="152"/>
      <c r="AB38" s="151"/>
      <c r="AC38" s="151"/>
      <c r="AD38" s="151"/>
      <c r="AE38" s="151"/>
      <c r="AF38" s="151"/>
      <c r="AG38" s="150"/>
      <c r="AH38" s="151"/>
      <c r="AI38" s="151"/>
      <c r="AJ38" s="151"/>
      <c r="AK38" s="152"/>
      <c r="AL38" s="148"/>
      <c r="AM38" s="148"/>
      <c r="AN38" s="148"/>
      <c r="AO38" s="148"/>
      <c r="AP38" s="148"/>
      <c r="AQ38" s="147"/>
      <c r="AR38" s="148"/>
      <c r="AS38" s="148"/>
      <c r="AT38" s="148"/>
      <c r="AU38" s="149"/>
      <c r="AV38" s="148"/>
      <c r="AW38" s="148"/>
      <c r="AX38" s="148"/>
      <c r="AY38" s="148"/>
      <c r="AZ38" s="148"/>
      <c r="BA38" s="147"/>
      <c r="BB38" s="148"/>
      <c r="BC38" s="148"/>
      <c r="BD38" s="148"/>
      <c r="BE38" s="149"/>
    </row>
    <row r="39" spans="1:57" hidden="1" x14ac:dyDescent="0.2">
      <c r="A39" s="31" t="s">
        <v>108</v>
      </c>
      <c r="B39" s="32" t="s">
        <v>105</v>
      </c>
      <c r="C39" s="81" t="e">
        <f>C33/C30</f>
        <v>#DIV/0!</v>
      </c>
      <c r="D39" s="67"/>
      <c r="E39" s="67"/>
      <c r="F39" s="67"/>
      <c r="G39" s="71"/>
      <c r="H39" s="90"/>
      <c r="I39" s="90"/>
      <c r="J39" s="90"/>
      <c r="K39" s="90"/>
      <c r="L39" s="90"/>
      <c r="M39" s="89"/>
      <c r="N39" s="90"/>
      <c r="O39" s="90"/>
      <c r="P39" s="90"/>
      <c r="Q39" s="91"/>
      <c r="R39" s="90"/>
      <c r="S39" s="90"/>
      <c r="T39" s="90"/>
      <c r="U39" s="90"/>
      <c r="V39" s="90"/>
      <c r="W39" s="89"/>
      <c r="X39" s="90"/>
      <c r="Y39" s="90"/>
      <c r="Z39" s="90"/>
      <c r="AA39" s="91"/>
      <c r="AB39" s="90"/>
      <c r="AC39" s="90"/>
      <c r="AD39" s="90"/>
      <c r="AE39" s="90"/>
      <c r="AF39" s="90"/>
      <c r="AG39" s="89"/>
      <c r="AH39" s="90"/>
      <c r="AI39" s="90"/>
      <c r="AJ39" s="90"/>
      <c r="AK39" s="91"/>
      <c r="AL39" s="21"/>
      <c r="AM39" s="21"/>
      <c r="AN39" s="21"/>
      <c r="AO39" s="21"/>
      <c r="AP39" s="21"/>
      <c r="AQ39" s="20"/>
      <c r="AR39" s="21"/>
      <c r="AS39" s="21"/>
      <c r="AT39" s="21"/>
      <c r="AU39" s="22"/>
      <c r="AV39" s="21"/>
      <c r="AW39" s="21"/>
      <c r="AX39" s="21"/>
      <c r="AY39" s="21"/>
      <c r="AZ39" s="21"/>
      <c r="BA39" s="20"/>
      <c r="BB39" s="21"/>
      <c r="BC39" s="21"/>
      <c r="BD39" s="21"/>
      <c r="BE39" s="22"/>
    </row>
    <row r="40" spans="1:57" hidden="1" x14ac:dyDescent="0.2">
      <c r="A40" s="31"/>
      <c r="B40" s="32" t="s">
        <v>104</v>
      </c>
      <c r="C40" s="81" t="e">
        <f>C36/C31</f>
        <v>#DIV/0!</v>
      </c>
      <c r="D40" s="67"/>
      <c r="E40" s="67"/>
      <c r="F40" s="67"/>
      <c r="G40" s="71"/>
      <c r="H40" s="90"/>
      <c r="I40" s="90"/>
      <c r="J40" s="90"/>
      <c r="K40" s="90"/>
      <c r="L40" s="90"/>
      <c r="M40" s="89"/>
      <c r="N40" s="90"/>
      <c r="O40" s="90"/>
      <c r="P40" s="90"/>
      <c r="Q40" s="91"/>
      <c r="R40" s="90"/>
      <c r="S40" s="90"/>
      <c r="T40" s="90"/>
      <c r="U40" s="90"/>
      <c r="V40" s="90"/>
      <c r="W40" s="89"/>
      <c r="X40" s="90"/>
      <c r="Y40" s="90"/>
      <c r="Z40" s="90"/>
      <c r="AA40" s="91"/>
      <c r="AB40" s="90"/>
      <c r="AC40" s="90"/>
      <c r="AD40" s="90"/>
      <c r="AE40" s="90"/>
      <c r="AF40" s="90"/>
      <c r="AG40" s="89"/>
      <c r="AH40" s="90"/>
      <c r="AI40" s="90"/>
      <c r="AJ40" s="90"/>
      <c r="AK40" s="91"/>
      <c r="AL40" s="21"/>
      <c r="AM40" s="21"/>
      <c r="AN40" s="21"/>
      <c r="AO40" s="21"/>
      <c r="AP40" s="21"/>
      <c r="AQ40" s="20"/>
      <c r="AR40" s="21"/>
      <c r="AS40" s="21"/>
      <c r="AT40" s="21"/>
      <c r="AU40" s="22"/>
      <c r="AV40" s="21"/>
      <c r="AW40" s="21"/>
      <c r="AX40" s="21"/>
      <c r="AY40" s="21"/>
      <c r="AZ40" s="21"/>
      <c r="BA40" s="20"/>
      <c r="BB40" s="21"/>
      <c r="BC40" s="21"/>
      <c r="BD40" s="21"/>
      <c r="BE40" s="22"/>
    </row>
    <row r="41" spans="1:57" hidden="1" x14ac:dyDescent="0.2">
      <c r="A41" s="31" t="s">
        <v>107</v>
      </c>
      <c r="B41" s="32"/>
      <c r="C41" s="171"/>
      <c r="D41" s="172"/>
      <c r="E41" s="172"/>
      <c r="F41" s="172"/>
      <c r="G41" s="173"/>
      <c r="H41" s="151"/>
      <c r="I41" s="151"/>
      <c r="J41" s="151"/>
      <c r="K41" s="151"/>
      <c r="L41" s="151"/>
      <c r="M41" s="150"/>
      <c r="N41" s="151"/>
      <c r="O41" s="151"/>
      <c r="P41" s="151"/>
      <c r="Q41" s="152"/>
      <c r="R41" s="151"/>
      <c r="S41" s="151"/>
      <c r="T41" s="151"/>
      <c r="U41" s="151"/>
      <c r="V41" s="151"/>
      <c r="W41" s="150"/>
      <c r="X41" s="151"/>
      <c r="Y41" s="151"/>
      <c r="Z41" s="151"/>
      <c r="AA41" s="152"/>
      <c r="AB41" s="151"/>
      <c r="AC41" s="151"/>
      <c r="AD41" s="151"/>
      <c r="AE41" s="151"/>
      <c r="AF41" s="151"/>
      <c r="AG41" s="150"/>
      <c r="AH41" s="151"/>
      <c r="AI41" s="151"/>
      <c r="AJ41" s="151"/>
      <c r="AK41" s="152"/>
      <c r="AL41" s="148"/>
      <c r="AM41" s="148"/>
      <c r="AN41" s="148"/>
      <c r="AO41" s="148"/>
      <c r="AP41" s="148"/>
      <c r="AQ41" s="147"/>
      <c r="AR41" s="148"/>
      <c r="AS41" s="148"/>
      <c r="AT41" s="148"/>
      <c r="AU41" s="149"/>
      <c r="AV41" s="148"/>
      <c r="AW41" s="148"/>
      <c r="AX41" s="148"/>
      <c r="AY41" s="148"/>
      <c r="AZ41" s="148"/>
      <c r="BA41" s="147"/>
      <c r="BB41" s="148"/>
      <c r="BC41" s="148"/>
      <c r="BD41" s="148"/>
      <c r="BE41" s="149"/>
    </row>
    <row r="42" spans="1:57" hidden="1" x14ac:dyDescent="0.2">
      <c r="A42" s="31" t="s">
        <v>106</v>
      </c>
      <c r="B42" s="32" t="s">
        <v>105</v>
      </c>
      <c r="C42" s="81" t="e">
        <f>C36/C30</f>
        <v>#DIV/0!</v>
      </c>
      <c r="D42" s="67"/>
      <c r="E42" s="67"/>
      <c r="F42" s="67"/>
      <c r="G42" s="71"/>
      <c r="H42" s="90"/>
      <c r="I42" s="90"/>
      <c r="J42" s="90"/>
      <c r="K42" s="90"/>
      <c r="L42" s="90"/>
      <c r="M42" s="89"/>
      <c r="N42" s="90"/>
      <c r="O42" s="90"/>
      <c r="P42" s="90"/>
      <c r="Q42" s="91"/>
      <c r="R42" s="90"/>
      <c r="S42" s="90"/>
      <c r="T42" s="90"/>
      <c r="U42" s="90"/>
      <c r="V42" s="90"/>
      <c r="W42" s="89"/>
      <c r="X42" s="90"/>
      <c r="Y42" s="90"/>
      <c r="Z42" s="90"/>
      <c r="AA42" s="91"/>
      <c r="AB42" s="90"/>
      <c r="AC42" s="90"/>
      <c r="AD42" s="90"/>
      <c r="AE42" s="90"/>
      <c r="AF42" s="90"/>
      <c r="AG42" s="89"/>
      <c r="AH42" s="90"/>
      <c r="AI42" s="90"/>
      <c r="AJ42" s="90"/>
      <c r="AK42" s="91"/>
      <c r="AL42" s="21"/>
      <c r="AM42" s="21"/>
      <c r="AN42" s="21"/>
      <c r="AO42" s="21"/>
      <c r="AP42" s="21"/>
      <c r="AQ42" s="20"/>
      <c r="AR42" s="21"/>
      <c r="AS42" s="21"/>
      <c r="AT42" s="21"/>
      <c r="AU42" s="22"/>
      <c r="AV42" s="21"/>
      <c r="AW42" s="21"/>
      <c r="AX42" s="21"/>
      <c r="AY42" s="21"/>
      <c r="AZ42" s="21"/>
      <c r="BA42" s="20"/>
      <c r="BB42" s="21"/>
      <c r="BC42" s="21"/>
      <c r="BD42" s="21"/>
      <c r="BE42" s="22"/>
    </row>
    <row r="43" spans="1:57" hidden="1" x14ac:dyDescent="0.2">
      <c r="A43" s="31"/>
      <c r="B43" s="32" t="s">
        <v>104</v>
      </c>
      <c r="C43" s="81" t="e">
        <f>C37/C31</f>
        <v>#DIV/0!</v>
      </c>
      <c r="D43" s="67"/>
      <c r="E43" s="67"/>
      <c r="F43" s="67"/>
      <c r="G43" s="71"/>
      <c r="H43" s="90"/>
      <c r="I43" s="90"/>
      <c r="J43" s="90"/>
      <c r="K43" s="90"/>
      <c r="L43" s="90"/>
      <c r="M43" s="89"/>
      <c r="N43" s="90"/>
      <c r="O43" s="90"/>
      <c r="P43" s="90"/>
      <c r="Q43" s="91"/>
      <c r="R43" s="90"/>
      <c r="S43" s="90"/>
      <c r="T43" s="90"/>
      <c r="U43" s="90"/>
      <c r="V43" s="90"/>
      <c r="W43" s="89"/>
      <c r="X43" s="90"/>
      <c r="Y43" s="90"/>
      <c r="Z43" s="90"/>
      <c r="AA43" s="91"/>
      <c r="AB43" s="90"/>
      <c r="AC43" s="90"/>
      <c r="AD43" s="90"/>
      <c r="AE43" s="90"/>
      <c r="AF43" s="90"/>
      <c r="AG43" s="89"/>
      <c r="AH43" s="90"/>
      <c r="AI43" s="90"/>
      <c r="AJ43" s="90"/>
      <c r="AK43" s="91"/>
      <c r="AL43" s="21"/>
      <c r="AM43" s="21"/>
      <c r="AN43" s="21"/>
      <c r="AO43" s="21"/>
      <c r="AP43" s="21"/>
      <c r="AQ43" s="20"/>
      <c r="AR43" s="21"/>
      <c r="AS43" s="21"/>
      <c r="AT43" s="21"/>
      <c r="AU43" s="22"/>
      <c r="AV43" s="21"/>
      <c r="AW43" s="21"/>
      <c r="AX43" s="21"/>
      <c r="AY43" s="21"/>
      <c r="AZ43" s="21"/>
      <c r="BA43" s="20"/>
      <c r="BB43" s="21"/>
      <c r="BC43" s="21"/>
      <c r="BD43" s="21"/>
      <c r="BE43" s="22"/>
    </row>
    <row r="44" spans="1:57" hidden="1" x14ac:dyDescent="0.2">
      <c r="A44" s="29"/>
      <c r="B44" s="30"/>
      <c r="C44" s="75"/>
      <c r="D44" s="76"/>
      <c r="E44" s="76"/>
      <c r="F44" s="76"/>
      <c r="G44" s="77"/>
      <c r="H44" s="103"/>
      <c r="I44" s="103"/>
      <c r="J44" s="103"/>
      <c r="K44" s="103"/>
      <c r="L44" s="103"/>
      <c r="M44" s="104"/>
      <c r="N44" s="103"/>
      <c r="O44" s="103"/>
      <c r="P44" s="103"/>
      <c r="Q44" s="105"/>
      <c r="R44" s="103"/>
      <c r="S44" s="103"/>
      <c r="T44" s="103"/>
      <c r="U44" s="103"/>
      <c r="V44" s="103"/>
      <c r="W44" s="104"/>
      <c r="X44" s="103"/>
      <c r="Y44" s="103"/>
      <c r="Z44" s="103"/>
      <c r="AA44" s="105"/>
      <c r="AB44" s="103"/>
      <c r="AC44" s="103"/>
      <c r="AD44" s="103"/>
      <c r="AE44" s="103"/>
      <c r="AF44" s="103"/>
      <c r="AG44" s="104"/>
      <c r="AH44" s="103"/>
      <c r="AI44" s="103"/>
      <c r="AJ44" s="103"/>
      <c r="AK44" s="105"/>
      <c r="AL44" s="38"/>
      <c r="AM44" s="38"/>
      <c r="AN44" s="38"/>
      <c r="AO44" s="38"/>
      <c r="AP44" s="38"/>
      <c r="AQ44" s="37"/>
      <c r="AR44" s="38"/>
      <c r="AS44" s="38"/>
      <c r="AT44" s="38"/>
      <c r="AU44" s="39"/>
      <c r="AV44" s="38"/>
      <c r="AW44" s="38"/>
      <c r="AX44" s="38"/>
      <c r="AY44" s="38"/>
      <c r="AZ44" s="38"/>
      <c r="BA44" s="37"/>
      <c r="BB44" s="38"/>
      <c r="BC44" s="38"/>
      <c r="BD44" s="38"/>
      <c r="BE44" s="39"/>
    </row>
    <row r="45" spans="1:57" hidden="1" x14ac:dyDescent="0.2">
      <c r="A45" s="50" t="s">
        <v>103</v>
      </c>
      <c r="B45" s="51"/>
      <c r="C45" s="78"/>
      <c r="D45" s="79"/>
      <c r="E45" s="79"/>
      <c r="F45" s="79"/>
      <c r="G45" s="80"/>
      <c r="H45" s="106"/>
      <c r="I45" s="106"/>
      <c r="J45" s="106"/>
      <c r="K45" s="106"/>
      <c r="L45" s="106"/>
      <c r="M45" s="107"/>
      <c r="N45" s="106"/>
      <c r="O45" s="106"/>
      <c r="P45" s="106"/>
      <c r="Q45" s="108"/>
      <c r="R45" s="106"/>
      <c r="S45" s="106"/>
      <c r="T45" s="106"/>
      <c r="U45" s="106"/>
      <c r="V45" s="106"/>
      <c r="W45" s="107"/>
      <c r="X45" s="106"/>
      <c r="Y45" s="106"/>
      <c r="Z45" s="106"/>
      <c r="AA45" s="108"/>
      <c r="AB45" s="106"/>
      <c r="AC45" s="106"/>
      <c r="AD45" s="106"/>
      <c r="AE45" s="106"/>
      <c r="AF45" s="106"/>
      <c r="AG45" s="107"/>
      <c r="AH45" s="106"/>
      <c r="AI45" s="106"/>
      <c r="AJ45" s="106"/>
      <c r="AK45" s="108"/>
      <c r="AL45" s="53"/>
      <c r="AM45" s="53"/>
      <c r="AN45" s="53"/>
      <c r="AO45" s="53"/>
      <c r="AP45" s="53"/>
      <c r="AQ45" s="52"/>
      <c r="AR45" s="53"/>
      <c r="AS45" s="53"/>
      <c r="AT45" s="53"/>
      <c r="AU45" s="54"/>
      <c r="AV45" s="53"/>
      <c r="AW45" s="53"/>
      <c r="AX45" s="53"/>
      <c r="AY45" s="53"/>
      <c r="AZ45" s="53"/>
      <c r="BA45" s="52"/>
      <c r="BB45" s="53"/>
      <c r="BC45" s="53"/>
      <c r="BD45" s="53"/>
      <c r="BE45" s="54"/>
    </row>
    <row r="46" spans="1:57" s="133" customFormat="1" ht="45" hidden="1" customHeight="1" x14ac:dyDescent="0.2">
      <c r="A46" s="183"/>
      <c r="B46" s="184"/>
      <c r="C46" s="150" t="s">
        <v>227</v>
      </c>
      <c r="D46" s="151"/>
      <c r="E46" s="151"/>
      <c r="F46" s="151"/>
      <c r="G46" s="152"/>
      <c r="H46" s="150" t="s">
        <v>227</v>
      </c>
      <c r="I46" s="151"/>
      <c r="J46" s="151"/>
      <c r="K46" s="151"/>
      <c r="L46" s="152"/>
      <c r="M46" s="150" t="s">
        <v>227</v>
      </c>
      <c r="N46" s="151"/>
      <c r="O46" s="151"/>
      <c r="P46" s="151"/>
      <c r="Q46" s="152"/>
      <c r="R46" s="150" t="s">
        <v>227</v>
      </c>
      <c r="S46" s="151"/>
      <c r="T46" s="151"/>
      <c r="U46" s="151"/>
      <c r="V46" s="152"/>
      <c r="W46" s="150" t="s">
        <v>227</v>
      </c>
      <c r="X46" s="151"/>
      <c r="Y46" s="151"/>
      <c r="Z46" s="151"/>
      <c r="AA46" s="152"/>
      <c r="AB46" s="150" t="s">
        <v>227</v>
      </c>
      <c r="AC46" s="151"/>
      <c r="AD46" s="151"/>
      <c r="AE46" s="151"/>
      <c r="AF46" s="152"/>
      <c r="AG46" s="150" t="s">
        <v>227</v>
      </c>
      <c r="AH46" s="151"/>
      <c r="AI46" s="151"/>
      <c r="AJ46" s="151"/>
      <c r="AK46" s="152"/>
      <c r="AL46" s="150" t="s">
        <v>227</v>
      </c>
      <c r="AM46" s="151"/>
      <c r="AN46" s="151"/>
      <c r="AO46" s="151"/>
      <c r="AP46" s="152"/>
      <c r="AQ46" s="150" t="s">
        <v>227</v>
      </c>
      <c r="AR46" s="151"/>
      <c r="AS46" s="151"/>
      <c r="AT46" s="151"/>
      <c r="AU46" s="152"/>
      <c r="AV46" s="150" t="s">
        <v>227</v>
      </c>
      <c r="AW46" s="151"/>
      <c r="AX46" s="151"/>
      <c r="AY46" s="151"/>
      <c r="AZ46" s="152"/>
      <c r="BA46" s="150" t="s">
        <v>227</v>
      </c>
      <c r="BB46" s="151"/>
      <c r="BC46" s="151"/>
      <c r="BD46" s="151"/>
      <c r="BE46" s="152"/>
    </row>
    <row r="47" spans="1:57" hidden="1" x14ac:dyDescent="0.2">
      <c r="A47" s="31"/>
      <c r="B47" s="32"/>
      <c r="C47" s="66"/>
      <c r="D47" s="67"/>
      <c r="E47" s="67"/>
      <c r="F47" s="67"/>
      <c r="G47" s="71"/>
      <c r="H47" s="90"/>
      <c r="I47" s="90"/>
      <c r="J47" s="90"/>
      <c r="K47" s="90"/>
      <c r="L47" s="90"/>
      <c r="M47" s="89"/>
      <c r="N47" s="90"/>
      <c r="O47" s="90"/>
      <c r="P47" s="90"/>
      <c r="Q47" s="91"/>
      <c r="R47" s="90"/>
      <c r="S47" s="90"/>
      <c r="T47" s="90"/>
      <c r="U47" s="90"/>
      <c r="V47" s="90"/>
      <c r="W47" s="89"/>
      <c r="X47" s="90"/>
      <c r="Y47" s="90"/>
      <c r="Z47" s="90"/>
      <c r="AA47" s="91"/>
      <c r="AB47" s="90"/>
      <c r="AC47" s="90"/>
      <c r="AD47" s="90"/>
      <c r="AE47" s="90"/>
      <c r="AF47" s="90"/>
      <c r="AG47" s="89"/>
      <c r="AH47" s="90"/>
      <c r="AI47" s="90"/>
      <c r="AJ47" s="90"/>
      <c r="AK47" s="91"/>
      <c r="AL47" s="21"/>
      <c r="AM47" s="21"/>
      <c r="AN47" s="21"/>
      <c r="AO47" s="21"/>
      <c r="AP47" s="21"/>
      <c r="AQ47" s="20"/>
      <c r="AR47" s="21"/>
      <c r="AS47" s="21"/>
      <c r="AT47" s="21"/>
      <c r="AU47" s="22"/>
      <c r="AV47" s="21"/>
      <c r="AW47" s="21"/>
      <c r="AX47" s="21"/>
      <c r="AY47" s="21"/>
      <c r="AZ47" s="21"/>
      <c r="BA47" s="20"/>
      <c r="BB47" s="21"/>
      <c r="BC47" s="21"/>
      <c r="BD47" s="21"/>
      <c r="BE47" s="22"/>
    </row>
    <row r="48" spans="1:57" hidden="1" x14ac:dyDescent="0.2">
      <c r="A48" s="31"/>
      <c r="B48" s="32"/>
      <c r="C48" s="66"/>
      <c r="D48" s="67"/>
      <c r="E48" s="67"/>
      <c r="F48" s="67"/>
      <c r="G48" s="71"/>
      <c r="H48" s="123"/>
      <c r="I48" s="123"/>
      <c r="J48" s="123"/>
      <c r="K48" s="123"/>
      <c r="L48" s="123"/>
      <c r="M48" s="122"/>
      <c r="N48" s="123"/>
      <c r="O48" s="123"/>
      <c r="P48" s="123"/>
      <c r="Q48" s="124"/>
      <c r="R48" s="123"/>
      <c r="S48" s="123"/>
      <c r="T48" s="123"/>
      <c r="U48" s="123"/>
      <c r="V48" s="123"/>
      <c r="W48" s="122"/>
      <c r="X48" s="123"/>
      <c r="Y48" s="123"/>
      <c r="Z48" s="123"/>
      <c r="AA48" s="124"/>
      <c r="AB48" s="123"/>
      <c r="AC48" s="123"/>
      <c r="AD48" s="123"/>
      <c r="AE48" s="123"/>
      <c r="AF48" s="123"/>
      <c r="AG48" s="122"/>
      <c r="AH48" s="123"/>
      <c r="AI48" s="123"/>
      <c r="AJ48" s="123"/>
      <c r="AK48" s="124"/>
      <c r="AL48" s="21"/>
      <c r="AM48" s="21"/>
      <c r="AN48" s="21"/>
      <c r="AO48" s="21"/>
      <c r="AP48" s="21"/>
      <c r="AQ48" s="20"/>
      <c r="AR48" s="21"/>
      <c r="AS48" s="21"/>
      <c r="AT48" s="21"/>
      <c r="AU48" s="22"/>
      <c r="AV48" s="21"/>
      <c r="AW48" s="21"/>
      <c r="AX48" s="21"/>
      <c r="AY48" s="21"/>
      <c r="AZ48" s="21"/>
      <c r="BA48" s="20"/>
      <c r="BB48" s="21"/>
      <c r="BC48" s="21"/>
      <c r="BD48" s="21"/>
      <c r="BE48" s="22"/>
    </row>
    <row r="49" spans="1:57" hidden="1" x14ac:dyDescent="0.2">
      <c r="A49" s="50" t="s">
        <v>102</v>
      </c>
      <c r="B49" s="51"/>
      <c r="C49" s="78"/>
      <c r="D49" s="79"/>
      <c r="E49" s="79"/>
      <c r="F49" s="79"/>
      <c r="G49" s="80"/>
      <c r="H49" s="106"/>
      <c r="I49" s="106"/>
      <c r="J49" s="106"/>
      <c r="K49" s="106"/>
      <c r="L49" s="106"/>
      <c r="M49" s="107"/>
      <c r="N49" s="106"/>
      <c r="O49" s="106"/>
      <c r="P49" s="106"/>
      <c r="Q49" s="108"/>
      <c r="R49" s="106"/>
      <c r="S49" s="106"/>
      <c r="T49" s="106"/>
      <c r="U49" s="106"/>
      <c r="V49" s="106"/>
      <c r="W49" s="107"/>
      <c r="X49" s="106"/>
      <c r="Y49" s="106"/>
      <c r="Z49" s="106"/>
      <c r="AA49" s="108"/>
      <c r="AB49" s="106"/>
      <c r="AC49" s="106"/>
      <c r="AD49" s="106"/>
      <c r="AE49" s="106"/>
      <c r="AF49" s="106"/>
      <c r="AG49" s="107"/>
      <c r="AH49" s="106"/>
      <c r="AI49" s="106"/>
      <c r="AJ49" s="106"/>
      <c r="AK49" s="108"/>
      <c r="AL49" s="53"/>
      <c r="AM49" s="53"/>
      <c r="AN49" s="53"/>
      <c r="AO49" s="53"/>
      <c r="AP49" s="53"/>
      <c r="AQ49" s="52"/>
      <c r="AR49" s="53"/>
      <c r="AS49" s="53"/>
      <c r="AT49" s="53"/>
      <c r="AU49" s="54"/>
      <c r="AV49" s="53"/>
      <c r="AW49" s="53"/>
      <c r="AX49" s="53"/>
      <c r="AY49" s="53"/>
      <c r="AZ49" s="53"/>
      <c r="BA49" s="52"/>
      <c r="BB49" s="53"/>
      <c r="BC49" s="53"/>
      <c r="BD49" s="53"/>
      <c r="BE49" s="54"/>
    </row>
    <row r="50" spans="1:57" s="133" customFormat="1" ht="45" hidden="1" customHeight="1" x14ac:dyDescent="0.2">
      <c r="A50" s="183"/>
      <c r="B50" s="184"/>
      <c r="C50" s="150" t="s">
        <v>227</v>
      </c>
      <c r="D50" s="151"/>
      <c r="E50" s="151"/>
      <c r="F50" s="151"/>
      <c r="G50" s="152"/>
      <c r="H50" s="150" t="s">
        <v>227</v>
      </c>
      <c r="I50" s="151"/>
      <c r="J50" s="151"/>
      <c r="K50" s="151"/>
      <c r="L50" s="152"/>
      <c r="M50" s="150" t="s">
        <v>227</v>
      </c>
      <c r="N50" s="151"/>
      <c r="O50" s="151"/>
      <c r="P50" s="151"/>
      <c r="Q50" s="152"/>
      <c r="R50" s="150" t="s">
        <v>227</v>
      </c>
      <c r="S50" s="151"/>
      <c r="T50" s="151"/>
      <c r="U50" s="151"/>
      <c r="V50" s="152"/>
      <c r="W50" s="150" t="s">
        <v>227</v>
      </c>
      <c r="X50" s="151"/>
      <c r="Y50" s="151"/>
      <c r="Z50" s="151"/>
      <c r="AA50" s="152"/>
      <c r="AB50" s="150" t="s">
        <v>227</v>
      </c>
      <c r="AC50" s="151"/>
      <c r="AD50" s="151"/>
      <c r="AE50" s="151"/>
      <c r="AF50" s="152"/>
      <c r="AG50" s="150" t="s">
        <v>227</v>
      </c>
      <c r="AH50" s="151"/>
      <c r="AI50" s="151"/>
      <c r="AJ50" s="151"/>
      <c r="AK50" s="152"/>
      <c r="AL50" s="150" t="s">
        <v>227</v>
      </c>
      <c r="AM50" s="151"/>
      <c r="AN50" s="151"/>
      <c r="AO50" s="151"/>
      <c r="AP50" s="152"/>
      <c r="AQ50" s="150" t="s">
        <v>227</v>
      </c>
      <c r="AR50" s="151"/>
      <c r="AS50" s="151"/>
      <c r="AT50" s="151"/>
      <c r="AU50" s="152"/>
      <c r="AV50" s="150" t="s">
        <v>227</v>
      </c>
      <c r="AW50" s="151"/>
      <c r="AX50" s="151"/>
      <c r="AY50" s="151"/>
      <c r="AZ50" s="152"/>
      <c r="BA50" s="150" t="s">
        <v>227</v>
      </c>
      <c r="BB50" s="151"/>
      <c r="BC50" s="151"/>
      <c r="BD50" s="151"/>
      <c r="BE50" s="152"/>
    </row>
    <row r="51" spans="1:57" hidden="1" x14ac:dyDescent="0.2">
      <c r="A51" s="31"/>
      <c r="B51" s="32"/>
      <c r="C51" s="66"/>
      <c r="D51" s="67"/>
      <c r="E51" s="67"/>
      <c r="F51" s="67"/>
      <c r="G51" s="71"/>
      <c r="H51" s="90"/>
      <c r="I51" s="90"/>
      <c r="J51" s="90"/>
      <c r="K51" s="90"/>
      <c r="L51" s="90"/>
      <c r="M51" s="89"/>
      <c r="N51" s="90"/>
      <c r="O51" s="90"/>
      <c r="P51" s="90"/>
      <c r="Q51" s="91"/>
      <c r="R51" s="90"/>
      <c r="S51" s="90"/>
      <c r="T51" s="90"/>
      <c r="U51" s="90"/>
      <c r="V51" s="90"/>
      <c r="W51" s="89"/>
      <c r="X51" s="90"/>
      <c r="Y51" s="90"/>
      <c r="Z51" s="90"/>
      <c r="AA51" s="91"/>
      <c r="AB51" s="90"/>
      <c r="AC51" s="90"/>
      <c r="AD51" s="90"/>
      <c r="AE51" s="90"/>
      <c r="AF51" s="90"/>
      <c r="AG51" s="89"/>
      <c r="AH51" s="90"/>
      <c r="AI51" s="90"/>
      <c r="AJ51" s="90"/>
      <c r="AK51" s="91"/>
      <c r="AL51" s="21"/>
      <c r="AM51" s="21"/>
      <c r="AN51" s="21"/>
      <c r="AO51" s="21"/>
      <c r="AP51" s="21"/>
      <c r="AQ51" s="20"/>
      <c r="AR51" s="21"/>
      <c r="AS51" s="21"/>
      <c r="AT51" s="21"/>
      <c r="AU51" s="22"/>
      <c r="AV51" s="21"/>
      <c r="AW51" s="21"/>
      <c r="AX51" s="21"/>
      <c r="AY51" s="21"/>
      <c r="AZ51" s="21"/>
      <c r="BA51" s="20"/>
      <c r="BB51" s="21"/>
      <c r="BC51" s="21"/>
      <c r="BD51" s="21"/>
      <c r="BE51" s="22"/>
    </row>
    <row r="52" spans="1:57" hidden="1" x14ac:dyDescent="0.2">
      <c r="A52" s="31"/>
      <c r="B52" s="32"/>
      <c r="C52" s="66"/>
      <c r="D52" s="67"/>
      <c r="E52" s="67"/>
      <c r="F52" s="67"/>
      <c r="G52" s="71"/>
      <c r="H52" s="123"/>
      <c r="I52" s="123"/>
      <c r="J52" s="123"/>
      <c r="K52" s="123"/>
      <c r="L52" s="123"/>
      <c r="M52" s="122"/>
      <c r="N52" s="123"/>
      <c r="O52" s="123"/>
      <c r="P52" s="123"/>
      <c r="Q52" s="124"/>
      <c r="R52" s="123"/>
      <c r="S52" s="123"/>
      <c r="T52" s="123"/>
      <c r="U52" s="123"/>
      <c r="V52" s="123"/>
      <c r="W52" s="122"/>
      <c r="X52" s="123"/>
      <c r="Y52" s="123"/>
      <c r="Z52" s="123"/>
      <c r="AA52" s="124"/>
      <c r="AB52" s="123"/>
      <c r="AC52" s="123"/>
      <c r="AD52" s="123"/>
      <c r="AE52" s="123"/>
      <c r="AF52" s="123"/>
      <c r="AG52" s="122"/>
      <c r="AH52" s="123"/>
      <c r="AI52" s="123"/>
      <c r="AJ52" s="123"/>
      <c r="AK52" s="124"/>
      <c r="AL52" s="21"/>
      <c r="AM52" s="21"/>
      <c r="AN52" s="21"/>
      <c r="AO52" s="21"/>
      <c r="AP52" s="21"/>
      <c r="AQ52" s="20"/>
      <c r="AR52" s="21"/>
      <c r="AS52" s="21"/>
      <c r="AT52" s="21"/>
      <c r="AU52" s="22"/>
      <c r="AV52" s="21"/>
      <c r="AW52" s="21"/>
      <c r="AX52" s="21"/>
      <c r="AY52" s="21"/>
      <c r="AZ52" s="21"/>
      <c r="BA52" s="20"/>
      <c r="BB52" s="21"/>
      <c r="BC52" s="21"/>
      <c r="BD52" s="21"/>
      <c r="BE52" s="22"/>
    </row>
    <row r="53" spans="1:57" hidden="1" x14ac:dyDescent="0.2">
      <c r="A53" s="50" t="s">
        <v>101</v>
      </c>
      <c r="B53" s="51"/>
      <c r="C53" s="78"/>
      <c r="D53" s="79"/>
      <c r="E53" s="79"/>
      <c r="F53" s="79"/>
      <c r="G53" s="80"/>
      <c r="H53" s="106"/>
      <c r="I53" s="106"/>
      <c r="J53" s="106"/>
      <c r="K53" s="106"/>
      <c r="L53" s="106"/>
      <c r="M53" s="107"/>
      <c r="N53" s="106"/>
      <c r="O53" s="106"/>
      <c r="P53" s="106"/>
      <c r="Q53" s="108"/>
      <c r="R53" s="106"/>
      <c r="S53" s="106"/>
      <c r="T53" s="106"/>
      <c r="U53" s="106"/>
      <c r="V53" s="106"/>
      <c r="W53" s="107"/>
      <c r="X53" s="106"/>
      <c r="Y53" s="106"/>
      <c r="Z53" s="106"/>
      <c r="AA53" s="108"/>
      <c r="AB53" s="106"/>
      <c r="AC53" s="106"/>
      <c r="AD53" s="106"/>
      <c r="AE53" s="106"/>
      <c r="AF53" s="106"/>
      <c r="AG53" s="107"/>
      <c r="AH53" s="106"/>
      <c r="AI53" s="106"/>
      <c r="AJ53" s="106"/>
      <c r="AK53" s="108"/>
      <c r="AL53" s="53"/>
      <c r="AM53" s="53"/>
      <c r="AN53" s="53"/>
      <c r="AO53" s="53"/>
      <c r="AP53" s="53"/>
      <c r="AQ53" s="52"/>
      <c r="AR53" s="53"/>
      <c r="AS53" s="53"/>
      <c r="AT53" s="53"/>
      <c r="AU53" s="54"/>
      <c r="AV53" s="53"/>
      <c r="AW53" s="53"/>
      <c r="AX53" s="53"/>
      <c r="AY53" s="53"/>
      <c r="AZ53" s="53"/>
      <c r="BA53" s="52"/>
      <c r="BB53" s="53"/>
      <c r="BC53" s="53"/>
      <c r="BD53" s="53"/>
      <c r="BE53" s="54"/>
    </row>
    <row r="54" spans="1:57" s="133" customFormat="1" ht="45" hidden="1" customHeight="1" x14ac:dyDescent="0.2">
      <c r="A54" s="183"/>
      <c r="B54" s="184"/>
      <c r="C54" s="150" t="s">
        <v>227</v>
      </c>
      <c r="D54" s="151"/>
      <c r="E54" s="151"/>
      <c r="F54" s="151"/>
      <c r="G54" s="152"/>
      <c r="H54" s="150" t="s">
        <v>227</v>
      </c>
      <c r="I54" s="151"/>
      <c r="J54" s="151"/>
      <c r="K54" s="151"/>
      <c r="L54" s="152"/>
      <c r="M54" s="150" t="s">
        <v>227</v>
      </c>
      <c r="N54" s="151"/>
      <c r="O54" s="151"/>
      <c r="P54" s="151"/>
      <c r="Q54" s="152"/>
      <c r="R54" s="150" t="s">
        <v>227</v>
      </c>
      <c r="S54" s="151"/>
      <c r="T54" s="151"/>
      <c r="U54" s="151"/>
      <c r="V54" s="152"/>
      <c r="W54" s="150" t="s">
        <v>227</v>
      </c>
      <c r="X54" s="151"/>
      <c r="Y54" s="151"/>
      <c r="Z54" s="151"/>
      <c r="AA54" s="152"/>
      <c r="AB54" s="150" t="s">
        <v>227</v>
      </c>
      <c r="AC54" s="151"/>
      <c r="AD54" s="151"/>
      <c r="AE54" s="151"/>
      <c r="AF54" s="152"/>
      <c r="AG54" s="150" t="s">
        <v>227</v>
      </c>
      <c r="AH54" s="151"/>
      <c r="AI54" s="151"/>
      <c r="AJ54" s="151"/>
      <c r="AK54" s="152"/>
      <c r="AL54" s="150" t="s">
        <v>227</v>
      </c>
      <c r="AM54" s="151"/>
      <c r="AN54" s="151"/>
      <c r="AO54" s="151"/>
      <c r="AP54" s="152"/>
      <c r="AQ54" s="150" t="s">
        <v>227</v>
      </c>
      <c r="AR54" s="151"/>
      <c r="AS54" s="151"/>
      <c r="AT54" s="151"/>
      <c r="AU54" s="152"/>
      <c r="AV54" s="150" t="s">
        <v>227</v>
      </c>
      <c r="AW54" s="151"/>
      <c r="AX54" s="151"/>
      <c r="AY54" s="151"/>
      <c r="AZ54" s="152"/>
      <c r="BA54" s="150" t="s">
        <v>227</v>
      </c>
      <c r="BB54" s="151"/>
      <c r="BC54" s="151"/>
      <c r="BD54" s="151"/>
      <c r="BE54" s="152"/>
    </row>
    <row r="55" spans="1:57" hidden="1" x14ac:dyDescent="0.2">
      <c r="A55" s="31"/>
      <c r="B55" s="32"/>
      <c r="C55" s="66"/>
      <c r="D55" s="67"/>
      <c r="E55" s="67"/>
      <c r="F55" s="67"/>
      <c r="G55" s="71"/>
      <c r="H55" s="123"/>
      <c r="I55" s="123"/>
      <c r="J55" s="123"/>
      <c r="K55" s="123"/>
      <c r="L55" s="123"/>
      <c r="M55" s="122"/>
      <c r="N55" s="123"/>
      <c r="O55" s="123"/>
      <c r="P55" s="123"/>
      <c r="Q55" s="124"/>
      <c r="R55" s="123"/>
      <c r="S55" s="123"/>
      <c r="T55" s="123"/>
      <c r="U55" s="123"/>
      <c r="V55" s="123"/>
      <c r="W55" s="122"/>
      <c r="X55" s="123"/>
      <c r="Y55" s="123"/>
      <c r="Z55" s="123"/>
      <c r="AA55" s="124"/>
      <c r="AB55" s="123"/>
      <c r="AC55" s="123"/>
      <c r="AD55" s="123"/>
      <c r="AE55" s="123"/>
      <c r="AF55" s="123"/>
      <c r="AG55" s="122"/>
      <c r="AH55" s="123"/>
      <c r="AI55" s="123"/>
      <c r="AJ55" s="123"/>
      <c r="AK55" s="124"/>
      <c r="AL55" s="21"/>
      <c r="AM55" s="21"/>
      <c r="AN55" s="21"/>
      <c r="AO55" s="21"/>
      <c r="AP55" s="21"/>
      <c r="AQ55" s="20"/>
      <c r="AR55" s="21"/>
      <c r="AS55" s="21"/>
      <c r="AT55" s="21"/>
      <c r="AU55" s="22"/>
      <c r="AV55" s="21"/>
      <c r="AW55" s="21"/>
      <c r="AX55" s="21"/>
      <c r="AY55" s="21"/>
      <c r="AZ55" s="21"/>
      <c r="BA55" s="20"/>
      <c r="BB55" s="21"/>
      <c r="BC55" s="21"/>
      <c r="BD55" s="21"/>
      <c r="BE55" s="22"/>
    </row>
    <row r="56" spans="1:57" x14ac:dyDescent="0.2">
      <c r="A56" s="92"/>
      <c r="B56" s="93"/>
      <c r="C56" s="89"/>
      <c r="D56" s="90"/>
      <c r="E56" s="90"/>
      <c r="F56" s="90"/>
      <c r="G56" s="91"/>
      <c r="H56" s="90"/>
      <c r="I56" s="90"/>
      <c r="J56" s="90"/>
      <c r="K56" s="90"/>
      <c r="L56" s="90"/>
      <c r="M56" s="89"/>
      <c r="N56" s="90"/>
      <c r="O56" s="90"/>
      <c r="P56" s="90"/>
      <c r="Q56" s="91"/>
      <c r="R56" s="90"/>
      <c r="S56" s="90"/>
      <c r="T56" s="90"/>
      <c r="U56" s="90"/>
      <c r="V56" s="90"/>
      <c r="W56" s="89"/>
      <c r="X56" s="90"/>
      <c r="Y56" s="90"/>
      <c r="Z56" s="90"/>
      <c r="AA56" s="91"/>
      <c r="AB56" s="90"/>
      <c r="AC56" s="90"/>
      <c r="AD56" s="90"/>
      <c r="AE56" s="90"/>
      <c r="AF56" s="90"/>
      <c r="AG56" s="89"/>
      <c r="AH56" s="90"/>
      <c r="AI56" s="90"/>
      <c r="AJ56" s="90"/>
      <c r="AK56" s="91"/>
      <c r="AL56" s="63"/>
      <c r="AM56" s="63"/>
      <c r="AN56" s="63"/>
      <c r="AO56" s="63"/>
      <c r="AP56" s="63"/>
      <c r="AQ56" s="64"/>
      <c r="AR56" s="63"/>
      <c r="AS56" s="63"/>
      <c r="AT56" s="63"/>
      <c r="AU56" s="65"/>
      <c r="AV56" s="63"/>
      <c r="AW56" s="63"/>
      <c r="AX56" s="63"/>
      <c r="AY56" s="63"/>
      <c r="AZ56" s="63"/>
      <c r="BA56" s="64"/>
      <c r="BB56" s="63"/>
      <c r="BC56" s="63"/>
      <c r="BD56" s="63"/>
      <c r="BE56" s="65"/>
    </row>
    <row r="57" spans="1:57" x14ac:dyDescent="0.2">
      <c r="A57" s="134" t="s">
        <v>223</v>
      </c>
      <c r="B57" s="135"/>
      <c r="C57" s="136"/>
      <c r="D57" s="137"/>
      <c r="E57" s="137"/>
      <c r="F57" s="137"/>
      <c r="G57" s="138"/>
      <c r="H57" s="139"/>
      <c r="I57" s="139"/>
      <c r="J57" s="139"/>
      <c r="K57" s="139"/>
      <c r="L57" s="139"/>
      <c r="M57" s="140"/>
      <c r="N57" s="139"/>
      <c r="O57" s="139"/>
      <c r="P57" s="139"/>
      <c r="Q57" s="141"/>
      <c r="R57" s="139"/>
      <c r="S57" s="139"/>
      <c r="T57" s="139"/>
      <c r="U57" s="139"/>
      <c r="V57" s="139"/>
      <c r="W57" s="140"/>
      <c r="X57" s="139"/>
      <c r="Y57" s="139"/>
      <c r="Z57" s="139"/>
      <c r="AA57" s="141"/>
      <c r="AB57" s="139"/>
      <c r="AC57" s="139"/>
      <c r="AD57" s="139"/>
      <c r="AE57" s="139"/>
      <c r="AF57" s="139"/>
      <c r="AG57" s="140"/>
      <c r="AH57" s="139"/>
      <c r="AI57" s="139"/>
      <c r="AJ57" s="139"/>
      <c r="AK57" s="141"/>
      <c r="AL57" s="24"/>
      <c r="AM57" s="24"/>
      <c r="AN57" s="24"/>
      <c r="AO57" s="24"/>
      <c r="AP57" s="24"/>
      <c r="AQ57" s="23"/>
      <c r="AR57" s="24"/>
      <c r="AS57" s="24"/>
      <c r="AT57" s="24"/>
      <c r="AU57" s="25"/>
      <c r="AV57" s="24"/>
      <c r="AW57" s="24"/>
      <c r="AX57" s="24"/>
      <c r="AY57" s="24"/>
      <c r="AZ57" s="24"/>
      <c r="BA57" s="23"/>
      <c r="BB57" s="24"/>
      <c r="BC57" s="24"/>
      <c r="BD57" s="24"/>
      <c r="BE57" s="25"/>
    </row>
    <row r="58" spans="1:57" ht="145.5" customHeight="1" x14ac:dyDescent="0.2">
      <c r="A58" s="181"/>
      <c r="B58" s="182"/>
      <c r="C58" s="150" t="s">
        <v>224</v>
      </c>
      <c r="D58" s="151"/>
      <c r="E58" s="151"/>
      <c r="F58" s="151"/>
      <c r="G58" s="152"/>
      <c r="H58" s="150" t="s">
        <v>225</v>
      </c>
      <c r="I58" s="151"/>
      <c r="J58" s="151"/>
      <c r="K58" s="151"/>
      <c r="L58" s="152"/>
      <c r="M58" s="150" t="s">
        <v>253</v>
      </c>
      <c r="N58" s="151"/>
      <c r="O58" s="151"/>
      <c r="P58" s="151"/>
      <c r="Q58" s="152"/>
      <c r="R58" s="150" t="s">
        <v>252</v>
      </c>
      <c r="S58" s="151"/>
      <c r="T58" s="151"/>
      <c r="U58" s="151"/>
      <c r="V58" s="152"/>
      <c r="W58" s="150" t="s">
        <v>252</v>
      </c>
      <c r="X58" s="151"/>
      <c r="Y58" s="151"/>
      <c r="Z58" s="151"/>
      <c r="AA58" s="152"/>
      <c r="AB58" s="150" t="s">
        <v>252</v>
      </c>
      <c r="AC58" s="151"/>
      <c r="AD58" s="151"/>
      <c r="AE58" s="151"/>
      <c r="AF58" s="152"/>
      <c r="AG58" s="150" t="s">
        <v>252</v>
      </c>
      <c r="AH58" s="151"/>
      <c r="AI58" s="151"/>
      <c r="AJ58" s="151"/>
      <c r="AK58" s="152"/>
      <c r="AL58" s="148"/>
      <c r="AM58" s="148"/>
      <c r="AN58" s="148"/>
      <c r="AO58" s="148"/>
      <c r="AP58" s="148"/>
      <c r="AQ58" s="147"/>
      <c r="AR58" s="148"/>
      <c r="AS58" s="148"/>
      <c r="AT58" s="148"/>
      <c r="AU58" s="149"/>
      <c r="AV58" s="148"/>
      <c r="AW58" s="148"/>
      <c r="AX58" s="148"/>
      <c r="AY58" s="148"/>
      <c r="AZ58" s="148"/>
      <c r="BA58" s="147"/>
      <c r="BB58" s="148"/>
      <c r="BC58" s="148"/>
      <c r="BD58" s="148"/>
      <c r="BE58" s="149"/>
    </row>
    <row r="59" spans="1:57" x14ac:dyDescent="0.2">
      <c r="A59" s="35"/>
      <c r="B59" s="36"/>
      <c r="C59" s="85"/>
      <c r="D59" s="86"/>
      <c r="E59" s="86"/>
      <c r="F59" s="86"/>
      <c r="G59" s="87"/>
      <c r="H59" s="112"/>
      <c r="I59" s="112"/>
      <c r="J59" s="112"/>
      <c r="K59" s="112"/>
      <c r="L59" s="112"/>
      <c r="M59" s="113"/>
      <c r="N59" s="112"/>
      <c r="O59" s="112"/>
      <c r="P59" s="112"/>
      <c r="Q59" s="114"/>
      <c r="R59" s="112"/>
      <c r="S59" s="112"/>
      <c r="T59" s="112"/>
      <c r="U59" s="112"/>
      <c r="V59" s="112"/>
      <c r="W59" s="113"/>
      <c r="X59" s="112"/>
      <c r="Y59" s="112"/>
      <c r="Z59" s="112"/>
      <c r="AA59" s="114"/>
      <c r="AB59" s="112"/>
      <c r="AC59" s="112"/>
      <c r="AD59" s="112"/>
      <c r="AE59" s="112"/>
      <c r="AF59" s="112"/>
      <c r="AG59" s="113"/>
      <c r="AH59" s="112"/>
      <c r="AI59" s="112"/>
      <c r="AJ59" s="112"/>
      <c r="AK59" s="114"/>
      <c r="AL59" s="27"/>
      <c r="AM59" s="27"/>
      <c r="AN59" s="27"/>
      <c r="AO59" s="27"/>
      <c r="AP59" s="27"/>
      <c r="AQ59" s="26"/>
      <c r="AR59" s="27"/>
      <c r="AS59" s="27"/>
      <c r="AT59" s="27"/>
      <c r="AU59" s="28"/>
      <c r="AV59" s="27"/>
      <c r="AW59" s="27"/>
      <c r="AX59" s="27"/>
      <c r="AY59" s="27"/>
      <c r="AZ59" s="27"/>
      <c r="BA59" s="26"/>
      <c r="BB59" s="27"/>
      <c r="BC59" s="27"/>
      <c r="BD59" s="27"/>
      <c r="BE59" s="28"/>
    </row>
  </sheetData>
  <mergeCells count="196">
    <mergeCell ref="A46:B46"/>
    <mergeCell ref="A50:B50"/>
    <mergeCell ref="A54:B54"/>
    <mergeCell ref="AQ58:AU58"/>
    <mergeCell ref="AV58:AZ58"/>
    <mergeCell ref="BA58:BE58"/>
    <mergeCell ref="A58:B58"/>
    <mergeCell ref="C58:G58"/>
    <mergeCell ref="H58:L58"/>
    <mergeCell ref="M58:Q58"/>
    <mergeCell ref="R58:V58"/>
    <mergeCell ref="W58:AA58"/>
    <mergeCell ref="AB58:AF58"/>
    <mergeCell ref="AG58:AK58"/>
    <mergeCell ref="AL58:AP58"/>
    <mergeCell ref="R46:V46"/>
    <mergeCell ref="W46:AA46"/>
    <mergeCell ref="AB46:AF46"/>
    <mergeCell ref="AG46:AK46"/>
    <mergeCell ref="AL46:AP46"/>
    <mergeCell ref="AQ46:AU46"/>
    <mergeCell ref="AG54:AK54"/>
    <mergeCell ref="AL54:AP54"/>
    <mergeCell ref="AQ54:AU54"/>
    <mergeCell ref="A18:B18"/>
    <mergeCell ref="C17:G17"/>
    <mergeCell ref="H17:L17"/>
    <mergeCell ref="C5:G5"/>
    <mergeCell ref="H5:L5"/>
    <mergeCell ref="C38:G38"/>
    <mergeCell ref="H38:L38"/>
    <mergeCell ref="A12:B12"/>
    <mergeCell ref="A22:B22"/>
    <mergeCell ref="A23:B23"/>
    <mergeCell ref="C23:G23"/>
    <mergeCell ref="A24:B24"/>
    <mergeCell ref="C24:G24"/>
    <mergeCell ref="H24:L24"/>
    <mergeCell ref="H23:L23"/>
    <mergeCell ref="A19:B19"/>
    <mergeCell ref="C32:G32"/>
    <mergeCell ref="H32:L32"/>
    <mergeCell ref="M5:Q5"/>
    <mergeCell ref="R5:V5"/>
    <mergeCell ref="W5:AA5"/>
    <mergeCell ref="AB11:AF11"/>
    <mergeCell ref="AG11:AK11"/>
    <mergeCell ref="AL11:AP11"/>
    <mergeCell ref="AQ11:AU11"/>
    <mergeCell ref="C8:G8"/>
    <mergeCell ref="H8:L8"/>
    <mergeCell ref="M8:Q8"/>
    <mergeCell ref="R8:V8"/>
    <mergeCell ref="W8:AA8"/>
    <mergeCell ref="C7:G7"/>
    <mergeCell ref="H7:L7"/>
    <mergeCell ref="M7:Q7"/>
    <mergeCell ref="R7:V7"/>
    <mergeCell ref="W7:AA7"/>
    <mergeCell ref="AB6:AF6"/>
    <mergeCell ref="AG6:AK6"/>
    <mergeCell ref="AL6:AP6"/>
    <mergeCell ref="AQ6:AU6"/>
    <mergeCell ref="AB7:AF7"/>
    <mergeCell ref="C6:G6"/>
    <mergeCell ref="H6:L6"/>
    <mergeCell ref="AV11:AZ11"/>
    <mergeCell ref="C22:G22"/>
    <mergeCell ref="H22:L22"/>
    <mergeCell ref="M22:Q22"/>
    <mergeCell ref="R22:V22"/>
    <mergeCell ref="W22:AA22"/>
    <mergeCell ref="C11:G11"/>
    <mergeCell ref="H11:L11"/>
    <mergeCell ref="M11:Q11"/>
    <mergeCell ref="R11:V11"/>
    <mergeCell ref="W11:AA11"/>
    <mergeCell ref="AB22:AF22"/>
    <mergeCell ref="AG22:AK22"/>
    <mergeCell ref="AL22:AP22"/>
    <mergeCell ref="AQ22:AU22"/>
    <mergeCell ref="AV22:AZ22"/>
    <mergeCell ref="AG19:AK19"/>
    <mergeCell ref="AL19:AP19"/>
    <mergeCell ref="AQ19:AU19"/>
    <mergeCell ref="AG17:AK17"/>
    <mergeCell ref="AV32:AZ32"/>
    <mergeCell ref="AV38:AZ38"/>
    <mergeCell ref="AB35:AF35"/>
    <mergeCell ref="AG35:AK35"/>
    <mergeCell ref="AL35:AP35"/>
    <mergeCell ref="AQ35:AU35"/>
    <mergeCell ref="AV35:AZ35"/>
    <mergeCell ref="M38:Q38"/>
    <mergeCell ref="R38:V38"/>
    <mergeCell ref="W38:AA38"/>
    <mergeCell ref="AB38:AF38"/>
    <mergeCell ref="AG38:AK38"/>
    <mergeCell ref="AL38:AP38"/>
    <mergeCell ref="AQ38:AU38"/>
    <mergeCell ref="AG32:AK32"/>
    <mergeCell ref="AL32:AP32"/>
    <mergeCell ref="AQ32:AU32"/>
    <mergeCell ref="M6:Q6"/>
    <mergeCell ref="R6:V6"/>
    <mergeCell ref="W6:AA6"/>
    <mergeCell ref="AB54:AF54"/>
    <mergeCell ref="AB50:AF50"/>
    <mergeCell ref="AB23:AF23"/>
    <mergeCell ref="AB19:AF19"/>
    <mergeCell ref="R54:V54"/>
    <mergeCell ref="W54:AA54"/>
    <mergeCell ref="M17:Q17"/>
    <mergeCell ref="R17:V17"/>
    <mergeCell ref="W17:AA17"/>
    <mergeCell ref="AB17:AF17"/>
    <mergeCell ref="M32:Q32"/>
    <mergeCell ref="R32:V32"/>
    <mergeCell ref="W32:AA32"/>
    <mergeCell ref="AB32:AF32"/>
    <mergeCell ref="W24:AA24"/>
    <mergeCell ref="AB24:AF24"/>
    <mergeCell ref="C41:G41"/>
    <mergeCell ref="H41:L41"/>
    <mergeCell ref="AG50:AK50"/>
    <mergeCell ref="AL50:AP50"/>
    <mergeCell ref="AQ50:AU50"/>
    <mergeCell ref="C35:G35"/>
    <mergeCell ref="H35:L35"/>
    <mergeCell ref="M35:Q35"/>
    <mergeCell ref="R35:V35"/>
    <mergeCell ref="W35:AA35"/>
    <mergeCell ref="C46:G46"/>
    <mergeCell ref="H46:L46"/>
    <mergeCell ref="M46:Q46"/>
    <mergeCell ref="C50:G50"/>
    <mergeCell ref="H50:L50"/>
    <mergeCell ref="M50:Q50"/>
    <mergeCell ref="R50:V50"/>
    <mergeCell ref="W50:AA50"/>
    <mergeCell ref="M41:Q41"/>
    <mergeCell ref="R41:V41"/>
    <mergeCell ref="W41:AA41"/>
    <mergeCell ref="AG23:AK23"/>
    <mergeCell ref="AG24:AK24"/>
    <mergeCell ref="C54:G54"/>
    <mergeCell ref="AV19:AZ19"/>
    <mergeCell ref="AV54:AZ54"/>
    <mergeCell ref="C19:G19"/>
    <mergeCell ref="H19:L19"/>
    <mergeCell ref="M19:Q19"/>
    <mergeCell ref="R19:V19"/>
    <mergeCell ref="W19:AA19"/>
    <mergeCell ref="M24:Q24"/>
    <mergeCell ref="M23:Q23"/>
    <mergeCell ref="R23:V23"/>
    <mergeCell ref="R24:V24"/>
    <mergeCell ref="W23:AA23"/>
    <mergeCell ref="AV50:AZ50"/>
    <mergeCell ref="H54:L54"/>
    <mergeCell ref="M54:Q54"/>
    <mergeCell ref="AV46:AZ46"/>
    <mergeCell ref="AB41:AF41"/>
    <mergeCell ref="AG41:AK41"/>
    <mergeCell ref="AL41:AP41"/>
    <mergeCell ref="AQ41:AU41"/>
    <mergeCell ref="AV41:AZ41"/>
    <mergeCell ref="BA5:BE5"/>
    <mergeCell ref="BA6:BE6"/>
    <mergeCell ref="BA7:BE7"/>
    <mergeCell ref="AB8:AF8"/>
    <mergeCell ref="AG8:AK8"/>
    <mergeCell ref="AL8:AP8"/>
    <mergeCell ref="AQ8:AU8"/>
    <mergeCell ref="AV8:AZ8"/>
    <mergeCell ref="AV6:AZ6"/>
    <mergeCell ref="AB5:AF5"/>
    <mergeCell ref="AG5:AK5"/>
    <mergeCell ref="AL5:AP5"/>
    <mergeCell ref="AQ5:AU5"/>
    <mergeCell ref="AV5:AZ5"/>
    <mergeCell ref="AG7:AK7"/>
    <mergeCell ref="AL7:AP7"/>
    <mergeCell ref="AQ7:AU7"/>
    <mergeCell ref="AV7:AZ7"/>
    <mergeCell ref="BA38:BE38"/>
    <mergeCell ref="BA41:BE41"/>
    <mergeCell ref="BA46:BE46"/>
    <mergeCell ref="BA50:BE50"/>
    <mergeCell ref="BA54:BE54"/>
    <mergeCell ref="BA19:BE19"/>
    <mergeCell ref="BA8:BE8"/>
    <mergeCell ref="BA11:BE11"/>
    <mergeCell ref="BA22:BE22"/>
    <mergeCell ref="BA32:BE32"/>
    <mergeCell ref="BA35:BE35"/>
  </mergeCells>
  <pageMargins left="0.7" right="0.7" top="0.75" bottom="0.75" header="0.3" footer="0.3"/>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S52"/>
  <sheetViews>
    <sheetView showGridLines="0" workbookViewId="0">
      <selection sqref="A1:J1"/>
    </sheetView>
  </sheetViews>
  <sheetFormatPr defaultRowHeight="12.75" x14ac:dyDescent="0.2"/>
  <cols>
    <col min="1" max="1" width="30.7109375" style="1" bestFit="1" customWidth="1"/>
    <col min="2" max="8" width="9.140625" style="1"/>
    <col min="9" max="9" width="9.5703125" style="1" bestFit="1" customWidth="1"/>
    <col min="10" max="10" width="9.140625" style="1" customWidth="1"/>
    <col min="11" max="11" width="18.28515625" style="1" customWidth="1"/>
    <col min="12" max="12" width="2.7109375" style="1" customWidth="1"/>
    <col min="13" max="13" width="16.140625" style="1" customWidth="1"/>
    <col min="14" max="14" width="2.7109375" style="1" customWidth="1"/>
    <col min="15" max="15" width="19.7109375" style="1" customWidth="1"/>
    <col min="16" max="16" width="2.7109375" style="1" customWidth="1"/>
    <col min="17" max="17" width="16" style="1" customWidth="1"/>
    <col min="18" max="18" width="2.7109375" style="1" customWidth="1"/>
    <col min="19" max="19" width="25" style="1" customWidth="1"/>
    <col min="20" max="16384" width="9.140625" style="1"/>
  </cols>
  <sheetData>
    <row r="1" spans="1:15" ht="15" x14ac:dyDescent="0.2">
      <c r="A1" s="185" t="s">
        <v>99</v>
      </c>
      <c r="B1" s="185"/>
      <c r="C1" s="185"/>
      <c r="D1" s="185"/>
      <c r="E1" s="185"/>
      <c r="F1" s="185"/>
      <c r="G1" s="185"/>
      <c r="H1" s="185"/>
      <c r="I1" s="185"/>
      <c r="J1" s="185"/>
    </row>
    <row r="3" spans="1:15" s="2" customFormat="1" x14ac:dyDescent="0.2">
      <c r="A3" s="15" t="s">
        <v>318</v>
      </c>
      <c r="K3" s="15" t="s">
        <v>36</v>
      </c>
    </row>
    <row r="5" spans="1:15" x14ac:dyDescent="0.2">
      <c r="B5" s="2">
        <f>'Income Statement'!B3</f>
        <v>2010</v>
      </c>
      <c r="C5" s="2">
        <f>'Income Statement'!C3</f>
        <v>2011</v>
      </c>
      <c r="D5" s="2">
        <f>'Income Statement'!D3</f>
        <v>2012</v>
      </c>
      <c r="E5" s="2">
        <f>'Income Statement'!E3</f>
        <v>2013</v>
      </c>
      <c r="F5" s="2">
        <f>'Income Statement'!F3</f>
        <v>2014</v>
      </c>
      <c r="G5" s="2">
        <f>'Income Statement'!G3</f>
        <v>2015</v>
      </c>
      <c r="H5" s="2">
        <f>'Income Statement'!H3</f>
        <v>2016</v>
      </c>
      <c r="I5" s="2">
        <f>'Income Statement'!I3</f>
        <v>2017</v>
      </c>
      <c r="J5" s="2"/>
      <c r="K5" s="4" t="s">
        <v>44</v>
      </c>
    </row>
    <row r="6" spans="1:15" x14ac:dyDescent="0.2">
      <c r="A6" s="2" t="s">
        <v>70</v>
      </c>
      <c r="K6" s="12">
        <f>'Income Statement'!I4</f>
        <v>81278</v>
      </c>
    </row>
    <row r="7" spans="1:15" x14ac:dyDescent="0.2">
      <c r="A7" s="1" t="s">
        <v>69</v>
      </c>
      <c r="B7" s="5">
        <f>'Balance Sheet'!B26/'Balance Sheet'!B53</f>
        <v>2.6958292919495634</v>
      </c>
      <c r="C7" s="5">
        <f>'Balance Sheet'!C26/'Balance Sheet'!C53</f>
        <v>2.5093871124031009</v>
      </c>
      <c r="D7" s="5">
        <f>'Balance Sheet'!D26/'Balance Sheet'!D53</f>
        <v>2.6257621951219514</v>
      </c>
      <c r="E7" s="5">
        <f>'Balance Sheet'!E26/'Balance Sheet'!E53</f>
        <v>2.2456473439709148</v>
      </c>
      <c r="F7" s="5">
        <f>'Balance Sheet'!F26/'Balance Sheet'!F53</f>
        <v>2.4308067872578838</v>
      </c>
      <c r="G7" s="5">
        <f>'Balance Sheet'!G26/'Balance Sheet'!G53</f>
        <v>2.6814082813556777</v>
      </c>
      <c r="H7" s="5">
        <f>'Balance Sheet'!H26/'Balance Sheet'!H53</f>
        <v>3.0540551028327512</v>
      </c>
      <c r="I7" s="5">
        <f>'Balance Sheet'!I26/'Balance Sheet'!I53</f>
        <v>3.036715445937348</v>
      </c>
      <c r="J7" s="5"/>
    </row>
    <row r="8" spans="1:15" x14ac:dyDescent="0.2">
      <c r="A8" s="1" t="s">
        <v>71</v>
      </c>
      <c r="B8" s="5">
        <f>('Balance Sheet'!B24-'Balance Sheet'!B17)/'Balance Sheet'!B53</f>
        <v>0.80226317491108956</v>
      </c>
      <c r="C8" s="5">
        <f>('Balance Sheet'!C24-'Balance Sheet'!C17)/'Balance Sheet'!C53</f>
        <v>0.7982073643410853</v>
      </c>
      <c r="D8" s="5">
        <f>('Balance Sheet'!D24-'Balance Sheet'!D17)/'Balance Sheet'!D53</f>
        <v>0.91773736933797911</v>
      </c>
      <c r="E8" s="5">
        <f>('Balance Sheet'!E24-'Balance Sheet'!E17)/'Balance Sheet'!E53</f>
        <v>0.80739244597051096</v>
      </c>
      <c r="F8" s="5">
        <f>('Balance Sheet'!F24-'Balance Sheet'!F17)/'Balance Sheet'!F53</f>
        <v>0.839002721306227</v>
      </c>
      <c r="G8" s="5">
        <f>('Balance Sheet'!G24-'Balance Sheet'!G17)/'Balance Sheet'!G53</f>
        <v>0.87686931690087921</v>
      </c>
      <c r="H8" s="5">
        <f>('Balance Sheet'!H24-'Balance Sheet'!H17)/'Balance Sheet'!H53</f>
        <v>0.96922778424524636</v>
      </c>
      <c r="I8" s="5">
        <f>('Balance Sheet'!I24-'Balance Sheet'!I17)/'Balance Sheet'!I53</f>
        <v>0.95520041917736442</v>
      </c>
      <c r="J8" s="5"/>
      <c r="K8" s="6" t="s">
        <v>45</v>
      </c>
      <c r="M8" s="186" t="s">
        <v>46</v>
      </c>
    </row>
    <row r="9" spans="1:15" x14ac:dyDescent="0.2">
      <c r="A9" s="1" t="s">
        <v>81</v>
      </c>
      <c r="B9" s="7">
        <f>'Balance Sheet'!B24-'Balance Sheet'!B53</f>
        <v>-2905</v>
      </c>
      <c r="C9" s="7">
        <f>'Balance Sheet'!C24-'Balance Sheet'!C53</f>
        <v>-3059</v>
      </c>
      <c r="D9" s="7">
        <f>'Balance Sheet'!D24-'Balance Sheet'!D53</f>
        <v>-816</v>
      </c>
      <c r="E9" s="7">
        <f>'Balance Sheet'!E24-'Balance Sheet'!E53</f>
        <v>-3598</v>
      </c>
      <c r="F9" s="7">
        <f>'Balance Sheet'!F24-'Balance Sheet'!F53</f>
        <v>-2201</v>
      </c>
      <c r="G9" s="7">
        <f>'Balance Sheet'!G24-'Balance Sheet'!G53</f>
        <v>-1261</v>
      </c>
      <c r="H9" s="7">
        <f>'Balance Sheet'!H24-'Balance Sheet'!H53</f>
        <v>1848</v>
      </c>
      <c r="I9" s="7">
        <f>'Balance Sheet'!I24-'Balance Sheet'!I53</f>
        <v>2292</v>
      </c>
      <c r="J9" s="7"/>
      <c r="M9" s="186"/>
    </row>
    <row r="10" spans="1:15" x14ac:dyDescent="0.2">
      <c r="B10" s="7"/>
      <c r="C10" s="7"/>
      <c r="D10" s="7"/>
      <c r="E10" s="7"/>
      <c r="F10" s="7"/>
      <c r="G10" s="7"/>
      <c r="H10" s="7"/>
      <c r="I10" s="7"/>
      <c r="J10" s="7"/>
      <c r="K10" s="4" t="s">
        <v>47</v>
      </c>
      <c r="M10" s="186"/>
    </row>
    <row r="11" spans="1:15" x14ac:dyDescent="0.2">
      <c r="A11" s="2" t="s">
        <v>72</v>
      </c>
      <c r="B11" s="5"/>
      <c r="C11" s="5"/>
      <c r="D11" s="5"/>
      <c r="E11" s="5"/>
      <c r="F11" s="5"/>
      <c r="G11" s="5"/>
      <c r="H11" s="5"/>
      <c r="I11" s="5"/>
      <c r="J11" s="5"/>
      <c r="K11" s="12">
        <f>'Income Statement'!I5</f>
        <v>30483</v>
      </c>
      <c r="M11" s="12">
        <f>'Income Statement Analysis'!I12</f>
        <v>13126</v>
      </c>
    </row>
    <row r="12" spans="1:15" x14ac:dyDescent="0.2">
      <c r="A12" s="1" t="s">
        <v>73</v>
      </c>
      <c r="B12" s="5">
        <f>'Income Statement'!B5/'Balance Sheet'!B17</f>
        <v>148.39215686274511</v>
      </c>
      <c r="C12" s="5">
        <f>'Income Statement'!C5/'Balance Sheet'!C17</f>
        <v>85.106227106227109</v>
      </c>
      <c r="D12" s="5">
        <f>'Income Statement'!D5/'Balance Sheet'!D17</f>
        <v>35.851798561151078</v>
      </c>
      <c r="E12" s="5">
        <f>'Income Statement'!E5/'Balance Sheet'!E17</f>
        <v>21.737606837606837</v>
      </c>
      <c r="F12" s="5">
        <f>'Income Statement'!F5/'Balance Sheet'!F17</f>
        <v>15.354006586169046</v>
      </c>
      <c r="G12" s="5">
        <f>'Income Statement'!G5/'Balance Sheet'!G17</f>
        <v>15.173115079365079</v>
      </c>
      <c r="H12" s="5">
        <f>'Income Statement'!H5/'Balance Sheet'!H17</f>
        <v>11.962892843619841</v>
      </c>
      <c r="I12" s="5">
        <f>'Income Statement'!I5/'Balance Sheet'!I17</f>
        <v>8.7368873602751513</v>
      </c>
      <c r="J12" s="5"/>
      <c r="O12" s="4" t="s">
        <v>48</v>
      </c>
    </row>
    <row r="13" spans="1:15" x14ac:dyDescent="0.2">
      <c r="A13" s="1" t="s">
        <v>82</v>
      </c>
      <c r="B13" s="7">
        <f>'Balance Sheet'!B22/('Income Statement'!B4/365)</f>
        <v>2.5548769605996311</v>
      </c>
      <c r="C13" s="7">
        <f>'Balance Sheet'!C22/('Income Statement'!C4/365)</f>
        <v>1.8875419235165163</v>
      </c>
      <c r="D13" s="7">
        <f>'Balance Sheet'!D22/('Income Statement'!D4/365)</f>
        <v>1.1155413475725426</v>
      </c>
      <c r="E13" s="7">
        <f>'Balance Sheet'!E22/('Income Statement'!E4/365)</f>
        <v>1.1833057484600817</v>
      </c>
      <c r="F13" s="7">
        <f>'Balance Sheet'!F22/('Income Statement'!F4/365)</f>
        <v>2.1201016082580977</v>
      </c>
      <c r="G13" s="7">
        <f>'Balance Sheet'!G22/('Income Statement'!G4/365)</f>
        <v>0.60261744966442954</v>
      </c>
      <c r="H13" s="7">
        <f>'Balance Sheet'!H22/('Income Statement'!H4/365)</f>
        <v>0.51962486107121897</v>
      </c>
      <c r="I13" s="7">
        <f>'Balance Sheet'!I22/('Income Statement'!I4/365)</f>
        <v>0.99694874381751519</v>
      </c>
      <c r="J13" s="7"/>
      <c r="K13" s="6" t="s">
        <v>45</v>
      </c>
      <c r="O13" s="13">
        <f>M11/M16</f>
        <v>0.16149511552941756</v>
      </c>
    </row>
    <row r="14" spans="1:15" x14ac:dyDescent="0.2">
      <c r="B14" s="7"/>
      <c r="C14" s="7"/>
      <c r="D14" s="7"/>
      <c r="E14" s="7"/>
      <c r="F14" s="7"/>
      <c r="G14" s="7"/>
      <c r="H14" s="7"/>
      <c r="I14" s="7"/>
      <c r="J14" s="7"/>
    </row>
    <row r="15" spans="1:15" x14ac:dyDescent="0.2">
      <c r="A15" s="1" t="s">
        <v>74</v>
      </c>
      <c r="B15" s="8">
        <f>'Income Statement'!B4/'Balance Sheet'!B26</f>
        <v>1.2096375716581516</v>
      </c>
      <c r="C15" s="8">
        <f>'Income Statement'!C4/'Balance Sheet'!C26</f>
        <v>1.2880656449861227</v>
      </c>
      <c r="D15" s="8">
        <f>'Income Statement'!D4/'Balance Sheet'!D26</f>
        <v>1.1804271200497616</v>
      </c>
      <c r="E15" s="8">
        <f>'Income Statement'!E4/'Balance Sheet'!E26</f>
        <v>1.0542533863395154</v>
      </c>
      <c r="F15" s="8">
        <f>'Income Statement'!F4/'Balance Sheet'!F26</f>
        <v>1.0175334617474194</v>
      </c>
      <c r="G15" s="8">
        <f>'Income Statement'!G4/'Balance Sheet'!G26</f>
        <v>1.0439583537687598</v>
      </c>
      <c r="H15" s="8">
        <f>'Income Statement'!H4/'Balance Sheet'!H26</f>
        <v>1.0174580384483438</v>
      </c>
      <c r="I15" s="8">
        <f>'Income Statement'!I4/'Balance Sheet'!I26</f>
        <v>1.0017254553969779</v>
      </c>
      <c r="J15" s="8"/>
      <c r="K15" s="4" t="s">
        <v>49</v>
      </c>
      <c r="M15" s="4" t="str">
        <f>K5</f>
        <v xml:space="preserve">Sales </v>
      </c>
    </row>
    <row r="16" spans="1:15" x14ac:dyDescent="0.2">
      <c r="B16" s="5"/>
      <c r="C16" s="5"/>
      <c r="D16" s="5"/>
      <c r="E16" s="5"/>
      <c r="F16" s="5"/>
      <c r="G16" s="5"/>
      <c r="H16" s="5"/>
      <c r="I16" s="5"/>
      <c r="J16" s="5"/>
      <c r="K16" s="12">
        <f>'Income Statement'!I7</f>
        <v>29045</v>
      </c>
      <c r="M16" s="12">
        <f>K6</f>
        <v>81278</v>
      </c>
    </row>
    <row r="17" spans="1:19" x14ac:dyDescent="0.2">
      <c r="A17" s="2" t="s">
        <v>75</v>
      </c>
      <c r="B17" s="5"/>
      <c r="C17" s="5"/>
      <c r="D17" s="5"/>
      <c r="E17" s="5"/>
      <c r="F17" s="5"/>
      <c r="G17" s="5"/>
      <c r="H17" s="5"/>
      <c r="I17" s="5"/>
      <c r="J17" s="5"/>
    </row>
    <row r="18" spans="1:19" x14ac:dyDescent="0.2">
      <c r="A18" s="1" t="s">
        <v>76</v>
      </c>
      <c r="B18" s="8">
        <f>'Balance Sheet'!B55/'Balance Sheet'!B26</f>
        <v>0.648941018445228</v>
      </c>
      <c r="C18" s="8">
        <f>'Balance Sheet'!C55/'Balance Sheet'!C26</f>
        <v>0.60950886931338244</v>
      </c>
      <c r="D18" s="8">
        <f>'Balance Sheet'!D55/'Balance Sheet'!D26</f>
        <v>0.60750570184532449</v>
      </c>
      <c r="E18" s="8">
        <f>'Balance Sheet'!E55/'Balance Sheet'!E26</f>
        <v>0.61835548919789174</v>
      </c>
      <c r="F18" s="8">
        <f>'Balance Sheet'!F55/'Balance Sheet'!F26</f>
        <v>0.60911081477091256</v>
      </c>
      <c r="G18" s="8">
        <f>'Balance Sheet'!G55/'Balance Sheet'!G26</f>
        <v>0.69593486820901584</v>
      </c>
      <c r="H18" s="8">
        <f>'Balance Sheet'!H55/'Balance Sheet'!H26</f>
        <v>0.70745714902862666</v>
      </c>
      <c r="I18" s="8">
        <f>'Balance Sheet'!I55/'Balance Sheet'!I26</f>
        <v>0.71658162636495848</v>
      </c>
      <c r="J18" s="8"/>
      <c r="K18" s="6" t="s">
        <v>45</v>
      </c>
    </row>
    <row r="19" spans="1:19" x14ac:dyDescent="0.2">
      <c r="A19" s="1" t="s">
        <v>77</v>
      </c>
      <c r="B19" s="5">
        <f>'Income Statement'!B8/'Income Statement'!B9</f>
        <v>6.497799295774648</v>
      </c>
      <c r="C19" s="5">
        <f>'Income Statement'!C8/'Income Statement'!C9</f>
        <v>14.671077504725899</v>
      </c>
      <c r="D19" s="5">
        <f>'Income Statement'!D8/'Income Statement'!D9</f>
        <v>24.37280701754386</v>
      </c>
      <c r="E19" s="5">
        <f>'Income Statement'!E8/'Income Statement'!E9</f>
        <v>25.676855895196507</v>
      </c>
      <c r="F19" s="5">
        <f>'Income Statement'!F8/'Income Statement'!F9</f>
        <v>22.553770086526576</v>
      </c>
      <c r="G19" s="5">
        <f>'Income Statement'!G8/'Income Statement'!G9</f>
        <v>13.898121387283236</v>
      </c>
      <c r="H19" s="5">
        <f>'Income Statement'!H8/'Income Statement'!H9</f>
        <v>9.5074492099322807</v>
      </c>
      <c r="I19" s="5">
        <f>'Income Statement'!I8/'Income Statement'!I9</f>
        <v>8.6241078509119742</v>
      </c>
      <c r="J19" s="5"/>
    </row>
    <row r="20" spans="1:19" x14ac:dyDescent="0.2">
      <c r="B20" s="5"/>
      <c r="C20" s="5"/>
      <c r="D20" s="5"/>
      <c r="E20" s="5"/>
      <c r="F20" s="5"/>
      <c r="G20" s="5"/>
      <c r="H20" s="5"/>
      <c r="I20" s="5"/>
      <c r="J20" s="5"/>
      <c r="K20" s="4" t="s">
        <v>50</v>
      </c>
    </row>
    <row r="21" spans="1:19" x14ac:dyDescent="0.2">
      <c r="A21" s="2" t="s">
        <v>78</v>
      </c>
      <c r="B21" s="5"/>
      <c r="C21" s="5"/>
      <c r="D21" s="5"/>
      <c r="E21" s="5"/>
      <c r="F21" s="5"/>
      <c r="G21" s="5"/>
      <c r="H21" s="5"/>
      <c r="I21" s="5"/>
      <c r="J21" s="5"/>
      <c r="K21" s="12">
        <f>'Income Statement'!I9</f>
        <v>2522</v>
      </c>
    </row>
    <row r="22" spans="1:19" x14ac:dyDescent="0.2">
      <c r="A22" s="1" t="s">
        <v>42</v>
      </c>
      <c r="B22" s="8">
        <f>'Income Statement'!B6/'Income Statement'!B4</f>
        <v>0.54980071781245665</v>
      </c>
      <c r="C22" s="8">
        <f>'Income Statement'!C6/'Income Statement'!C4</f>
        <v>0.56466995184650837</v>
      </c>
      <c r="D22" s="8">
        <f>'Income Statement'!D6/'Income Statement'!D4</f>
        <v>0.56233752546898053</v>
      </c>
      <c r="E22" s="8">
        <f>'Income Statement'!E6/'Income Statement'!E4</f>
        <v>0.56604159912638419</v>
      </c>
      <c r="F22" s="8">
        <f>'Income Statement'!F6/'Income Statement'!F4</f>
        <v>0.54737404135520829</v>
      </c>
      <c r="G22" s="8">
        <f>'Income Statement'!G6/'Income Statement'!G4</f>
        <v>0.58940939597315434</v>
      </c>
      <c r="H22" s="8">
        <f>'Income Statement'!H6/'Income Statement'!H4</f>
        <v>0.60545474980331426</v>
      </c>
      <c r="I22" s="62">
        <f>'Income Statement'!I6/'Income Statement'!I4</f>
        <v>0.6249538620536923</v>
      </c>
      <c r="J22" s="8"/>
    </row>
    <row r="23" spans="1:19" x14ac:dyDescent="0.2">
      <c r="A23" s="1" t="s">
        <v>43</v>
      </c>
      <c r="B23" s="8">
        <f>'Income Statement'!B8/'Income Statement'!B4</f>
        <v>0.29273661041819515</v>
      </c>
      <c r="C23" s="8">
        <f>'Income Statement'!C8/'Income Statement'!C4</f>
        <v>0.29083209982949543</v>
      </c>
      <c r="D23" s="8">
        <f>'Income Statement'!D8/'Income Statement'!D4</f>
        <v>0.29282301693248086</v>
      </c>
      <c r="E23" s="8">
        <f>'Income Statement'!E8/'Income Statement'!E4</f>
        <v>0.30098793659460477</v>
      </c>
      <c r="F23" s="8">
        <f>'Income Statement'!F8/'Income Statement'!F4</f>
        <v>0.29521405688768082</v>
      </c>
      <c r="G23" s="8">
        <f>'Income Statement'!G8/'Income Statement'!G4</f>
        <v>0.25818791946308722</v>
      </c>
      <c r="H23" s="8">
        <f>'Income Statement'!H8/'Income Statement'!H4</f>
        <v>0.26298437753662102</v>
      </c>
      <c r="I23" s="62">
        <f>'Income Statement'!I8/'Income Statement'!I4</f>
        <v>0.2676000885848569</v>
      </c>
      <c r="J23" s="8"/>
      <c r="K23" s="6" t="s">
        <v>45</v>
      </c>
    </row>
    <row r="24" spans="1:19" x14ac:dyDescent="0.2">
      <c r="A24" s="1" t="s">
        <v>48</v>
      </c>
      <c r="B24" s="8">
        <f>'Income Statement'!B12/'Income Statement'!B4</f>
        <v>0.15359600245880509</v>
      </c>
      <c r="C24" s="8">
        <f>'Income Statement'!C12/'Income Statement'!C4</f>
        <v>0.18371400198609733</v>
      </c>
      <c r="D24" s="8">
        <f>'Income Statement'!D12/'Income Statement'!D4</f>
        <v>0.18016229888287782</v>
      </c>
      <c r="E24" s="8">
        <f>'Income Statement'!E12/'Income Statement'!E4</f>
        <v>0.20036855665705461</v>
      </c>
      <c r="F24" s="8">
        <f>'Income Statement'!F12/'Income Statement'!F4</f>
        <v>0.18637349124680452</v>
      </c>
      <c r="G24" s="8">
        <f>'Income Statement'!G12/'Income Statement'!G4</f>
        <v>0.16791946308724831</v>
      </c>
      <c r="H24" s="8">
        <f>'Income Statement'!H12/'Income Statement'!H4</f>
        <v>0.16121982591755435</v>
      </c>
      <c r="I24" s="62">
        <f>'Income Statement'!I12/'Income Statement'!I4</f>
        <v>0.16149511552941756</v>
      </c>
      <c r="J24" s="8"/>
      <c r="Q24" s="187" t="s">
        <v>51</v>
      </c>
    </row>
    <row r="25" spans="1:19" x14ac:dyDescent="0.2">
      <c r="A25" s="130" t="s">
        <v>79</v>
      </c>
      <c r="B25" s="131">
        <f>'Income Statement Analysis'!B25</f>
        <v>510</v>
      </c>
      <c r="C25" s="131">
        <f>'Income Statement Analysis'!C25</f>
        <v>656</v>
      </c>
      <c r="D25" s="131">
        <f>'Income Statement Analysis'!D25</f>
        <v>709</v>
      </c>
      <c r="E25" s="131">
        <f>'Income Statement Analysis'!E25</f>
        <v>872</v>
      </c>
      <c r="F25" s="131">
        <f>'Income Statement Analysis'!F25</f>
        <v>896</v>
      </c>
      <c r="G25" s="131">
        <f>'Income Statement Analysis'!G25</f>
        <v>864</v>
      </c>
      <c r="H25" s="131">
        <f>'Income Statement Analysis'!H25</f>
        <v>883</v>
      </c>
      <c r="I25" s="131">
        <f>'Income Statement Analysis'!I25</f>
        <v>923</v>
      </c>
      <c r="J25" s="5"/>
      <c r="K25" s="4" t="s">
        <v>52</v>
      </c>
      <c r="O25" s="9" t="s">
        <v>53</v>
      </c>
      <c r="Q25" s="187"/>
    </row>
    <row r="26" spans="1:19" x14ac:dyDescent="0.2">
      <c r="A26" s="130" t="s">
        <v>51</v>
      </c>
      <c r="B26" s="132">
        <f>('Income Statement'!B12-'Income Statement Analysis'!B29)/'Balance Sheet'!B26</f>
        <v>0.18579549543066848</v>
      </c>
      <c r="C26" s="132">
        <f>('Income Statement'!C12-'Income Statement Analysis'!C29)/'Balance Sheet'!C26</f>
        <v>0.2366356944612043</v>
      </c>
      <c r="D26" s="132">
        <f>('Income Statement'!D12-'Income Statement Analysis'!D29)/'Balance Sheet'!D26</f>
        <v>0.21266846361185984</v>
      </c>
      <c r="E26" s="132">
        <f>('Income Statement'!E12-'Income Statement Analysis'!E29)/'Balance Sheet'!E26</f>
        <v>0.21123922937166087</v>
      </c>
      <c r="F26" s="132">
        <f>('Income Statement'!F12-'Income Statement Analysis'!F29)/'Balance Sheet'!F26</f>
        <v>0.18964126372631337</v>
      </c>
      <c r="G26" s="132">
        <f>('Income Statement'!G12-'Income Statement Analysis'!G29)/'Balance Sheet'!G26</f>
        <v>0.17530092625029778</v>
      </c>
      <c r="H26" s="132">
        <f>('Income Statement'!H12-'Income Statement Analysis'!H29)/'Balance Sheet'!H26</f>
        <v>0.1640344078370583</v>
      </c>
      <c r="I26" s="132">
        <f>('Income Statement'!I12-'Income Statement Analysis'!I29)/'Balance Sheet'!I26</f>
        <v>0.16177376814809338</v>
      </c>
      <c r="J26" s="8"/>
      <c r="K26" s="12">
        <f>'Income Statement'!I11</f>
        <v>6102</v>
      </c>
      <c r="Q26" s="13">
        <f>O13*O38</f>
        <v>0.16177376814809336</v>
      </c>
    </row>
    <row r="27" spans="1:19" x14ac:dyDescent="0.2">
      <c r="A27" s="130" t="s">
        <v>80</v>
      </c>
      <c r="B27" s="132">
        <f>('Income Statement Analysis'!B12-'Income Statement Analysis'!B29)/('Balance Sheet'!B36-'Income Statement Analysis'!B36)</f>
        <v>-60.99212598425197</v>
      </c>
      <c r="C27" s="132">
        <f>('Income Statement Analysis'!C12-'Income Statement Analysis'!C29)/('Balance Sheet'!C36-'Income Statement Analysis'!C36)</f>
        <v>14.901215805471125</v>
      </c>
      <c r="D27" s="132">
        <f>('Income Statement Analysis'!D12-'Income Statement Analysis'!D29)/('Balance Sheet'!D36-'Income Statement Analysis'!D36)</f>
        <v>4.5405046480743696</v>
      </c>
      <c r="E27" s="132">
        <f>('Income Statement Analysis'!E12-'Income Statement Analysis'!E29)/('Balance Sheet'!E36-'Income Statement Analysis'!E36)</f>
        <v>1.8481271639911867</v>
      </c>
      <c r="F27" s="132">
        <f>('Income Statement Analysis'!F12-'Income Statement Analysis'!F29)/('Balance Sheet'!F36-'Income Statement Analysis'!F36)</f>
        <v>1.3278386167146974</v>
      </c>
      <c r="G27" s="132">
        <f>('Income Statement Analysis'!G12-'Income Statement Analysis'!G29)/('Balance Sheet'!G36-'Income Statement Analysis'!G36)</f>
        <v>5.1951827242524917</v>
      </c>
      <c r="H27" s="132">
        <f>('Income Statement Analysis'!H12-'Income Statement Analysis'!H29)/('Balance Sheet'!H36-'Income Statement Analysis'!H36)</f>
        <v>6.5699745547073789</v>
      </c>
      <c r="I27" s="132">
        <f>('Income Statement Analysis'!I12-'Income Statement Analysis'!I29)/('Balance Sheet'!I36-'Income Statement Analysis'!I36)</f>
        <v>10.534510433386838</v>
      </c>
      <c r="J27" s="8"/>
    </row>
    <row r="28" spans="1:19" x14ac:dyDescent="0.2">
      <c r="B28" s="5"/>
      <c r="C28" s="5"/>
      <c r="D28" s="5"/>
      <c r="E28" s="5"/>
      <c r="F28" s="5"/>
      <c r="G28" s="5"/>
      <c r="H28" s="5"/>
      <c r="I28" s="5"/>
      <c r="J28" s="5"/>
      <c r="K28" s="6" t="s">
        <v>45</v>
      </c>
    </row>
    <row r="29" spans="1:19" x14ac:dyDescent="0.2">
      <c r="B29" s="5"/>
      <c r="C29" s="5"/>
      <c r="D29" s="5"/>
      <c r="E29" s="5"/>
      <c r="F29" s="5"/>
      <c r="G29" s="5"/>
      <c r="H29" s="5"/>
      <c r="I29" s="5"/>
      <c r="J29" s="5"/>
    </row>
    <row r="30" spans="1:19" x14ac:dyDescent="0.2">
      <c r="B30" s="5"/>
      <c r="C30" s="5"/>
      <c r="D30" s="5"/>
      <c r="E30" s="5"/>
      <c r="F30" s="5"/>
      <c r="G30" s="5"/>
      <c r="H30" s="5"/>
      <c r="I30" s="5"/>
      <c r="J30" s="5"/>
      <c r="K30" s="4" t="s">
        <v>54</v>
      </c>
    </row>
    <row r="31" spans="1:19" x14ac:dyDescent="0.2">
      <c r="B31" s="5"/>
      <c r="C31" s="5"/>
      <c r="D31" s="5"/>
      <c r="E31" s="5"/>
      <c r="F31" s="5"/>
      <c r="G31" s="5"/>
      <c r="H31" s="5"/>
      <c r="I31" s="5"/>
      <c r="J31" s="5"/>
      <c r="K31" s="11">
        <v>0</v>
      </c>
      <c r="S31" s="187" t="s">
        <v>55</v>
      </c>
    </row>
    <row r="32" spans="1:19" x14ac:dyDescent="0.2">
      <c r="B32" s="5"/>
      <c r="C32" s="5"/>
      <c r="D32" s="5"/>
      <c r="E32" s="5"/>
      <c r="F32" s="5"/>
      <c r="G32" s="5"/>
      <c r="H32" s="5"/>
      <c r="I32" s="5"/>
      <c r="J32" s="5"/>
      <c r="Q32" s="1" t="str">
        <f>O25</f>
        <v>multiplied by</v>
      </c>
      <c r="S32" s="187"/>
    </row>
    <row r="33" spans="2:19" x14ac:dyDescent="0.2">
      <c r="B33" s="5"/>
      <c r="C33" s="5"/>
      <c r="D33" s="5"/>
      <c r="E33" s="5"/>
      <c r="F33" s="5"/>
      <c r="G33" s="5"/>
      <c r="H33" s="5"/>
      <c r="I33" s="5"/>
      <c r="J33" s="5"/>
      <c r="S33" s="13">
        <f>Q26*Q48</f>
        <v>0.57079492085580097</v>
      </c>
    </row>
    <row r="34" spans="2:19" x14ac:dyDescent="0.2">
      <c r="B34" s="5"/>
      <c r="C34" s="5"/>
      <c r="D34" s="5"/>
      <c r="E34" s="5"/>
      <c r="F34" s="5"/>
      <c r="G34" s="5"/>
      <c r="H34" s="5"/>
      <c r="I34" s="5"/>
      <c r="J34" s="5"/>
    </row>
    <row r="35" spans="2:19" x14ac:dyDescent="0.2">
      <c r="K35" s="4" t="s">
        <v>56</v>
      </c>
      <c r="M35" s="4" t="str">
        <f>K5</f>
        <v xml:space="preserve">Sales </v>
      </c>
    </row>
    <row r="36" spans="2:19" x14ac:dyDescent="0.2">
      <c r="K36" s="12">
        <f>'Balance Sheet'!I24</f>
        <v>29011</v>
      </c>
      <c r="M36" s="12">
        <f>K6</f>
        <v>81278</v>
      </c>
    </row>
    <row r="37" spans="2:19" x14ac:dyDescent="0.2">
      <c r="O37" s="4" t="s">
        <v>57</v>
      </c>
    </row>
    <row r="38" spans="2:19" x14ac:dyDescent="0.2">
      <c r="K38" s="6" t="s">
        <v>58</v>
      </c>
      <c r="M38" s="6" t="s">
        <v>59</v>
      </c>
      <c r="O38" s="14">
        <f>M36/M41</f>
        <v>1.0017254553969779</v>
      </c>
    </row>
    <row r="40" spans="2:19" x14ac:dyDescent="0.2">
      <c r="K40" s="4" t="s">
        <v>60</v>
      </c>
      <c r="M40" s="4" t="s">
        <v>61</v>
      </c>
    </row>
    <row r="41" spans="2:19" x14ac:dyDescent="0.2">
      <c r="K41" s="12">
        <f>'Balance Sheet'!I14</f>
        <v>52127</v>
      </c>
      <c r="M41" s="12">
        <f>'Balance Sheet'!I26</f>
        <v>81138</v>
      </c>
    </row>
    <row r="43" spans="2:19" x14ac:dyDescent="0.2">
      <c r="K43" s="6"/>
      <c r="M43" s="6"/>
      <c r="O43" s="186" t="s">
        <v>62</v>
      </c>
    </row>
    <row r="44" spans="2:19" x14ac:dyDescent="0.2">
      <c r="O44" s="186"/>
    </row>
    <row r="45" spans="2:19" x14ac:dyDescent="0.2">
      <c r="K45" s="4" t="s">
        <v>63</v>
      </c>
      <c r="M45" s="4" t="s">
        <v>64</v>
      </c>
      <c r="O45" s="186"/>
    </row>
    <row r="46" spans="2:19" x14ac:dyDescent="0.2">
      <c r="K46" s="12">
        <f>'Balance Sheet'!I53</f>
        <v>26719</v>
      </c>
      <c r="M46" s="11">
        <f>'Balance Sheet'!I55</f>
        <v>58142</v>
      </c>
      <c r="O46" s="12">
        <f>'Balance Sheet'!I26</f>
        <v>81138</v>
      </c>
      <c r="Q46" s="186" t="s">
        <v>65</v>
      </c>
    </row>
    <row r="47" spans="2:19" x14ac:dyDescent="0.2">
      <c r="Q47" s="186"/>
    </row>
    <row r="48" spans="2:19" x14ac:dyDescent="0.2">
      <c r="K48" s="6" t="s">
        <v>58</v>
      </c>
      <c r="M48" s="6"/>
      <c r="O48" s="1" t="str">
        <f>M38</f>
        <v>divided by</v>
      </c>
      <c r="Q48" s="12">
        <f>O46/O52</f>
        <v>3.5283527570012176</v>
      </c>
    </row>
    <row r="50" spans="11:15" x14ac:dyDescent="0.2">
      <c r="K50" s="4" t="s">
        <v>66</v>
      </c>
      <c r="M50" s="4" t="s">
        <v>67</v>
      </c>
      <c r="O50" s="186" t="s">
        <v>68</v>
      </c>
    </row>
    <row r="51" spans="11:15" x14ac:dyDescent="0.2">
      <c r="K51" s="12">
        <f>'Balance Sheet'!I44</f>
        <v>31423</v>
      </c>
      <c r="M51" s="12">
        <f>'Balance Sheet'!I36</f>
        <v>22996</v>
      </c>
      <c r="O51" s="186"/>
    </row>
    <row r="52" spans="11:15" x14ac:dyDescent="0.2">
      <c r="O52" s="12">
        <f>M51</f>
        <v>22996</v>
      </c>
    </row>
  </sheetData>
  <mergeCells count="7">
    <mergeCell ref="A1:J1"/>
    <mergeCell ref="O50:O51"/>
    <mergeCell ref="M8:M10"/>
    <mergeCell ref="Q24:Q25"/>
    <mergeCell ref="S31:S32"/>
    <mergeCell ref="O43:O45"/>
    <mergeCell ref="Q46:Q47"/>
  </mergeCells>
  <pageMargins left="0.25" right="0.25" top="0.75" bottom="0.75" header="0.3" footer="0.3"/>
  <pageSetup paperSize="9" orientation="portrait" r:id="rId1"/>
  <ignoredErrors>
    <ignoredError sqref="F7:I13 F15:I24 F25:H25" evalError="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N37"/>
  <sheetViews>
    <sheetView showGridLines="0" topLeftCell="A28" workbookViewId="0">
      <selection sqref="A1:K1"/>
    </sheetView>
  </sheetViews>
  <sheetFormatPr defaultRowHeight="12.75" x14ac:dyDescent="0.2"/>
  <cols>
    <col min="1" max="1" width="25.140625" style="1" bestFit="1" customWidth="1"/>
    <col min="2" max="7" width="11.140625" style="1" bestFit="1" customWidth="1"/>
    <col min="8" max="9" width="11.42578125" style="1" bestFit="1" customWidth="1"/>
    <col min="10" max="10" width="4.7109375" style="1" customWidth="1"/>
    <col min="11" max="11" width="11.28515625" style="2" bestFit="1" customWidth="1"/>
    <col min="12" max="16384" width="9.140625" style="1"/>
  </cols>
  <sheetData>
    <row r="1" spans="1:11" ht="15" x14ac:dyDescent="0.2">
      <c r="A1" s="188" t="s">
        <v>37</v>
      </c>
      <c r="B1" s="188"/>
      <c r="C1" s="188"/>
      <c r="D1" s="188"/>
      <c r="E1" s="188"/>
      <c r="F1" s="188"/>
      <c r="G1" s="188"/>
      <c r="H1" s="188"/>
      <c r="I1" s="188"/>
      <c r="J1" s="188"/>
      <c r="K1" s="188"/>
    </row>
    <row r="3" spans="1:11" x14ac:dyDescent="0.2">
      <c r="A3" s="2" t="s">
        <v>130</v>
      </c>
      <c r="B3" s="2">
        <f>'Income Statement'!B3</f>
        <v>2010</v>
      </c>
      <c r="C3" s="2">
        <f>'Income Statement'!C3</f>
        <v>2011</v>
      </c>
      <c r="D3" s="2">
        <f>'Income Statement'!D3</f>
        <v>2012</v>
      </c>
      <c r="E3" s="2">
        <f>'Income Statement'!E3</f>
        <v>2013</v>
      </c>
      <c r="F3" s="2">
        <f>'Income Statement'!F3</f>
        <v>2014</v>
      </c>
      <c r="G3" s="2">
        <f>'Income Statement'!G3</f>
        <v>2015</v>
      </c>
      <c r="H3" s="2">
        <f>'Income Statement'!H3</f>
        <v>2016</v>
      </c>
      <c r="I3" s="2">
        <f>'Income Statement'!I3</f>
        <v>2017</v>
      </c>
      <c r="J3" s="2"/>
      <c r="K3" s="17" t="s">
        <v>100</v>
      </c>
    </row>
    <row r="4" spans="1:11" x14ac:dyDescent="0.2">
      <c r="A4" s="1" t="str">
        <f>'Income Statement'!A4</f>
        <v>Service Revenue</v>
      </c>
      <c r="B4" s="58">
        <f>'Income Statement'!B4</f>
        <v>50431</v>
      </c>
      <c r="C4" s="58">
        <f>'Income Statement'!C4</f>
        <v>53371</v>
      </c>
      <c r="D4" s="58">
        <f>'Income Statement'!D4</f>
        <v>56932</v>
      </c>
      <c r="E4" s="58">
        <f>'Income Statement'!E4</f>
        <v>58607</v>
      </c>
      <c r="F4" s="58">
        <f>'Income Statement'!F4</f>
        <v>61806</v>
      </c>
      <c r="G4" s="58">
        <f>'Income Statement'!G4</f>
        <v>74500</v>
      </c>
      <c r="H4" s="58">
        <f>'Income Statement'!H4</f>
        <v>80077</v>
      </c>
      <c r="I4" s="58">
        <f>'Income Statement'!I4</f>
        <v>81278</v>
      </c>
      <c r="K4" s="16">
        <f t="shared" ref="K4:K29" si="0">(I4/B4)^(1/7)-1</f>
        <v>7.0559415704265716E-2</v>
      </c>
    </row>
    <row r="5" spans="1:11" x14ac:dyDescent="0.2">
      <c r="A5" s="1" t="str">
        <f>'Income Statement'!A5</f>
        <v>Direct Expenses</v>
      </c>
      <c r="B5" s="58">
        <f>'Income Statement'!B5</f>
        <v>22704</v>
      </c>
      <c r="C5" s="58">
        <f>'Income Statement'!C5</f>
        <v>23234</v>
      </c>
      <c r="D5" s="58">
        <f>'Income Statement'!D5</f>
        <v>24917</v>
      </c>
      <c r="E5" s="58">
        <f>'Income Statement'!E5</f>
        <v>25433</v>
      </c>
      <c r="F5" s="58">
        <f>'Income Statement'!F5</f>
        <v>27975</v>
      </c>
      <c r="G5" s="58">
        <f>'Income Statement'!G5</f>
        <v>30589</v>
      </c>
      <c r="H5" s="58">
        <f>'Income Statement'!H5</f>
        <v>31594</v>
      </c>
      <c r="I5" s="58">
        <f>'Income Statement'!I5</f>
        <v>30483</v>
      </c>
      <c r="K5" s="16">
        <f t="shared" si="0"/>
        <v>4.2988050063391459E-2</v>
      </c>
    </row>
    <row r="6" spans="1:11" s="2" customFormat="1" x14ac:dyDescent="0.2">
      <c r="A6" s="2" t="str">
        <f>'Income Statement'!A6</f>
        <v>Gross profit</v>
      </c>
      <c r="B6" s="59">
        <f>'Income Statement'!B6</f>
        <v>27727</v>
      </c>
      <c r="C6" s="59">
        <f>'Income Statement'!C6</f>
        <v>30137</v>
      </c>
      <c r="D6" s="59">
        <f>'Income Statement'!D6</f>
        <v>32015</v>
      </c>
      <c r="E6" s="59">
        <f>'Income Statement'!E6</f>
        <v>33174</v>
      </c>
      <c r="F6" s="59">
        <f>'Income Statement'!F6</f>
        <v>33831</v>
      </c>
      <c r="G6" s="59">
        <f>'Income Statement'!G6</f>
        <v>43911</v>
      </c>
      <c r="H6" s="59">
        <f>'Income Statement'!H6</f>
        <v>48483</v>
      </c>
      <c r="I6" s="59">
        <f>'Income Statement'!I6</f>
        <v>50795</v>
      </c>
      <c r="K6" s="16">
        <f t="shared" si="0"/>
        <v>9.0334429528764915E-2</v>
      </c>
    </row>
    <row r="7" spans="1:11" x14ac:dyDescent="0.2">
      <c r="A7" s="1" t="str">
        <f>'Income Statement'!A7</f>
        <v xml:space="preserve">    Operating expenses</v>
      </c>
      <c r="B7" s="58">
        <f>'Income Statement'!B7</f>
        <v>12964</v>
      </c>
      <c r="C7" s="58">
        <f>'Income Statement'!C7</f>
        <v>14615</v>
      </c>
      <c r="D7" s="58">
        <f>'Income Statement'!D7</f>
        <v>15344</v>
      </c>
      <c r="E7" s="58">
        <f>'Income Statement'!E7</f>
        <v>15534</v>
      </c>
      <c r="F7" s="58">
        <f>'Income Statement'!F7</f>
        <v>15585</v>
      </c>
      <c r="G7" s="58">
        <f>'Income Statement'!G7</f>
        <v>24676</v>
      </c>
      <c r="H7" s="58">
        <f>'Income Statement'!H7</f>
        <v>27424</v>
      </c>
      <c r="I7" s="58">
        <f>'Income Statement'!I7</f>
        <v>29045</v>
      </c>
      <c r="K7" s="16">
        <f t="shared" si="0"/>
        <v>0.12214112705628222</v>
      </c>
    </row>
    <row r="8" spans="1:11" s="2" customFormat="1" x14ac:dyDescent="0.2">
      <c r="A8" s="2" t="str">
        <f>'Income Statement'!A8</f>
        <v>Operating profit (EBIT)</v>
      </c>
      <c r="B8" s="59">
        <f>'Income Statement'!B8</f>
        <v>14763</v>
      </c>
      <c r="C8" s="59">
        <f>'Income Statement'!C8</f>
        <v>15522</v>
      </c>
      <c r="D8" s="59">
        <f>'Income Statement'!D8</f>
        <v>16671</v>
      </c>
      <c r="E8" s="59">
        <f>'Income Statement'!E8</f>
        <v>17640</v>
      </c>
      <c r="F8" s="59">
        <f>'Income Statement'!F8</f>
        <v>18246</v>
      </c>
      <c r="G8" s="59">
        <f>'Income Statement'!G8</f>
        <v>19235</v>
      </c>
      <c r="H8" s="59">
        <f>'Income Statement'!H8</f>
        <v>21059</v>
      </c>
      <c r="I8" s="59">
        <f>'Income Statement'!I8</f>
        <v>21750</v>
      </c>
      <c r="K8" s="16">
        <f t="shared" si="0"/>
        <v>5.6916463874831624E-2</v>
      </c>
    </row>
    <row r="9" spans="1:11" x14ac:dyDescent="0.2">
      <c r="A9" s="1" t="str">
        <f>'Income Statement'!A9</f>
        <v>Finance cost (Interest)</v>
      </c>
      <c r="B9" s="58">
        <f>'Income Statement'!B9</f>
        <v>2272</v>
      </c>
      <c r="C9" s="58">
        <f>'Income Statement'!C9</f>
        <v>1058</v>
      </c>
      <c r="D9" s="58">
        <f>'Income Statement'!D9</f>
        <v>684</v>
      </c>
      <c r="E9" s="58">
        <f>'Income Statement'!E9</f>
        <v>687</v>
      </c>
      <c r="F9" s="58">
        <f>'Income Statement'!F9</f>
        <v>809</v>
      </c>
      <c r="G9" s="58">
        <f>'Income Statement'!G9</f>
        <v>1384</v>
      </c>
      <c r="H9" s="58">
        <f>'Income Statement'!H9</f>
        <v>2215</v>
      </c>
      <c r="I9" s="58">
        <f>'Income Statement'!I9</f>
        <v>2522</v>
      </c>
      <c r="K9" s="16">
        <f t="shared" si="0"/>
        <v>1.5024860442446331E-2</v>
      </c>
    </row>
    <row r="10" spans="1:11" s="2" customFormat="1" x14ac:dyDescent="0.2">
      <c r="A10" s="2" t="str">
        <f>'Income Statement'!A10</f>
        <v>Profits before tax</v>
      </c>
      <c r="B10" s="59">
        <f>'Income Statement'!B10</f>
        <v>12491</v>
      </c>
      <c r="C10" s="59">
        <f>'Income Statement'!C10</f>
        <v>14464</v>
      </c>
      <c r="D10" s="59">
        <f>'Income Statement'!D10</f>
        <v>15987</v>
      </c>
      <c r="E10" s="59">
        <f>'Income Statement'!E10</f>
        <v>16953</v>
      </c>
      <c r="F10" s="59">
        <f>'Income Statement'!F10</f>
        <v>17437</v>
      </c>
      <c r="G10" s="59">
        <f>'Income Statement'!G10</f>
        <v>17851</v>
      </c>
      <c r="H10" s="59">
        <f>'Income Statement'!H10</f>
        <v>18844</v>
      </c>
      <c r="I10" s="59">
        <f>'Income Statement'!I10</f>
        <v>19228</v>
      </c>
      <c r="K10" s="16">
        <f t="shared" si="0"/>
        <v>6.3561027726843689E-2</v>
      </c>
    </row>
    <row r="11" spans="1:11" x14ac:dyDescent="0.2">
      <c r="A11" s="1" t="str">
        <f>'Income Statement'!A11</f>
        <v>Income tax expense</v>
      </c>
      <c r="B11" s="58">
        <f>'Income Statement'!B11</f>
        <v>4745</v>
      </c>
      <c r="C11" s="58">
        <f>'Income Statement'!C11</f>
        <v>4659</v>
      </c>
      <c r="D11" s="58">
        <f>'Income Statement'!D11</f>
        <v>5730</v>
      </c>
      <c r="E11" s="58">
        <f>'Income Statement'!E11</f>
        <v>5210</v>
      </c>
      <c r="F11" s="58">
        <f>'Income Statement'!F11</f>
        <v>5918</v>
      </c>
      <c r="G11" s="58">
        <f>'Income Statement'!G11</f>
        <v>5341</v>
      </c>
      <c r="H11" s="58">
        <f>'Income Statement'!H11</f>
        <v>5934</v>
      </c>
      <c r="I11" s="58">
        <f>'Income Statement'!I11</f>
        <v>6102</v>
      </c>
      <c r="K11" s="16">
        <f t="shared" si="0"/>
        <v>3.6585527213012892E-2</v>
      </c>
    </row>
    <row r="12" spans="1:11" s="2" customFormat="1" x14ac:dyDescent="0.2">
      <c r="A12" s="2" t="str">
        <f>'Income Statement'!A12</f>
        <v>Profit for the year</v>
      </c>
      <c r="B12" s="59">
        <f>'Income Statement'!B12</f>
        <v>7746</v>
      </c>
      <c r="C12" s="59">
        <f>'Income Statement'!C12</f>
        <v>9805</v>
      </c>
      <c r="D12" s="59">
        <f>'Income Statement'!D12</f>
        <v>10257</v>
      </c>
      <c r="E12" s="59">
        <f>'Income Statement'!E12</f>
        <v>11743</v>
      </c>
      <c r="F12" s="59">
        <f>'Income Statement'!F12</f>
        <v>11519</v>
      </c>
      <c r="G12" s="59">
        <f>'Income Statement'!G12</f>
        <v>12510</v>
      </c>
      <c r="H12" s="59">
        <f>'Income Statement'!H12</f>
        <v>12910</v>
      </c>
      <c r="I12" s="59">
        <f>'Income Statement'!I12</f>
        <v>13126</v>
      </c>
      <c r="K12" s="16">
        <f t="shared" si="0"/>
        <v>7.8256611100386175E-2</v>
      </c>
    </row>
    <row r="13" spans="1:11" x14ac:dyDescent="0.2">
      <c r="K13" s="16"/>
    </row>
    <row r="14" spans="1:11" x14ac:dyDescent="0.2">
      <c r="K14" s="16"/>
    </row>
    <row r="15" spans="1:11" x14ac:dyDescent="0.2">
      <c r="A15" s="1" t="str">
        <f>A5</f>
        <v>Direct Expenses</v>
      </c>
      <c r="B15" s="8">
        <f>B5/$B$4</f>
        <v>0.4501992821875434</v>
      </c>
      <c r="C15" s="8">
        <f t="shared" ref="C15:C22" si="1">C5/$C$4</f>
        <v>0.43533004815349158</v>
      </c>
      <c r="D15" s="8">
        <f t="shared" ref="D15:D22" si="2">D5/$D$4</f>
        <v>0.43766247453101947</v>
      </c>
      <c r="E15" s="8">
        <f t="shared" ref="E15:E22" si="3">E5/$E$4</f>
        <v>0.43395840087361576</v>
      </c>
      <c r="F15" s="8">
        <f t="shared" ref="F15:F19" si="4">F5/$F$4</f>
        <v>0.45262595864479177</v>
      </c>
      <c r="G15" s="8">
        <f t="shared" ref="G15:G22" si="5">G5/$G$4</f>
        <v>0.41059060402684566</v>
      </c>
      <c r="H15" s="8">
        <f t="shared" ref="H15:H22" si="6">H5/$H$4</f>
        <v>0.39454525019668568</v>
      </c>
      <c r="I15" s="8">
        <f t="shared" ref="I15:I22" si="7">I5/$I$4</f>
        <v>0.37504613794630776</v>
      </c>
      <c r="K15" s="16">
        <f t="shared" si="0"/>
        <v>-2.5754166687456892E-2</v>
      </c>
    </row>
    <row r="16" spans="1:11" s="2" customFormat="1" x14ac:dyDescent="0.2">
      <c r="A16" s="2" t="str">
        <f>A6</f>
        <v>Gross profit</v>
      </c>
      <c r="B16" s="10">
        <f t="shared" ref="B16:B22" si="8">B6/$B$4</f>
        <v>0.54980071781245665</v>
      </c>
      <c r="C16" s="10">
        <f t="shared" si="1"/>
        <v>0.56466995184650837</v>
      </c>
      <c r="D16" s="10">
        <f t="shared" si="2"/>
        <v>0.56233752546898053</v>
      </c>
      <c r="E16" s="10">
        <f t="shared" si="3"/>
        <v>0.56604159912638419</v>
      </c>
      <c r="F16" s="10">
        <f t="shared" si="4"/>
        <v>0.54737404135520829</v>
      </c>
      <c r="G16" s="10">
        <f t="shared" si="5"/>
        <v>0.58940939597315434</v>
      </c>
      <c r="H16" s="10">
        <f>H6/$H$4</f>
        <v>0.60545474980331426</v>
      </c>
      <c r="I16" s="10">
        <f t="shared" si="7"/>
        <v>0.6249538620536923</v>
      </c>
      <c r="K16" s="16">
        <f t="shared" si="0"/>
        <v>1.8471664005206279E-2</v>
      </c>
    </row>
    <row r="17" spans="1:11" x14ac:dyDescent="0.2">
      <c r="A17" s="1" t="str">
        <f>A7</f>
        <v xml:space="preserve">    Operating expenses</v>
      </c>
      <c r="B17" s="8">
        <f t="shared" si="8"/>
        <v>0.25706410739426144</v>
      </c>
      <c r="C17" s="8">
        <f t="shared" si="1"/>
        <v>0.27383785201701299</v>
      </c>
      <c r="D17" s="8">
        <f t="shared" si="2"/>
        <v>0.26951450853649966</v>
      </c>
      <c r="E17" s="8">
        <f t="shared" si="3"/>
        <v>0.26505366253177948</v>
      </c>
      <c r="F17" s="8">
        <f t="shared" si="4"/>
        <v>0.25215998446752741</v>
      </c>
      <c r="G17" s="8">
        <f t="shared" si="5"/>
        <v>0.33122147651006711</v>
      </c>
      <c r="H17" s="8">
        <f t="shared" si="6"/>
        <v>0.3424703722666933</v>
      </c>
      <c r="I17" s="8">
        <f t="shared" si="7"/>
        <v>0.35735377346883535</v>
      </c>
      <c r="K17" s="16">
        <f t="shared" si="0"/>
        <v>4.8182016425574625E-2</v>
      </c>
    </row>
    <row r="18" spans="1:11" s="2" customFormat="1" x14ac:dyDescent="0.2">
      <c r="A18" s="2" t="str">
        <f>A8</f>
        <v>Operating profit (EBIT)</v>
      </c>
      <c r="B18" s="10">
        <f t="shared" si="8"/>
        <v>0.29273661041819515</v>
      </c>
      <c r="C18" s="10">
        <f t="shared" si="1"/>
        <v>0.29083209982949543</v>
      </c>
      <c r="D18" s="10">
        <f t="shared" si="2"/>
        <v>0.29282301693248086</v>
      </c>
      <c r="E18" s="10">
        <f t="shared" si="3"/>
        <v>0.30098793659460477</v>
      </c>
      <c r="F18" s="10">
        <f t="shared" si="4"/>
        <v>0.29521405688768082</v>
      </c>
      <c r="G18" s="10">
        <f t="shared" si="5"/>
        <v>0.25818791946308722</v>
      </c>
      <c r="H18" s="10">
        <f t="shared" si="6"/>
        <v>0.26298437753662102</v>
      </c>
      <c r="I18" s="10">
        <f t="shared" si="7"/>
        <v>0.2676000885848569</v>
      </c>
      <c r="K18" s="16">
        <f t="shared" si="0"/>
        <v>-1.2743759598302207E-2</v>
      </c>
    </row>
    <row r="19" spans="1:11" x14ac:dyDescent="0.2">
      <c r="A19" s="1" t="str">
        <f t="shared" ref="A19:A22" si="9">A9</f>
        <v>Finance cost (Interest)</v>
      </c>
      <c r="B19" s="8">
        <f t="shared" si="8"/>
        <v>4.5051654736174181E-2</v>
      </c>
      <c r="C19" s="8">
        <f t="shared" si="1"/>
        <v>1.9823499653369808E-2</v>
      </c>
      <c r="D19" s="8">
        <f t="shared" si="2"/>
        <v>1.2014332888358041E-2</v>
      </c>
      <c r="E19" s="8">
        <f t="shared" si="3"/>
        <v>1.172214923132049E-2</v>
      </c>
      <c r="F19" s="8">
        <f t="shared" si="4"/>
        <v>1.3089344076626864E-2</v>
      </c>
      <c r="G19" s="8">
        <f>G9/$G$4</f>
        <v>1.857718120805369E-2</v>
      </c>
      <c r="H19" s="8">
        <f t="shared" si="6"/>
        <v>2.7660876406458784E-2</v>
      </c>
      <c r="I19" s="8">
        <f t="shared" si="7"/>
        <v>3.1029306823494671E-2</v>
      </c>
      <c r="K19" s="16">
        <f t="shared" si="0"/>
        <v>-5.1874332659328282E-2</v>
      </c>
    </row>
    <row r="20" spans="1:11" s="2" customFormat="1" x14ac:dyDescent="0.2">
      <c r="A20" s="2" t="str">
        <f t="shared" si="9"/>
        <v>Profits before tax</v>
      </c>
      <c r="B20" s="10">
        <f t="shared" si="8"/>
        <v>0.24768495568202098</v>
      </c>
      <c r="C20" s="10">
        <f t="shared" si="1"/>
        <v>0.2710086001761256</v>
      </c>
      <c r="D20" s="10">
        <f t="shared" si="2"/>
        <v>0.28080868404412279</v>
      </c>
      <c r="E20" s="10">
        <f t="shared" si="3"/>
        <v>0.28926578736328423</v>
      </c>
      <c r="F20" s="10">
        <f>F10/$F$4</f>
        <v>0.28212471281105395</v>
      </c>
      <c r="G20" s="10">
        <f t="shared" si="5"/>
        <v>0.23961073825503357</v>
      </c>
      <c r="H20" s="10">
        <f t="shared" si="6"/>
        <v>0.23532350113016223</v>
      </c>
      <c r="I20" s="10">
        <f t="shared" si="7"/>
        <v>0.23657078176136223</v>
      </c>
      <c r="K20" s="16">
        <f t="shared" si="0"/>
        <v>-6.5371317787328298E-3</v>
      </c>
    </row>
    <row r="21" spans="1:11" x14ac:dyDescent="0.2">
      <c r="A21" s="1" t="str">
        <f t="shared" si="9"/>
        <v>Income tax expense</v>
      </c>
      <c r="B21" s="8">
        <f t="shared" si="8"/>
        <v>9.4088953223215879E-2</v>
      </c>
      <c r="C21" s="8">
        <f t="shared" si="1"/>
        <v>8.7294598190028286E-2</v>
      </c>
      <c r="D21" s="8">
        <f t="shared" si="2"/>
        <v>0.10064638516124499</v>
      </c>
      <c r="E21" s="8">
        <f t="shared" si="3"/>
        <v>8.8897230706229638E-2</v>
      </c>
      <c r="F21" s="8">
        <f>F11/$F$4</f>
        <v>9.5751221564249422E-2</v>
      </c>
      <c r="G21" s="8">
        <f t="shared" si="5"/>
        <v>7.1691275167785229E-2</v>
      </c>
      <c r="H21" s="8">
        <f t="shared" si="6"/>
        <v>7.410367521260787E-2</v>
      </c>
      <c r="I21" s="8">
        <f t="shared" si="7"/>
        <v>7.5075666231944685E-2</v>
      </c>
      <c r="K21" s="16">
        <f t="shared" si="0"/>
        <v>-3.1734706166591464E-2</v>
      </c>
    </row>
    <row r="22" spans="1:11" s="2" customFormat="1" x14ac:dyDescent="0.2">
      <c r="A22" s="2" t="str">
        <f t="shared" si="9"/>
        <v>Profit for the year</v>
      </c>
      <c r="B22" s="10">
        <f t="shared" si="8"/>
        <v>0.15359600245880509</v>
      </c>
      <c r="C22" s="10">
        <f t="shared" si="1"/>
        <v>0.18371400198609733</v>
      </c>
      <c r="D22" s="10">
        <f t="shared" si="2"/>
        <v>0.18016229888287782</v>
      </c>
      <c r="E22" s="10">
        <f t="shared" si="3"/>
        <v>0.20036855665705461</v>
      </c>
      <c r="F22" s="10">
        <f>F12/$F$4</f>
        <v>0.18637349124680452</v>
      </c>
      <c r="G22" s="10">
        <f t="shared" si="5"/>
        <v>0.16791946308724831</v>
      </c>
      <c r="H22" s="10">
        <f t="shared" si="6"/>
        <v>0.16121982591755435</v>
      </c>
      <c r="I22" s="16">
        <f t="shared" si="7"/>
        <v>0.16149511552941756</v>
      </c>
      <c r="K22" s="16">
        <f t="shared" si="0"/>
        <v>7.1898815546420636E-3</v>
      </c>
    </row>
    <row r="23" spans="1:11" x14ac:dyDescent="0.2">
      <c r="K23" s="16"/>
    </row>
    <row r="24" spans="1:11" x14ac:dyDescent="0.2">
      <c r="B24" s="58"/>
      <c r="C24" s="58"/>
      <c r="D24" s="58"/>
      <c r="E24" s="58"/>
      <c r="F24" s="58"/>
      <c r="G24" s="58"/>
      <c r="H24" s="58"/>
      <c r="I24" s="58"/>
      <c r="K24" s="16"/>
    </row>
    <row r="25" spans="1:11" x14ac:dyDescent="0.2">
      <c r="A25" s="1" t="str">
        <f>'Income Statement'!A15</f>
        <v>Basic EPS</v>
      </c>
      <c r="B25" s="1">
        <f>'Income Statement'!B15</f>
        <v>510</v>
      </c>
      <c r="C25" s="1">
        <f>'Income Statement'!C15</f>
        <v>656</v>
      </c>
      <c r="D25" s="1">
        <f>'Income Statement'!D15</f>
        <v>709</v>
      </c>
      <c r="E25" s="1">
        <f>'Income Statement'!E15</f>
        <v>872</v>
      </c>
      <c r="F25" s="1">
        <f>'Income Statement'!F15</f>
        <v>896</v>
      </c>
      <c r="G25" s="1">
        <f>'Income Statement'!G15</f>
        <v>864</v>
      </c>
      <c r="H25" s="1">
        <f>'Income Statement'!H15</f>
        <v>883</v>
      </c>
      <c r="I25" s="1">
        <f>'Income Statement'!I15</f>
        <v>923</v>
      </c>
      <c r="K25" s="16">
        <f t="shared" si="0"/>
        <v>8.8440024826082819E-2</v>
      </c>
    </row>
    <row r="26" spans="1:11" x14ac:dyDescent="0.2">
      <c r="A26" s="1" t="str">
        <f>'Income Statement'!A16</f>
        <v>Headline EPS</v>
      </c>
      <c r="B26" s="1">
        <f>'Income Statement'!B16</f>
        <v>282</v>
      </c>
      <c r="C26" s="1">
        <f>'Income Statement'!C16</f>
        <v>561</v>
      </c>
      <c r="D26" s="1">
        <f>'Income Statement'!D16</f>
        <v>694</v>
      </c>
      <c r="E26" s="1">
        <f>'Income Statement'!E16</f>
        <v>887</v>
      </c>
      <c r="F26" s="1">
        <f>'Income Statement'!F16</f>
        <v>903</v>
      </c>
      <c r="G26" s="1">
        <f>'Income Statement'!G16</f>
        <v>864</v>
      </c>
      <c r="H26" s="1">
        <f>'Income Statement'!H16</f>
        <v>881</v>
      </c>
      <c r="I26" s="1">
        <f>'Income Statement'!I16</f>
        <v>915</v>
      </c>
      <c r="K26" s="16">
        <f t="shared" si="0"/>
        <v>0.18310848596645912</v>
      </c>
    </row>
    <row r="27" spans="1:11" x14ac:dyDescent="0.2">
      <c r="A27" s="1" t="str">
        <f>'Income Statement'!A17</f>
        <v>Diluted EPS</v>
      </c>
      <c r="B27" s="1">
        <f>'Income Statement'!B17</f>
        <v>509</v>
      </c>
      <c r="C27" s="1">
        <f>'Income Statement'!C17</f>
        <v>654</v>
      </c>
      <c r="D27" s="1">
        <f>'Income Statement'!D17</f>
        <v>706</v>
      </c>
      <c r="E27" s="1">
        <f>'Income Statement'!E17</f>
        <v>870</v>
      </c>
      <c r="F27" s="1">
        <f>'Income Statement'!F17</f>
        <v>902</v>
      </c>
      <c r="G27" s="1">
        <f>'Income Statement'!G17</f>
        <v>845</v>
      </c>
      <c r="H27" s="1">
        <f>'Income Statement'!H17</f>
        <v>857</v>
      </c>
      <c r="I27" s="1">
        <f>'Income Statement'!I17</f>
        <v>894</v>
      </c>
      <c r="K27" s="16">
        <f t="shared" si="0"/>
        <v>8.3791340406615733E-2</v>
      </c>
    </row>
    <row r="29" spans="1:11" x14ac:dyDescent="0.2">
      <c r="A29" s="1" t="str">
        <f>'Income Statement'!A19</f>
        <v>Preference share dividend</v>
      </c>
      <c r="B29" s="1">
        <f>'Income Statement'!B19</f>
        <v>0</v>
      </c>
      <c r="C29" s="1">
        <f>'Income Statement'!C19</f>
        <v>0</v>
      </c>
      <c r="D29" s="1">
        <f>'Income Statement'!D19</f>
        <v>0</v>
      </c>
      <c r="E29" s="1">
        <f>'Income Statement'!E19</f>
        <v>0</v>
      </c>
      <c r="F29" s="1">
        <f>'Income Statement'!F19</f>
        <v>0</v>
      </c>
      <c r="G29" s="1">
        <f>'Income Statement'!G19</f>
        <v>0</v>
      </c>
      <c r="H29" s="1">
        <f>'Income Statement'!H19</f>
        <v>0</v>
      </c>
      <c r="I29" s="1">
        <f>'Income Statement'!I19</f>
        <v>0</v>
      </c>
      <c r="K29" s="16" t="e">
        <f t="shared" si="0"/>
        <v>#DIV/0!</v>
      </c>
    </row>
    <row r="30" spans="1:11" x14ac:dyDescent="0.2">
      <c r="A30" s="1" t="str">
        <f>'Income Statement'!A20</f>
        <v>Preference share Capital</v>
      </c>
      <c r="B30" s="1">
        <f>'Income Statement'!B20</f>
        <v>0</v>
      </c>
      <c r="C30" s="1">
        <f>'Income Statement'!C20</f>
        <v>0</v>
      </c>
      <c r="D30" s="1">
        <f>'Income Statement'!D20</f>
        <v>0</v>
      </c>
      <c r="E30" s="1">
        <f>'Income Statement'!E20</f>
        <v>0</v>
      </c>
      <c r="F30" s="1">
        <f>'Income Statement'!F20</f>
        <v>0</v>
      </c>
      <c r="G30" s="1">
        <f>'Income Statement'!G20</f>
        <v>0</v>
      </c>
      <c r="H30" s="1">
        <f>'Income Statement'!H20</f>
        <v>0</v>
      </c>
      <c r="I30" s="1">
        <f>'Income Statement'!I20</f>
        <v>0</v>
      </c>
      <c r="K30" s="16" t="e">
        <f t="shared" ref="K30" si="10">(I30/B30)^(1/7)-1</f>
        <v>#DIV/0!</v>
      </c>
    </row>
    <row r="31" spans="1:11" x14ac:dyDescent="0.2">
      <c r="C31" s="8"/>
      <c r="D31" s="8"/>
      <c r="E31" s="8"/>
      <c r="F31" s="8"/>
      <c r="G31" s="8"/>
      <c r="H31" s="8"/>
      <c r="I31" s="8"/>
    </row>
    <row r="33" spans="1:14" x14ac:dyDescent="0.2">
      <c r="A33" s="1" t="str">
        <f>A3</f>
        <v>Rm</v>
      </c>
      <c r="B33" s="1">
        <f t="shared" ref="B33:K33" si="11">B3</f>
        <v>2010</v>
      </c>
      <c r="C33" s="1">
        <f t="shared" si="11"/>
        <v>2011</v>
      </c>
      <c r="D33" s="1">
        <f t="shared" si="11"/>
        <v>2012</v>
      </c>
      <c r="E33" s="1">
        <f t="shared" si="11"/>
        <v>2013</v>
      </c>
      <c r="F33" s="1">
        <f t="shared" si="11"/>
        <v>2014</v>
      </c>
      <c r="G33" s="1">
        <f t="shared" si="11"/>
        <v>2015</v>
      </c>
      <c r="H33" s="1">
        <f t="shared" si="11"/>
        <v>2016</v>
      </c>
      <c r="I33" s="1">
        <f t="shared" si="11"/>
        <v>2017</v>
      </c>
      <c r="K33" s="1" t="str">
        <f t="shared" si="11"/>
        <v>CAGR</v>
      </c>
      <c r="N33" s="144"/>
    </row>
    <row r="34" spans="1:14" x14ac:dyDescent="0.2">
      <c r="A34" s="1" t="str">
        <f>A4</f>
        <v>Service Revenue</v>
      </c>
      <c r="B34" s="146">
        <f t="shared" ref="B34:I34" si="12">B4</f>
        <v>50431</v>
      </c>
      <c r="C34" s="146">
        <f t="shared" si="12"/>
        <v>53371</v>
      </c>
      <c r="D34" s="146">
        <f t="shared" si="12"/>
        <v>56932</v>
      </c>
      <c r="E34" s="146">
        <f t="shared" si="12"/>
        <v>58607</v>
      </c>
      <c r="F34" s="146">
        <f t="shared" si="12"/>
        <v>61806</v>
      </c>
      <c r="G34" s="146">
        <f t="shared" si="12"/>
        <v>74500</v>
      </c>
      <c r="H34" s="146">
        <f t="shared" si="12"/>
        <v>80077</v>
      </c>
      <c r="I34" s="146">
        <f t="shared" si="12"/>
        <v>81278</v>
      </c>
      <c r="K34" s="16">
        <f t="shared" ref="K34:K37" si="13">(I34/B34)^(1/7)-1</f>
        <v>7.0559415704265716E-2</v>
      </c>
      <c r="L34" s="58"/>
      <c r="N34" s="16"/>
    </row>
    <row r="35" spans="1:14" x14ac:dyDescent="0.2">
      <c r="A35" s="1" t="str">
        <f>A6</f>
        <v>Gross profit</v>
      </c>
      <c r="B35" s="8">
        <f>B6/B4</f>
        <v>0.54980071781245665</v>
      </c>
      <c r="C35" s="8">
        <f t="shared" ref="C35:I35" si="14">C6/C4</f>
        <v>0.56466995184650837</v>
      </c>
      <c r="D35" s="8">
        <f t="shared" si="14"/>
        <v>0.56233752546898053</v>
      </c>
      <c r="E35" s="8">
        <f t="shared" si="14"/>
        <v>0.56604159912638419</v>
      </c>
      <c r="F35" s="8">
        <f t="shared" si="14"/>
        <v>0.54737404135520829</v>
      </c>
      <c r="G35" s="8">
        <f t="shared" si="14"/>
        <v>0.58940939597315434</v>
      </c>
      <c r="H35" s="8">
        <f t="shared" si="14"/>
        <v>0.60545474980331426</v>
      </c>
      <c r="I35" s="8">
        <f t="shared" si="14"/>
        <v>0.6249538620536923</v>
      </c>
      <c r="J35" s="8"/>
      <c r="K35" s="16">
        <f t="shared" si="13"/>
        <v>1.8471664005206279E-2</v>
      </c>
      <c r="L35" s="8"/>
      <c r="N35" s="2"/>
    </row>
    <row r="36" spans="1:14" x14ac:dyDescent="0.2">
      <c r="A36" s="1" t="str">
        <f>A8</f>
        <v>Operating profit (EBIT)</v>
      </c>
      <c r="B36" s="146">
        <f t="shared" ref="B36:I36" si="15">B8</f>
        <v>14763</v>
      </c>
      <c r="C36" s="146">
        <f t="shared" si="15"/>
        <v>15522</v>
      </c>
      <c r="D36" s="146">
        <f t="shared" si="15"/>
        <v>16671</v>
      </c>
      <c r="E36" s="146">
        <f t="shared" si="15"/>
        <v>17640</v>
      </c>
      <c r="F36" s="146">
        <f t="shared" si="15"/>
        <v>18246</v>
      </c>
      <c r="G36" s="146">
        <f t="shared" si="15"/>
        <v>19235</v>
      </c>
      <c r="H36" s="146">
        <f t="shared" si="15"/>
        <v>21059</v>
      </c>
      <c r="I36" s="146">
        <f t="shared" si="15"/>
        <v>21750</v>
      </c>
      <c r="J36" s="58"/>
      <c r="K36" s="16">
        <f t="shared" si="13"/>
        <v>5.6916463874831624E-2</v>
      </c>
      <c r="L36" s="58"/>
      <c r="M36" s="145"/>
      <c r="N36" s="16"/>
    </row>
    <row r="37" spans="1:14" x14ac:dyDescent="0.2">
      <c r="A37" s="1" t="str">
        <f>A12</f>
        <v>Profit for the year</v>
      </c>
      <c r="B37" s="8">
        <f>B12/B4</f>
        <v>0.15359600245880509</v>
      </c>
      <c r="C37" s="8">
        <f t="shared" ref="C37:I37" si="16">C12/C4</f>
        <v>0.18371400198609733</v>
      </c>
      <c r="D37" s="8">
        <f t="shared" si="16"/>
        <v>0.18016229888287782</v>
      </c>
      <c r="E37" s="8">
        <f t="shared" si="16"/>
        <v>0.20036855665705461</v>
      </c>
      <c r="F37" s="8">
        <f t="shared" si="16"/>
        <v>0.18637349124680452</v>
      </c>
      <c r="G37" s="8">
        <f t="shared" si="16"/>
        <v>0.16791946308724831</v>
      </c>
      <c r="H37" s="8">
        <f t="shared" si="16"/>
        <v>0.16121982591755435</v>
      </c>
      <c r="I37" s="8">
        <f t="shared" si="16"/>
        <v>0.16149511552941756</v>
      </c>
      <c r="J37" s="8"/>
      <c r="K37" s="16">
        <f t="shared" si="13"/>
        <v>7.1898815546420636E-3</v>
      </c>
      <c r="L37" s="8"/>
      <c r="N37" s="16"/>
    </row>
  </sheetData>
  <mergeCells count="1">
    <mergeCell ref="A1:K1"/>
  </mergeCells>
  <pageMargins left="0.7" right="0.7" top="0.75" bottom="0.75" header="0.3" footer="0.3"/>
  <ignoredErrors>
    <ignoredError sqref="K29:K30" evalError="1"/>
  </ignoredErrors>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L63"/>
  <sheetViews>
    <sheetView showGridLines="0" topLeftCell="A57" workbookViewId="0">
      <selection activeCell="A63" sqref="A63"/>
    </sheetView>
  </sheetViews>
  <sheetFormatPr defaultRowHeight="12.75" x14ac:dyDescent="0.2"/>
  <cols>
    <col min="1" max="1" width="39" style="1" bestFit="1" customWidth="1"/>
    <col min="2" max="9" width="12.28515625" style="1" bestFit="1" customWidth="1"/>
    <col min="10" max="10" width="4.7109375" style="1" customWidth="1"/>
    <col min="11" max="11" width="8.28515625" style="1" bestFit="1" customWidth="1"/>
    <col min="12" max="16384" width="9.140625" style="1"/>
  </cols>
  <sheetData>
    <row r="1" spans="1:12" ht="15" x14ac:dyDescent="0.2">
      <c r="A1" s="188" t="s">
        <v>38</v>
      </c>
      <c r="B1" s="188"/>
      <c r="C1" s="188"/>
      <c r="D1" s="188"/>
      <c r="E1" s="188"/>
      <c r="F1" s="188"/>
      <c r="G1" s="188"/>
      <c r="H1" s="188"/>
      <c r="I1" s="188"/>
      <c r="J1" s="188"/>
      <c r="K1" s="188"/>
      <c r="L1" s="2"/>
    </row>
    <row r="2" spans="1:12" x14ac:dyDescent="0.2">
      <c r="L2" s="2"/>
    </row>
    <row r="3" spans="1:12" s="2" customFormat="1" x14ac:dyDescent="0.2">
      <c r="A3" s="2" t="s">
        <v>130</v>
      </c>
      <c r="B3" s="2">
        <f>'Balance Sheet'!B3</f>
        <v>2010</v>
      </c>
      <c r="C3" s="2">
        <f>'Balance Sheet'!C3</f>
        <v>2011</v>
      </c>
      <c r="D3" s="2">
        <f>'Balance Sheet'!D3</f>
        <v>2012</v>
      </c>
      <c r="E3" s="2">
        <f>'Balance Sheet'!E3</f>
        <v>2013</v>
      </c>
      <c r="F3" s="2">
        <f>'Balance Sheet'!F3</f>
        <v>2014</v>
      </c>
      <c r="G3" s="2">
        <f>'Balance Sheet'!G3</f>
        <v>2015</v>
      </c>
      <c r="H3" s="2">
        <f>'Balance Sheet'!H3</f>
        <v>2016</v>
      </c>
      <c r="I3" s="2">
        <f>'Balance Sheet'!I3</f>
        <v>2017</v>
      </c>
      <c r="K3" s="2" t="str">
        <f>'Income Statement Analysis'!K3</f>
        <v>CAGR</v>
      </c>
    </row>
    <row r="4" spans="1:12" s="2" customFormat="1" x14ac:dyDescent="0.2">
      <c r="A4" s="2" t="str">
        <f>'Balance Sheet'!A4</f>
        <v>ASSETS</v>
      </c>
      <c r="B4" s="58"/>
      <c r="C4" s="58"/>
      <c r="D4" s="58"/>
      <c r="E4" s="58"/>
      <c r="F4" s="58"/>
      <c r="G4" s="58"/>
      <c r="H4" s="58"/>
      <c r="I4" s="58"/>
    </row>
    <row r="5" spans="1:12" s="2" customFormat="1" x14ac:dyDescent="0.2">
      <c r="A5" s="2" t="str">
        <f>'Balance Sheet'!A5</f>
        <v>Non-current assets</v>
      </c>
      <c r="B5" s="58"/>
      <c r="C5" s="58"/>
      <c r="D5" s="58"/>
      <c r="E5" s="58"/>
      <c r="F5" s="58"/>
      <c r="G5" s="58"/>
      <c r="H5" s="58"/>
      <c r="I5" s="58"/>
    </row>
    <row r="6" spans="1:12" x14ac:dyDescent="0.2">
      <c r="A6" s="1" t="str">
        <f>'Balance Sheet'!A6</f>
        <v>Property, plant and equipment</v>
      </c>
      <c r="B6" s="58">
        <f>'Balance Sheet'!B6</f>
        <v>21383</v>
      </c>
      <c r="C6" s="58">
        <f>'Balance Sheet'!C6</f>
        <v>21577</v>
      </c>
      <c r="D6" s="58">
        <f>'Balance Sheet'!D6</f>
        <v>24367</v>
      </c>
      <c r="E6" s="58">
        <f>'Balance Sheet'!E6</f>
        <v>27741</v>
      </c>
      <c r="F6" s="58">
        <f>'Balance Sheet'!F6</f>
        <v>30802</v>
      </c>
      <c r="G6" s="58">
        <f>'Balance Sheet'!G6</f>
        <v>35959</v>
      </c>
      <c r="H6" s="58">
        <f>'Balance Sheet'!H6</f>
        <v>39744</v>
      </c>
      <c r="I6" s="58">
        <f>'Balance Sheet'!I6</f>
        <v>40181</v>
      </c>
      <c r="K6" s="16">
        <f t="shared" ref="K6:K35" si="0">(I6/B6)^(1/7)-1</f>
        <v>9.4299031885372697E-2</v>
      </c>
    </row>
    <row r="7" spans="1:12" x14ac:dyDescent="0.2">
      <c r="A7" s="1" t="str">
        <f>'Balance Sheet'!A7</f>
        <v>Intangible assets</v>
      </c>
      <c r="B7" s="58">
        <f>'Balance Sheet'!B7</f>
        <v>6673</v>
      </c>
      <c r="C7" s="58">
        <f>'Balance Sheet'!C7</f>
        <v>5215</v>
      </c>
      <c r="D7" s="58">
        <f>'Balance Sheet'!D7</f>
        <v>5123</v>
      </c>
      <c r="E7" s="58">
        <f>'Balance Sheet'!E7</f>
        <v>5332</v>
      </c>
      <c r="F7" s="58">
        <f>'Balance Sheet'!F7</f>
        <v>5369</v>
      </c>
      <c r="G7" s="58">
        <f>'Balance Sheet'!G7</f>
        <v>7603</v>
      </c>
      <c r="H7" s="58">
        <f>'Balance Sheet'!H7</f>
        <v>9517</v>
      </c>
      <c r="I7" s="58">
        <f>'Balance Sheet'!I7</f>
        <v>9186</v>
      </c>
      <c r="K7" s="16">
        <f t="shared" si="0"/>
        <v>4.6717128164175614E-2</v>
      </c>
    </row>
    <row r="8" spans="1:12" x14ac:dyDescent="0.2">
      <c r="A8" s="1" t="str">
        <f>'Balance Sheet'!A8</f>
        <v>Financial assets</v>
      </c>
      <c r="B8" s="58">
        <f>'Balance Sheet'!B8</f>
        <v>181</v>
      </c>
      <c r="C8" s="58">
        <f>'Balance Sheet'!C8</f>
        <v>189</v>
      </c>
      <c r="D8" s="58">
        <f>'Balance Sheet'!D8</f>
        <v>201</v>
      </c>
      <c r="E8" s="58">
        <f>'Balance Sheet'!E8</f>
        <v>198</v>
      </c>
      <c r="F8" s="58">
        <f>'Balance Sheet'!F8</f>
        <v>141</v>
      </c>
      <c r="G8" s="58">
        <f>'Balance Sheet'!G8</f>
        <v>605</v>
      </c>
      <c r="H8" s="58">
        <f>'Balance Sheet'!H8</f>
        <v>280</v>
      </c>
      <c r="I8" s="58">
        <f>'Balance Sheet'!I8</f>
        <v>424</v>
      </c>
      <c r="K8" s="16">
        <f t="shared" si="0"/>
        <v>0.12930816676151391</v>
      </c>
    </row>
    <row r="9" spans="1:12" x14ac:dyDescent="0.2">
      <c r="A9" s="1" t="str">
        <f>'Balance Sheet'!A10</f>
        <v>Investment in joint venture</v>
      </c>
      <c r="B9" s="58">
        <f>'Balance Sheet'!B10</f>
        <v>0</v>
      </c>
      <c r="C9" s="58">
        <f>'Balance Sheet'!C10</f>
        <v>0</v>
      </c>
      <c r="D9" s="58">
        <f>'Balance Sheet'!D10</f>
        <v>0</v>
      </c>
      <c r="E9" s="58">
        <f>'Balance Sheet'!E10</f>
        <v>0</v>
      </c>
      <c r="F9" s="58">
        <f>'Balance Sheet'!F10</f>
        <v>3</v>
      </c>
      <c r="G9" s="58">
        <f>'Balance Sheet'!G10</f>
        <v>4</v>
      </c>
      <c r="H9" s="58">
        <f>'Balance Sheet'!H10</f>
        <v>4</v>
      </c>
      <c r="I9" s="58">
        <f>'Balance Sheet'!I10</f>
        <v>5</v>
      </c>
      <c r="K9" s="16">
        <f>(I9/F9)^(1/3)-1</f>
        <v>0.1856311014966876</v>
      </c>
    </row>
    <row r="10" spans="1:12" s="2" customFormat="1" x14ac:dyDescent="0.2">
      <c r="A10" s="1" t="str">
        <f>'Balance Sheet'!A11</f>
        <v>Trade and other receivables</v>
      </c>
      <c r="B10" s="58">
        <f>'Balance Sheet'!B11</f>
        <v>231</v>
      </c>
      <c r="C10" s="58">
        <f>'Balance Sheet'!C11</f>
        <v>264</v>
      </c>
      <c r="D10" s="58">
        <f>'Balance Sheet'!D11</f>
        <v>227</v>
      </c>
      <c r="E10" s="58">
        <f>'Balance Sheet'!E11</f>
        <v>196</v>
      </c>
      <c r="F10" s="58">
        <f>'Balance Sheet'!F11</f>
        <v>659</v>
      </c>
      <c r="G10" s="58">
        <f>'Balance Sheet'!G11</f>
        <v>754</v>
      </c>
      <c r="H10" s="58">
        <f>'Balance Sheet'!H11</f>
        <v>754</v>
      </c>
      <c r="I10" s="58">
        <f>'Balance Sheet'!I11</f>
        <v>971</v>
      </c>
      <c r="K10" s="16">
        <f t="shared" si="0"/>
        <v>0.22768443572792396</v>
      </c>
    </row>
    <row r="11" spans="1:12" x14ac:dyDescent="0.2">
      <c r="A11" s="1" t="str">
        <f>'Balance Sheet'!A12</f>
        <v>Financial receivables</v>
      </c>
      <c r="B11" s="58">
        <f>'Balance Sheet'!B12</f>
        <v>408</v>
      </c>
      <c r="C11" s="58">
        <f>'Balance Sheet'!C12</f>
        <v>307</v>
      </c>
      <c r="D11" s="58">
        <f>'Balance Sheet'!D12</f>
        <v>447</v>
      </c>
      <c r="E11" s="58">
        <f>'Balance Sheet'!E12</f>
        <v>726</v>
      </c>
      <c r="F11" s="58">
        <f>'Balance Sheet'!F12</f>
        <v>591</v>
      </c>
      <c r="G11" s="58">
        <f>'Balance Sheet'!G12</f>
        <v>761</v>
      </c>
      <c r="H11" s="58">
        <f>'Balance Sheet'!H12</f>
        <v>761</v>
      </c>
      <c r="I11" s="58">
        <f>'Balance Sheet'!I12</f>
        <v>1161</v>
      </c>
      <c r="K11" s="16">
        <f t="shared" si="0"/>
        <v>0.16113234301336443</v>
      </c>
    </row>
    <row r="12" spans="1:12" s="2" customFormat="1" x14ac:dyDescent="0.2">
      <c r="A12" s="1" t="str">
        <f>'Balance Sheet'!A13</f>
        <v>Deffered tax</v>
      </c>
      <c r="B12" s="58">
        <f>'Balance Sheet'!B13</f>
        <v>255</v>
      </c>
      <c r="C12" s="58">
        <f>'Balance Sheet'!C13</f>
        <v>430</v>
      </c>
      <c r="D12" s="58">
        <f>'Balance Sheet'!D13</f>
        <v>313</v>
      </c>
      <c r="E12" s="58">
        <f>'Balance Sheet'!E13</f>
        <v>241</v>
      </c>
      <c r="F12" s="58">
        <f>'Balance Sheet'!F13</f>
        <v>22</v>
      </c>
      <c r="G12" s="58">
        <f>'Balance Sheet'!G13</f>
        <v>18</v>
      </c>
      <c r="H12" s="58">
        <f>'Balance Sheet'!H13</f>
        <v>25</v>
      </c>
      <c r="I12" s="58">
        <f>'Balance Sheet'!I13</f>
        <v>199</v>
      </c>
      <c r="K12" s="16">
        <f t="shared" si="0"/>
        <v>-3.4802634139597721E-2</v>
      </c>
    </row>
    <row r="13" spans="1:12" s="2" customFormat="1" x14ac:dyDescent="0.2">
      <c r="A13" s="2" t="str">
        <f>'Balance Sheet'!A14</f>
        <v>Total non-current assets</v>
      </c>
      <c r="B13" s="59">
        <f>'Balance Sheet'!B14</f>
        <v>29131</v>
      </c>
      <c r="C13" s="59">
        <f>'Balance Sheet'!C14</f>
        <v>27982</v>
      </c>
      <c r="D13" s="59">
        <f>'Balance Sheet'!D14</f>
        <v>30678</v>
      </c>
      <c r="E13" s="59">
        <f>'Balance Sheet'!E14</f>
        <v>34434</v>
      </c>
      <c r="F13" s="59">
        <f>'Balance Sheet'!F14</f>
        <v>37954</v>
      </c>
      <c r="G13" s="59">
        <f>'Balance Sheet'!G14</f>
        <v>46010</v>
      </c>
      <c r="H13" s="59">
        <f>'Balance Sheet'!H14</f>
        <v>51085</v>
      </c>
      <c r="I13" s="59">
        <f>'Balance Sheet'!I14</f>
        <v>52127</v>
      </c>
      <c r="K13" s="16">
        <f t="shared" si="0"/>
        <v>8.6678434160071038E-2</v>
      </c>
    </row>
    <row r="14" spans="1:12" s="2" customFormat="1" x14ac:dyDescent="0.2">
      <c r="B14" s="59"/>
      <c r="C14" s="59"/>
      <c r="D14" s="59"/>
      <c r="E14" s="59"/>
      <c r="F14" s="59"/>
      <c r="G14" s="59"/>
      <c r="H14" s="59"/>
      <c r="I14" s="59"/>
      <c r="K14" s="16"/>
    </row>
    <row r="15" spans="1:12" s="2" customFormat="1" x14ac:dyDescent="0.2">
      <c r="A15" s="2" t="str">
        <f>'Balance Sheet'!A16</f>
        <v>Current assets</v>
      </c>
      <c r="B15" s="59"/>
      <c r="C15" s="59"/>
      <c r="D15" s="59"/>
      <c r="E15" s="59"/>
      <c r="F15" s="59"/>
      <c r="G15" s="59"/>
      <c r="H15" s="59"/>
      <c r="I15" s="59"/>
      <c r="K15" s="16"/>
    </row>
    <row r="16" spans="1:12" s="2" customFormat="1" x14ac:dyDescent="0.2">
      <c r="A16" s="1" t="str">
        <f>'Balance Sheet'!A17</f>
        <v>Financial assets</v>
      </c>
      <c r="B16" s="58">
        <f>'Balance Sheet'!B17</f>
        <v>153</v>
      </c>
      <c r="C16" s="58">
        <f>'Balance Sheet'!C17</f>
        <v>273</v>
      </c>
      <c r="D16" s="58">
        <f>'Balance Sheet'!D17</f>
        <v>695</v>
      </c>
      <c r="E16" s="58">
        <f>'Balance Sheet'!E17</f>
        <v>1170</v>
      </c>
      <c r="F16" s="58">
        <f>'Balance Sheet'!F17</f>
        <v>1822</v>
      </c>
      <c r="G16" s="58">
        <f>'Balance Sheet'!G17</f>
        <v>2016</v>
      </c>
      <c r="H16" s="58">
        <f>'Balance Sheet'!H17</f>
        <v>2641</v>
      </c>
      <c r="I16" s="58">
        <f>'Balance Sheet'!I17</f>
        <v>3489</v>
      </c>
      <c r="K16" s="16">
        <f t="shared" si="0"/>
        <v>0.56315254724956532</v>
      </c>
    </row>
    <row r="17" spans="1:11" x14ac:dyDescent="0.2">
      <c r="A17" s="1" t="str">
        <f>'Balance Sheet'!A18</f>
        <v>Inventrory</v>
      </c>
      <c r="B17" s="58">
        <f>'Balance Sheet'!B18</f>
        <v>707</v>
      </c>
      <c r="C17" s="58">
        <f>'Balance Sheet'!C18</f>
        <v>799</v>
      </c>
      <c r="D17" s="58">
        <f>'Balance Sheet'!D18</f>
        <v>832</v>
      </c>
      <c r="E17" s="58">
        <f>'Balance Sheet'!E18</f>
        <v>861</v>
      </c>
      <c r="F17" s="58">
        <f>'Balance Sheet'!F18</f>
        <v>1069</v>
      </c>
      <c r="G17" s="58">
        <f>'Balance Sheet'!G18</f>
        <v>1189</v>
      </c>
      <c r="H17" s="58">
        <f>'Balance Sheet'!H18</f>
        <v>1675</v>
      </c>
      <c r="I17" s="58">
        <f>'Balance Sheet'!I18</f>
        <v>1268</v>
      </c>
      <c r="K17" s="16">
        <f t="shared" si="0"/>
        <v>8.7033264592138559E-2</v>
      </c>
    </row>
    <row r="18" spans="1:11" s="2" customFormat="1" x14ac:dyDescent="0.2">
      <c r="A18" s="1" t="str">
        <f>'Balance Sheet'!A19</f>
        <v>Trade and other receivables</v>
      </c>
      <c r="B18" s="58">
        <f>'Balance Sheet'!B19</f>
        <v>10024</v>
      </c>
      <c r="C18" s="58">
        <f>'Balance Sheet'!C19</f>
        <v>10773</v>
      </c>
      <c r="D18" s="58">
        <f>'Balance Sheet'!D19</f>
        <v>11379</v>
      </c>
      <c r="E18" s="58">
        <f>'Balance Sheet'!E19</f>
        <v>10971</v>
      </c>
      <c r="F18" s="58">
        <f>'Balance Sheet'!F19</f>
        <v>11557</v>
      </c>
      <c r="G18" s="58">
        <f>'Balance Sheet'!G19</f>
        <v>11559</v>
      </c>
      <c r="H18" s="58">
        <f>'Balance Sheet'!H19</f>
        <v>13275</v>
      </c>
      <c r="I18" s="58">
        <f>'Balance Sheet'!I19</f>
        <v>13489</v>
      </c>
      <c r="K18" s="16">
        <f t="shared" si="0"/>
        <v>4.3325480000038885E-2</v>
      </c>
    </row>
    <row r="19" spans="1:11" x14ac:dyDescent="0.2">
      <c r="A19" s="1" t="str">
        <f>'Balance Sheet'!A20</f>
        <v>Non-current assets held for sale</v>
      </c>
      <c r="B19" s="58">
        <f>'Balance Sheet'!B20</f>
        <v>0</v>
      </c>
      <c r="C19" s="58">
        <f>'Balance Sheet'!C20</f>
        <v>0</v>
      </c>
      <c r="D19" s="58">
        <f>'Balance Sheet'!D20</f>
        <v>0</v>
      </c>
      <c r="E19" s="58">
        <f>'Balance Sheet'!E20</f>
        <v>0</v>
      </c>
      <c r="F19" s="58">
        <f>'Balance Sheet'!F20</f>
        <v>569</v>
      </c>
      <c r="G19" s="58">
        <f>'Balance Sheet'!G20</f>
        <v>94</v>
      </c>
      <c r="H19" s="58">
        <f>'Balance Sheet'!H20</f>
        <v>589</v>
      </c>
      <c r="I19" s="58">
        <f>'Balance Sheet'!I20</f>
        <v>114</v>
      </c>
      <c r="K19" s="16">
        <f>(I19/F19)^(1/3)-1</f>
        <v>-0.41485406144334858</v>
      </c>
    </row>
    <row r="20" spans="1:11" s="2" customFormat="1" x14ac:dyDescent="0.2">
      <c r="A20" s="1" t="str">
        <f>'Balance Sheet'!A21</f>
        <v>Finance receivable</v>
      </c>
      <c r="B20" s="58">
        <f>'Balance Sheet'!B21</f>
        <v>262</v>
      </c>
      <c r="C20" s="58">
        <f>'Balance Sheet'!C21</f>
        <v>462</v>
      </c>
      <c r="D20" s="58">
        <f>'Balance Sheet'!D21</f>
        <v>691</v>
      </c>
      <c r="E20" s="58">
        <f>'Balance Sheet'!E21</f>
        <v>1437</v>
      </c>
      <c r="F20" s="58">
        <f>'Balance Sheet'!F21</f>
        <v>1284</v>
      </c>
      <c r="G20" s="58">
        <f>'Balance Sheet'!G21</f>
        <v>1122</v>
      </c>
      <c r="H20" s="58">
        <f>'Balance Sheet'!H21</f>
        <v>1390</v>
      </c>
      <c r="I20" s="58">
        <f>'Balance Sheet'!I21</f>
        <v>1556</v>
      </c>
      <c r="K20" s="16">
        <f t="shared" si="0"/>
        <v>0.28982193191217753</v>
      </c>
    </row>
    <row r="21" spans="1:11" x14ac:dyDescent="0.2">
      <c r="A21" s="1" t="str">
        <f>'Balance Sheet'!A22</f>
        <v>Tax receivable</v>
      </c>
      <c r="B21" s="58">
        <f>'Balance Sheet'!B22</f>
        <v>353</v>
      </c>
      <c r="C21" s="58">
        <f>'Balance Sheet'!C22</f>
        <v>276</v>
      </c>
      <c r="D21" s="58">
        <f>'Balance Sheet'!D22</f>
        <v>174</v>
      </c>
      <c r="E21" s="58">
        <f>'Balance Sheet'!E22</f>
        <v>190</v>
      </c>
      <c r="F21" s="58">
        <f>'Balance Sheet'!F22</f>
        <v>359</v>
      </c>
      <c r="G21" s="58">
        <f>'Balance Sheet'!G22</f>
        <v>123</v>
      </c>
      <c r="H21" s="58">
        <f>'Balance Sheet'!H22</f>
        <v>114</v>
      </c>
      <c r="I21" s="58">
        <f>'Balance Sheet'!I22</f>
        <v>222</v>
      </c>
      <c r="K21" s="16">
        <f t="shared" si="0"/>
        <v>-6.410857739441933E-2</v>
      </c>
    </row>
    <row r="22" spans="1:11" s="2" customFormat="1" x14ac:dyDescent="0.2">
      <c r="A22" s="1" t="str">
        <f>'Balance Sheet'!A23</f>
        <v>Bank and case balance</v>
      </c>
      <c r="B22" s="58">
        <f>'Balance Sheet'!B23</f>
        <v>1061</v>
      </c>
      <c r="C22" s="58">
        <f>'Balance Sheet'!C23</f>
        <v>870</v>
      </c>
      <c r="D22" s="58">
        <f>'Balance Sheet'!D23</f>
        <v>3781</v>
      </c>
      <c r="E22" s="58">
        <f>'Balance Sheet'!E23</f>
        <v>6528</v>
      </c>
      <c r="F22" s="58">
        <f>'Balance Sheet'!F23</f>
        <v>6127</v>
      </c>
      <c r="G22" s="58">
        <f>'Balance Sheet'!G23</f>
        <v>9250</v>
      </c>
      <c r="H22" s="58">
        <f>'Balance Sheet'!H23</f>
        <v>7934</v>
      </c>
      <c r="I22" s="58">
        <f>'Balance Sheet'!I23</f>
        <v>8873</v>
      </c>
      <c r="K22" s="16">
        <f t="shared" si="0"/>
        <v>0.35445635105463302</v>
      </c>
    </row>
    <row r="23" spans="1:11" s="2" customFormat="1" x14ac:dyDescent="0.2">
      <c r="A23" s="2" t="str">
        <f>'Balance Sheet'!A24</f>
        <v>Total current assets</v>
      </c>
      <c r="B23" s="59">
        <f>'Balance Sheet'!B24</f>
        <v>12560</v>
      </c>
      <c r="C23" s="59">
        <f>'Balance Sheet'!C24</f>
        <v>13453</v>
      </c>
      <c r="D23" s="59">
        <f>'Balance Sheet'!D24</f>
        <v>17552</v>
      </c>
      <c r="E23" s="59">
        <f>'Balance Sheet'!E24</f>
        <v>21157</v>
      </c>
      <c r="F23" s="59">
        <f>'Balance Sheet'!F24</f>
        <v>22787</v>
      </c>
      <c r="G23" s="59">
        <f>'Balance Sheet'!G24</f>
        <v>25353</v>
      </c>
      <c r="H23" s="59">
        <f>'Balance Sheet'!H24</f>
        <v>27618</v>
      </c>
      <c r="I23" s="59">
        <f>'Balance Sheet'!I24</f>
        <v>29011</v>
      </c>
      <c r="K23" s="16">
        <f t="shared" si="0"/>
        <v>0.12703916585735064</v>
      </c>
    </row>
    <row r="24" spans="1:11" s="2" customFormat="1" x14ac:dyDescent="0.2">
      <c r="B24" s="59"/>
      <c r="C24" s="59"/>
      <c r="D24" s="59"/>
      <c r="E24" s="59"/>
      <c r="F24" s="59"/>
      <c r="G24" s="59"/>
      <c r="H24" s="59"/>
      <c r="I24" s="59"/>
      <c r="K24" s="16"/>
    </row>
    <row r="25" spans="1:11" s="2" customFormat="1" x14ac:dyDescent="0.2">
      <c r="A25" s="2" t="str">
        <f>'Balance Sheet'!A26</f>
        <v>TOTAL ASSETS</v>
      </c>
      <c r="B25" s="59">
        <f>'Balance Sheet'!B26</f>
        <v>41691</v>
      </c>
      <c r="C25" s="59">
        <f>'Balance Sheet'!C26</f>
        <v>41435</v>
      </c>
      <c r="D25" s="59">
        <f>'Balance Sheet'!D26</f>
        <v>48230</v>
      </c>
      <c r="E25" s="59">
        <f>'Balance Sheet'!E26</f>
        <v>55591</v>
      </c>
      <c r="F25" s="59">
        <f>'Balance Sheet'!F26</f>
        <v>60741</v>
      </c>
      <c r="G25" s="59">
        <f>'Balance Sheet'!G26</f>
        <v>71363</v>
      </c>
      <c r="H25" s="59">
        <f>'Balance Sheet'!H26</f>
        <v>78703</v>
      </c>
      <c r="I25" s="59">
        <f>'Balance Sheet'!I26</f>
        <v>81138</v>
      </c>
      <c r="K25" s="16">
        <f t="shared" si="0"/>
        <v>9.979492756216457E-2</v>
      </c>
    </row>
    <row r="26" spans="1:11" s="2" customFormat="1" x14ac:dyDescent="0.2">
      <c r="B26" s="59"/>
      <c r="C26" s="59"/>
      <c r="D26" s="59"/>
      <c r="E26" s="59"/>
      <c r="F26" s="59"/>
      <c r="G26" s="59"/>
      <c r="H26" s="59"/>
      <c r="I26" s="59"/>
      <c r="K26" s="16"/>
    </row>
    <row r="27" spans="1:11" s="2" customFormat="1" x14ac:dyDescent="0.2">
      <c r="A27" s="2" t="str">
        <f>'Balance Sheet'!A28</f>
        <v>EQUITY AND LIABILITIES</v>
      </c>
      <c r="B27" s="59">
        <f>'Balance Sheet'!B28</f>
        <v>0</v>
      </c>
      <c r="C27" s="59">
        <f>'Balance Sheet'!C28</f>
        <v>0</v>
      </c>
      <c r="D27" s="59">
        <f>'Balance Sheet'!D28</f>
        <v>0</v>
      </c>
      <c r="E27" s="59">
        <f>'Balance Sheet'!E28</f>
        <v>0</v>
      </c>
      <c r="F27" s="59">
        <f>'Balance Sheet'!F28</f>
        <v>0</v>
      </c>
      <c r="G27" s="59">
        <f>'Balance Sheet'!G28</f>
        <v>0</v>
      </c>
      <c r="H27" s="59">
        <f>'Balance Sheet'!H28</f>
        <v>0</v>
      </c>
      <c r="I27" s="59">
        <f>'Balance Sheet'!I28</f>
        <v>0</v>
      </c>
      <c r="K27" s="16"/>
    </row>
    <row r="28" spans="1:11" s="2" customFormat="1" x14ac:dyDescent="0.2">
      <c r="B28" s="59"/>
      <c r="C28" s="59"/>
      <c r="D28" s="59"/>
      <c r="E28" s="59"/>
      <c r="F28" s="59"/>
      <c r="G28" s="59"/>
      <c r="H28" s="59"/>
      <c r="I28" s="59"/>
      <c r="K28" s="16"/>
    </row>
    <row r="29" spans="1:11" x14ac:dyDescent="0.2">
      <c r="A29" s="2" t="str">
        <f>'Balance Sheet'!A30</f>
        <v>Equity attributable to owners</v>
      </c>
      <c r="B29" s="58">
        <f>'Balance Sheet'!B30</f>
        <v>0</v>
      </c>
      <c r="C29" s="58">
        <f>'Balance Sheet'!C30</f>
        <v>0</v>
      </c>
      <c r="D29" s="58">
        <f>'Balance Sheet'!D30</f>
        <v>0</v>
      </c>
      <c r="E29" s="58">
        <f>'Balance Sheet'!E30</f>
        <v>0</v>
      </c>
      <c r="F29" s="58">
        <f>'Balance Sheet'!F30</f>
        <v>0</v>
      </c>
      <c r="G29" s="58">
        <f>'Balance Sheet'!G30</f>
        <v>0</v>
      </c>
      <c r="H29" s="58">
        <f>'Balance Sheet'!H30</f>
        <v>0</v>
      </c>
      <c r="I29" s="58">
        <f>'Balance Sheet'!I30</f>
        <v>0</v>
      </c>
      <c r="K29" s="16"/>
    </row>
    <row r="30" spans="1:11" x14ac:dyDescent="0.2">
      <c r="A30" s="1" t="str">
        <f>'Balance Sheet'!A31</f>
        <v>Fully paid share capital</v>
      </c>
      <c r="B30" s="58">
        <f>'Balance Sheet'!B31</f>
        <v>0</v>
      </c>
      <c r="C30" s="58">
        <f>'Balance Sheet'!C31</f>
        <v>0</v>
      </c>
      <c r="D30" s="58">
        <f>'Balance Sheet'!D31</f>
        <v>0</v>
      </c>
      <c r="E30" s="58">
        <f>'Balance Sheet'!E31</f>
        <v>0</v>
      </c>
      <c r="F30" s="58">
        <f>'Balance Sheet'!F31</f>
        <v>0</v>
      </c>
      <c r="G30" s="58">
        <f>'Balance Sheet'!G31</f>
        <v>0</v>
      </c>
      <c r="H30" s="58">
        <f>'Balance Sheet'!H31</f>
        <v>0</v>
      </c>
      <c r="I30" s="58">
        <f>'Balance Sheet'!I31</f>
        <v>0</v>
      </c>
      <c r="K30" s="16"/>
    </row>
    <row r="31" spans="1:11" s="2" customFormat="1" x14ac:dyDescent="0.2">
      <c r="A31" s="1" t="str">
        <f>'Balance Sheet'!A32</f>
        <v>Treasury shares</v>
      </c>
      <c r="B31" s="58">
        <f>'Balance Sheet'!B32</f>
        <v>-422</v>
      </c>
      <c r="C31" s="58">
        <f>'Balance Sheet'!C32</f>
        <v>-1384</v>
      </c>
      <c r="D31" s="58">
        <f>'Balance Sheet'!D32</f>
        <v>-1530</v>
      </c>
      <c r="E31" s="58">
        <f>'Balance Sheet'!E32</f>
        <v>1389</v>
      </c>
      <c r="F31" s="58">
        <f>'Balance Sheet'!F32</f>
        <v>1589</v>
      </c>
      <c r="G31" s="58">
        <f>'Balance Sheet'!G32</f>
        <v>-1606</v>
      </c>
      <c r="H31" s="58">
        <f>'Balance Sheet'!H32</f>
        <v>-1658</v>
      </c>
      <c r="I31" s="58">
        <f>'Balance Sheet'!I32</f>
        <v>-1670</v>
      </c>
      <c r="K31" s="16">
        <f t="shared" si="0"/>
        <v>0.21714811675425105</v>
      </c>
    </row>
    <row r="32" spans="1:11" x14ac:dyDescent="0.2">
      <c r="A32" s="1" t="str">
        <f>'Balance Sheet'!A33</f>
        <v>Retained earnings</v>
      </c>
      <c r="B32" s="58">
        <f>'Balance Sheet'!B33</f>
        <v>14832</v>
      </c>
      <c r="C32" s="58">
        <f>'Balance Sheet'!C33</f>
        <v>17864</v>
      </c>
      <c r="D32" s="58">
        <f>'Balance Sheet'!D33</f>
        <v>20121</v>
      </c>
      <c r="E32" s="58">
        <f>'Balance Sheet'!E33</f>
        <v>21342</v>
      </c>
      <c r="F32" s="58">
        <f>'Balance Sheet'!F33</f>
        <v>22506</v>
      </c>
      <c r="G32" s="58">
        <f>'Balance Sheet'!G33</f>
        <v>23378</v>
      </c>
      <c r="H32" s="58">
        <f>'Balance Sheet'!H33</f>
        <v>24635</v>
      </c>
      <c r="I32" s="58">
        <f>'Balance Sheet'!I33</f>
        <v>26396</v>
      </c>
      <c r="K32" s="16">
        <f t="shared" si="0"/>
        <v>8.5831981511447664E-2</v>
      </c>
    </row>
    <row r="33" spans="1:12" s="2" customFormat="1" x14ac:dyDescent="0.2">
      <c r="A33" s="1" t="str">
        <f>'Balance Sheet'!A34</f>
        <v>Other reserves</v>
      </c>
      <c r="B33" s="58">
        <f>'Balance Sheet'!B34</f>
        <v>-672</v>
      </c>
      <c r="C33" s="58">
        <f>'Balance Sheet'!C34</f>
        <v>-858</v>
      </c>
      <c r="D33" s="58">
        <f>'Balance Sheet'!D34</f>
        <v>-61</v>
      </c>
      <c r="E33" s="58">
        <f>'Balance Sheet'!E34</f>
        <v>847</v>
      </c>
      <c r="F33" s="58">
        <f>'Balance Sheet'!F34</f>
        <v>2140</v>
      </c>
      <c r="G33" s="58">
        <f>'Balance Sheet'!G34</f>
        <v>290</v>
      </c>
      <c r="H33" s="58">
        <f>'Balance Sheet'!H34</f>
        <v>1181</v>
      </c>
      <c r="I33" s="58">
        <f>'Balance Sheet'!I34</f>
        <v>-663</v>
      </c>
      <c r="K33" s="16">
        <f t="shared" si="0"/>
        <v>-1.9243389862987348E-3</v>
      </c>
    </row>
    <row r="34" spans="1:12" x14ac:dyDescent="0.2">
      <c r="A34" s="1" t="str">
        <f>'Balance Sheet'!A35</f>
        <v>Non-controling interest</v>
      </c>
      <c r="B34" s="58">
        <f>'Balance Sheet'!B35</f>
        <v>898</v>
      </c>
      <c r="C34" s="58">
        <f>'Balance Sheet'!C35</f>
        <v>558</v>
      </c>
      <c r="D34" s="58">
        <f>'Balance Sheet'!D35</f>
        <v>400</v>
      </c>
      <c r="E34" s="58">
        <f>'Balance Sheet'!E35</f>
        <v>416</v>
      </c>
      <c r="F34" s="58">
        <f>'Balance Sheet'!F35</f>
        <v>686</v>
      </c>
      <c r="G34" s="58">
        <f>'Balance Sheet'!G35</f>
        <v>-419</v>
      </c>
      <c r="H34" s="58">
        <f>'Balance Sheet'!H35</f>
        <v>-1134</v>
      </c>
      <c r="I34" s="58">
        <f>'Balance Sheet'!I35</f>
        <v>-1067</v>
      </c>
      <c r="K34" s="16">
        <f t="shared" si="0"/>
        <v>-2.0249396578103447</v>
      </c>
    </row>
    <row r="35" spans="1:12" s="2" customFormat="1" x14ac:dyDescent="0.2">
      <c r="A35" s="2" t="str">
        <f>'Balance Sheet'!A36</f>
        <v>Total equity</v>
      </c>
      <c r="B35" s="59">
        <f>'Balance Sheet'!B36</f>
        <v>14636</v>
      </c>
      <c r="C35" s="59">
        <f>'Balance Sheet'!C36</f>
        <v>16180</v>
      </c>
      <c r="D35" s="59">
        <f>'Balance Sheet'!D36</f>
        <v>18930</v>
      </c>
      <c r="E35" s="59">
        <f>'Balance Sheet'!E36</f>
        <v>23994</v>
      </c>
      <c r="F35" s="59">
        <f>'Balance Sheet'!F36</f>
        <v>26921</v>
      </c>
      <c r="G35" s="59">
        <f>'Balance Sheet'!G36</f>
        <v>21643</v>
      </c>
      <c r="H35" s="59">
        <f>'Balance Sheet'!H36</f>
        <v>23024</v>
      </c>
      <c r="I35" s="59">
        <f>'Balance Sheet'!I36</f>
        <v>22996</v>
      </c>
      <c r="K35" s="16">
        <f t="shared" si="0"/>
        <v>6.6676783688524699E-2</v>
      </c>
    </row>
    <row r="36" spans="1:12" s="2" customFormat="1" x14ac:dyDescent="0.2">
      <c r="B36" s="59"/>
      <c r="C36" s="59"/>
      <c r="D36" s="59"/>
      <c r="E36" s="59"/>
      <c r="F36" s="59"/>
      <c r="G36" s="59"/>
      <c r="H36" s="59"/>
      <c r="I36" s="59"/>
      <c r="K36" s="16"/>
    </row>
    <row r="37" spans="1:12" s="2" customFormat="1" x14ac:dyDescent="0.2">
      <c r="A37" s="2" t="str">
        <f>'Balance Sheet'!A38</f>
        <v>Non-current liabilities</v>
      </c>
      <c r="B37" s="59"/>
      <c r="C37" s="59"/>
      <c r="D37" s="59"/>
      <c r="E37" s="59"/>
      <c r="F37" s="59"/>
      <c r="G37" s="59"/>
      <c r="H37" s="59"/>
      <c r="I37" s="59"/>
      <c r="K37" s="16"/>
    </row>
    <row r="38" spans="1:12" x14ac:dyDescent="0.2">
      <c r="A38" s="1" t="str">
        <f>'Balance Sheet'!A39</f>
        <v>Borrowings</v>
      </c>
      <c r="B38" s="58">
        <f>'Balance Sheet'!B39</f>
        <v>9786</v>
      </c>
      <c r="C38" s="58">
        <f>'Balance Sheet'!C39</f>
        <v>7280</v>
      </c>
      <c r="D38" s="58">
        <f>'Balance Sheet'!D39</f>
        <v>9012</v>
      </c>
      <c r="E38" s="58">
        <f>'Balance Sheet'!E39</f>
        <v>7881</v>
      </c>
      <c r="F38" s="58">
        <f>'Balance Sheet'!F39</f>
        <v>9683</v>
      </c>
      <c r="G38" s="58">
        <f>'Balance Sheet'!G39</f>
        <v>20308</v>
      </c>
      <c r="H38" s="58">
        <f>'Balance Sheet'!H39</f>
        <v>26658</v>
      </c>
      <c r="I38" s="58">
        <f>'Balance Sheet'!I39</f>
        <v>27613</v>
      </c>
      <c r="K38" s="16">
        <f t="shared" ref="K38:K55" si="1">(I38/B38)^(1/7)-1</f>
        <v>0.15973386814020007</v>
      </c>
    </row>
    <row r="39" spans="1:12" s="2" customFormat="1" x14ac:dyDescent="0.2">
      <c r="A39" s="1" t="str">
        <f>'Balance Sheet'!A40</f>
        <v>Trade and other payables</v>
      </c>
      <c r="B39" s="58">
        <f>'Balance Sheet'!B40</f>
        <v>317</v>
      </c>
      <c r="C39" s="58">
        <f>'Balance Sheet'!C40</f>
        <v>258</v>
      </c>
      <c r="D39" s="58">
        <f>'Balance Sheet'!D40</f>
        <v>352</v>
      </c>
      <c r="E39" s="58">
        <f>'Balance Sheet'!E40</f>
        <v>222</v>
      </c>
      <c r="F39" s="58">
        <f>'Balance Sheet'!F40</f>
        <v>472</v>
      </c>
      <c r="G39" s="58">
        <f>'Balance Sheet'!G40</f>
        <v>759</v>
      </c>
      <c r="H39" s="58">
        <f>'Balance Sheet'!H40</f>
        <v>815</v>
      </c>
      <c r="I39" s="58">
        <f>'Balance Sheet'!I40</f>
        <v>815</v>
      </c>
      <c r="K39" s="16">
        <f t="shared" si="1"/>
        <v>0.14442010303505937</v>
      </c>
    </row>
    <row r="40" spans="1:12" x14ac:dyDescent="0.2">
      <c r="A40" s="1" t="str">
        <f>'Balance Sheet'!A41</f>
        <v>Provisions</v>
      </c>
      <c r="B40" s="58">
        <f>'Balance Sheet'!B41</f>
        <v>436</v>
      </c>
      <c r="C40" s="58">
        <f>'Balance Sheet'!C41</f>
        <v>510</v>
      </c>
      <c r="D40" s="58">
        <f>'Balance Sheet'!D41</f>
        <v>551</v>
      </c>
      <c r="E40" s="58">
        <f>'Balance Sheet'!E41</f>
        <v>536</v>
      </c>
      <c r="F40" s="58">
        <f>'Balance Sheet'!F41</f>
        <v>263</v>
      </c>
      <c r="G40" s="58">
        <f>'Balance Sheet'!G41</f>
        <v>225</v>
      </c>
      <c r="H40" s="58">
        <f>'Balance Sheet'!H41</f>
        <v>164</v>
      </c>
      <c r="I40" s="58">
        <f>'Balance Sheet'!I41</f>
        <v>360</v>
      </c>
      <c r="K40" s="16">
        <f t="shared" si="1"/>
        <v>-2.6991636935367103E-2</v>
      </c>
    </row>
    <row r="41" spans="1:12" s="2" customFormat="1" x14ac:dyDescent="0.2">
      <c r="A41" s="1" t="str">
        <f>'Balance Sheet'!A42</f>
        <v>Deferred tax</v>
      </c>
      <c r="B41" s="58">
        <f>'Balance Sheet'!B42</f>
        <v>1051</v>
      </c>
      <c r="C41" s="58">
        <f>'Balance Sheet'!C42</f>
        <v>695</v>
      </c>
      <c r="D41" s="58">
        <f>'Balance Sheet'!D42</f>
        <v>1017</v>
      </c>
      <c r="E41" s="58">
        <f>'Balance Sheet'!E42</f>
        <v>981</v>
      </c>
      <c r="F41" s="58">
        <f>'Balance Sheet'!F42</f>
        <v>1592</v>
      </c>
      <c r="G41" s="58">
        <f>'Balance Sheet'!G42</f>
        <v>1758</v>
      </c>
      <c r="H41" s="58">
        <f>'Balance Sheet'!H42</f>
        <v>2272</v>
      </c>
      <c r="I41" s="58">
        <f>'Balance Sheet'!I42</f>
        <v>2635</v>
      </c>
      <c r="K41" s="16">
        <f t="shared" si="1"/>
        <v>0.14031651660441868</v>
      </c>
    </row>
    <row r="42" spans="1:12" x14ac:dyDescent="0.2">
      <c r="A42" s="2" t="str">
        <f>'Balance Sheet'!A44</f>
        <v>Total non-current liabilities</v>
      </c>
      <c r="B42" s="59">
        <f>'Balance Sheet'!B44</f>
        <v>11590</v>
      </c>
      <c r="C42" s="59">
        <f>'Balance Sheet'!C44</f>
        <v>8743</v>
      </c>
      <c r="D42" s="59">
        <f>'Balance Sheet'!D44</f>
        <v>10932</v>
      </c>
      <c r="E42" s="59">
        <f>'Balance Sheet'!E44</f>
        <v>9620</v>
      </c>
      <c r="F42" s="59">
        <f>'Balance Sheet'!F44</f>
        <v>12010</v>
      </c>
      <c r="G42" s="59">
        <f>'Balance Sheet'!G44</f>
        <v>23050</v>
      </c>
      <c r="H42" s="59">
        <f>'Balance Sheet'!H44</f>
        <v>29909</v>
      </c>
      <c r="I42" s="59">
        <f>'Balance Sheet'!I44</f>
        <v>31423</v>
      </c>
      <c r="K42" s="16">
        <f t="shared" si="1"/>
        <v>0.15313618763614789</v>
      </c>
    </row>
    <row r="43" spans="1:12" x14ac:dyDescent="0.2">
      <c r="B43" s="58"/>
      <c r="C43" s="58"/>
      <c r="D43" s="58"/>
      <c r="E43" s="58"/>
      <c r="F43" s="58"/>
      <c r="G43" s="58"/>
      <c r="H43" s="58"/>
      <c r="I43" s="58"/>
      <c r="K43" s="16"/>
    </row>
    <row r="44" spans="1:12" x14ac:dyDescent="0.2">
      <c r="A44" s="2" t="str">
        <f>'Balance Sheet'!A46</f>
        <v>Current Liabilities</v>
      </c>
      <c r="B44" s="58"/>
      <c r="C44" s="58"/>
      <c r="D44" s="58"/>
      <c r="E44" s="58"/>
      <c r="F44" s="58"/>
      <c r="G44" s="58"/>
      <c r="H44" s="58"/>
      <c r="I44" s="58"/>
      <c r="K44" s="16"/>
    </row>
    <row r="45" spans="1:12" x14ac:dyDescent="0.2">
      <c r="A45" s="1" t="str">
        <f>'Balance Sheet'!A47</f>
        <v>Borrowings</v>
      </c>
      <c r="B45" s="58">
        <f>'Balance Sheet'!B47</f>
        <v>3239</v>
      </c>
      <c r="C45" s="58">
        <f>'Balance Sheet'!C47</f>
        <v>2783</v>
      </c>
      <c r="D45" s="58">
        <f>'Balance Sheet'!D47</f>
        <v>2004</v>
      </c>
      <c r="E45" s="58">
        <f>'Balance Sheet'!E47</f>
        <v>6290</v>
      </c>
      <c r="F45" s="58">
        <f>'Balance Sheet'!F47</f>
        <v>4067</v>
      </c>
      <c r="G45" s="58">
        <f>'Balance Sheet'!G47</f>
        <v>5351</v>
      </c>
      <c r="H45" s="58">
        <f>'Balance Sheet'!H47</f>
        <v>2284</v>
      </c>
      <c r="I45" s="58">
        <f>'Balance Sheet'!I47</f>
        <v>3762</v>
      </c>
      <c r="K45" s="16">
        <f t="shared" si="1"/>
        <v>2.1613997553591169E-2</v>
      </c>
    </row>
    <row r="46" spans="1:12" x14ac:dyDescent="0.2">
      <c r="A46" s="1" t="str">
        <f>'Balance Sheet'!A48</f>
        <v>Trade and other payables</v>
      </c>
      <c r="B46" s="58">
        <f>'Balance Sheet'!B48</f>
        <v>11714</v>
      </c>
      <c r="C46" s="58">
        <f>'Balance Sheet'!C48</f>
        <v>13005</v>
      </c>
      <c r="D46" s="58">
        <f>'Balance Sheet'!D48</f>
        <v>15406</v>
      </c>
      <c r="E46" s="58">
        <f>'Balance Sheet'!E48</f>
        <v>17780</v>
      </c>
      <c r="F46" s="58">
        <f>'Balance Sheet'!F48</f>
        <v>20357</v>
      </c>
      <c r="G46" s="58">
        <f>'Balance Sheet'!G48</f>
        <v>20589</v>
      </c>
      <c r="H46" s="58">
        <f>'Balance Sheet'!H48</f>
        <v>22845</v>
      </c>
      <c r="I46" s="58">
        <f>'Balance Sheet'!I48</f>
        <v>22700</v>
      </c>
      <c r="K46" s="16">
        <f t="shared" si="1"/>
        <v>9.912175849682181E-2</v>
      </c>
    </row>
    <row r="47" spans="1:12" s="2" customFormat="1" x14ac:dyDescent="0.2">
      <c r="A47" s="1" t="str">
        <f>'Balance Sheet'!A49</f>
        <v>Provisions</v>
      </c>
      <c r="B47" s="58">
        <f>'Balance Sheet'!B49</f>
        <v>193</v>
      </c>
      <c r="C47" s="58">
        <f>'Balance Sheet'!C49</f>
        <v>298</v>
      </c>
      <c r="D47" s="58">
        <f>'Balance Sheet'!D49</f>
        <v>355</v>
      </c>
      <c r="E47" s="58">
        <f>'Balance Sheet'!E49</f>
        <v>283</v>
      </c>
      <c r="F47" s="58">
        <f>'Balance Sheet'!F49</f>
        <v>169</v>
      </c>
      <c r="G47" s="58">
        <f>'Balance Sheet'!G49</f>
        <v>91</v>
      </c>
      <c r="H47" s="58">
        <f>'Balance Sheet'!H49</f>
        <v>92</v>
      </c>
      <c r="I47" s="58">
        <f>'Balance Sheet'!I49</f>
        <v>188</v>
      </c>
      <c r="K47" s="16">
        <f t="shared" si="1"/>
        <v>-3.7427250614681107E-3</v>
      </c>
      <c r="L47" s="1"/>
    </row>
    <row r="48" spans="1:12" x14ac:dyDescent="0.2">
      <c r="A48" s="1" t="str">
        <f>'Balance Sheet'!A50</f>
        <v>Tax payable</v>
      </c>
      <c r="B48" s="58">
        <f>'Balance Sheet'!B50</f>
        <v>203</v>
      </c>
      <c r="C48" s="58">
        <f>'Balance Sheet'!C50</f>
        <v>87</v>
      </c>
      <c r="D48" s="58">
        <f>'Balance Sheet'!D50</f>
        <v>172</v>
      </c>
      <c r="E48" s="58">
        <f>'Balance Sheet'!E50</f>
        <v>46</v>
      </c>
      <c r="F48" s="58">
        <f>'Balance Sheet'!F50</f>
        <v>38</v>
      </c>
      <c r="G48" s="58">
        <f>'Balance Sheet'!G50</f>
        <v>182</v>
      </c>
      <c r="H48" s="58">
        <f>'Balance Sheet'!H50</f>
        <v>344</v>
      </c>
      <c r="I48" s="58">
        <f>'Balance Sheet'!I50</f>
        <v>47</v>
      </c>
      <c r="K48" s="16">
        <f t="shared" si="1"/>
        <v>-0.188611531055349</v>
      </c>
    </row>
    <row r="49" spans="1:11" x14ac:dyDescent="0.2">
      <c r="A49" s="1" t="str">
        <f>'Balance Sheet'!A51</f>
        <v>Dividends payable</v>
      </c>
      <c r="B49" s="58">
        <f>'Balance Sheet'!B51</f>
        <v>6</v>
      </c>
      <c r="C49" s="58">
        <f>'Balance Sheet'!C51</f>
        <v>8</v>
      </c>
      <c r="D49" s="58">
        <f>'Balance Sheet'!D51</f>
        <v>22</v>
      </c>
      <c r="E49" s="58">
        <f>'Balance Sheet'!E51</f>
        <v>16</v>
      </c>
      <c r="F49" s="58">
        <f>'Balance Sheet'!F51</f>
        <v>22</v>
      </c>
      <c r="G49" s="58">
        <f>'Balance Sheet'!G51</f>
        <v>21</v>
      </c>
      <c r="H49" s="58">
        <f>'Balance Sheet'!H51</f>
        <v>22</v>
      </c>
      <c r="I49" s="58">
        <f>'Balance Sheet'!I51</f>
        <v>22</v>
      </c>
      <c r="K49" s="16">
        <f t="shared" si="1"/>
        <v>0.20395486046509448</v>
      </c>
    </row>
    <row r="50" spans="1:11" x14ac:dyDescent="0.2">
      <c r="A50" s="1" t="str">
        <f>'Balance Sheet'!A52</f>
        <v>Bank overdrafts</v>
      </c>
      <c r="B50" s="58">
        <f>'Balance Sheet'!B52</f>
        <v>110</v>
      </c>
      <c r="C50" s="58">
        <f>'Balance Sheet'!C52</f>
        <v>331</v>
      </c>
      <c r="D50" s="58">
        <f>'Balance Sheet'!D52</f>
        <v>409</v>
      </c>
      <c r="E50" s="58">
        <f>'Balance Sheet'!E52</f>
        <v>340</v>
      </c>
      <c r="F50" s="58">
        <f>'Balance Sheet'!F52</f>
        <v>335</v>
      </c>
      <c r="G50" s="58">
        <f>'Balance Sheet'!G52</f>
        <v>380</v>
      </c>
      <c r="H50" s="58">
        <f>'Balance Sheet'!H52</f>
        <v>183</v>
      </c>
      <c r="I50" s="58">
        <f>'Balance Sheet'!I52</f>
        <v>0</v>
      </c>
      <c r="K50" s="16">
        <f>(H50/B50)^(1/7)-1</f>
        <v>7.5424118311558264E-2</v>
      </c>
    </row>
    <row r="51" spans="1:11" s="2" customFormat="1" x14ac:dyDescent="0.2">
      <c r="A51" s="2" t="str">
        <f>'Balance Sheet'!A53</f>
        <v>Total current liabilities</v>
      </c>
      <c r="B51" s="59">
        <f>'Balance Sheet'!B53</f>
        <v>15465</v>
      </c>
      <c r="C51" s="59">
        <f>'Balance Sheet'!C53</f>
        <v>16512</v>
      </c>
      <c r="D51" s="59">
        <f>'Balance Sheet'!D53</f>
        <v>18368</v>
      </c>
      <c r="E51" s="59">
        <f>'Balance Sheet'!E53</f>
        <v>24755</v>
      </c>
      <c r="F51" s="59">
        <f>'Balance Sheet'!F53</f>
        <v>24988</v>
      </c>
      <c r="G51" s="59">
        <f>'Balance Sheet'!G53</f>
        <v>26614</v>
      </c>
      <c r="H51" s="59">
        <f>'Balance Sheet'!H53</f>
        <v>25770</v>
      </c>
      <c r="I51" s="59">
        <f>'Balance Sheet'!I53</f>
        <v>26719</v>
      </c>
      <c r="K51" s="16">
        <f t="shared" si="1"/>
        <v>8.1245530096053287E-2</v>
      </c>
    </row>
    <row r="52" spans="1:11" s="2" customFormat="1" x14ac:dyDescent="0.2">
      <c r="B52" s="59"/>
      <c r="C52" s="59"/>
      <c r="D52" s="59"/>
      <c r="E52" s="59"/>
      <c r="F52" s="59"/>
      <c r="G52" s="59"/>
      <c r="H52" s="59"/>
      <c r="I52" s="59"/>
      <c r="K52" s="16"/>
    </row>
    <row r="53" spans="1:11" s="2" customFormat="1" x14ac:dyDescent="0.2">
      <c r="A53" s="2" t="str">
        <f>'Balance Sheet'!A55</f>
        <v>TOTAL LIABILITIES</v>
      </c>
      <c r="B53" s="59">
        <f>'Balance Sheet'!B55</f>
        <v>27055</v>
      </c>
      <c r="C53" s="59">
        <f>'Balance Sheet'!C55</f>
        <v>25255</v>
      </c>
      <c r="D53" s="59">
        <f>'Balance Sheet'!D55</f>
        <v>29300</v>
      </c>
      <c r="E53" s="59">
        <f>'Balance Sheet'!E55</f>
        <v>34375</v>
      </c>
      <c r="F53" s="59">
        <f>'Balance Sheet'!F55</f>
        <v>36998</v>
      </c>
      <c r="G53" s="59">
        <f>'Balance Sheet'!G55</f>
        <v>49664</v>
      </c>
      <c r="H53" s="59">
        <f>'Balance Sheet'!H55</f>
        <v>55679</v>
      </c>
      <c r="I53" s="59">
        <f>'Balance Sheet'!I55</f>
        <v>58142</v>
      </c>
      <c r="K53" s="16">
        <f t="shared" si="1"/>
        <v>0.11548363715903087</v>
      </c>
    </row>
    <row r="54" spans="1:11" s="2" customFormat="1" x14ac:dyDescent="0.2">
      <c r="B54" s="59"/>
      <c r="C54" s="59"/>
      <c r="D54" s="59"/>
      <c r="E54" s="59"/>
      <c r="F54" s="59"/>
      <c r="G54" s="59"/>
      <c r="H54" s="59"/>
      <c r="I54" s="59"/>
      <c r="K54" s="16"/>
    </row>
    <row r="55" spans="1:11" s="2" customFormat="1" x14ac:dyDescent="0.2">
      <c r="A55" s="2" t="str">
        <f>'Balance Sheet'!A57</f>
        <v>TOTAL EQUITY AND LIABILITIES</v>
      </c>
      <c r="B55" s="59">
        <f>'Balance Sheet'!B57</f>
        <v>41691</v>
      </c>
      <c r="C55" s="59">
        <f>'Balance Sheet'!C57</f>
        <v>41435</v>
      </c>
      <c r="D55" s="59">
        <f>'Balance Sheet'!D57</f>
        <v>48230</v>
      </c>
      <c r="E55" s="59">
        <f>'Balance Sheet'!E57</f>
        <v>58369</v>
      </c>
      <c r="F55" s="59">
        <f>'Balance Sheet'!F57</f>
        <v>63919</v>
      </c>
      <c r="G55" s="59">
        <f>'Balance Sheet'!G57</f>
        <v>71307</v>
      </c>
      <c r="H55" s="59">
        <f>'Balance Sheet'!H57</f>
        <v>78703</v>
      </c>
      <c r="I55" s="59">
        <f>'Balance Sheet'!I57</f>
        <v>81138</v>
      </c>
      <c r="K55" s="16">
        <f t="shared" si="1"/>
        <v>9.979492756216457E-2</v>
      </c>
    </row>
    <row r="58" spans="1:11" x14ac:dyDescent="0.2">
      <c r="A58" s="1" t="str">
        <f>A3</f>
        <v>Rm</v>
      </c>
      <c r="B58" s="1">
        <f t="shared" ref="B58:I58" si="2">B3</f>
        <v>2010</v>
      </c>
      <c r="C58" s="1">
        <f t="shared" si="2"/>
        <v>2011</v>
      </c>
      <c r="D58" s="1">
        <f t="shared" si="2"/>
        <v>2012</v>
      </c>
      <c r="E58" s="1">
        <f t="shared" si="2"/>
        <v>2013</v>
      </c>
      <c r="F58" s="1">
        <f t="shared" si="2"/>
        <v>2014</v>
      </c>
      <c r="G58" s="1">
        <f t="shared" si="2"/>
        <v>2015</v>
      </c>
      <c r="H58" s="1">
        <f t="shared" si="2"/>
        <v>2016</v>
      </c>
      <c r="I58" s="1">
        <f t="shared" si="2"/>
        <v>2017</v>
      </c>
    </row>
    <row r="59" spans="1:11" x14ac:dyDescent="0.2">
      <c r="A59" s="1" t="str">
        <f>A25</f>
        <v>TOTAL ASSETS</v>
      </c>
      <c r="B59" s="146">
        <f t="shared" ref="B59:I59" si="3">B25</f>
        <v>41691</v>
      </c>
      <c r="C59" s="146">
        <f t="shared" si="3"/>
        <v>41435</v>
      </c>
      <c r="D59" s="146">
        <f t="shared" si="3"/>
        <v>48230</v>
      </c>
      <c r="E59" s="146">
        <f t="shared" si="3"/>
        <v>55591</v>
      </c>
      <c r="F59" s="146">
        <f t="shared" si="3"/>
        <v>60741</v>
      </c>
      <c r="G59" s="146">
        <f t="shared" si="3"/>
        <v>71363</v>
      </c>
      <c r="H59" s="146">
        <f t="shared" si="3"/>
        <v>78703</v>
      </c>
      <c r="I59" s="146">
        <f t="shared" si="3"/>
        <v>81138</v>
      </c>
      <c r="K59" s="16">
        <f t="shared" ref="K59:K61" si="4">(I59/B59)^(1/7)-1</f>
        <v>9.979492756216457E-2</v>
      </c>
    </row>
    <row r="60" spans="1:11" x14ac:dyDescent="0.2">
      <c r="A60" s="1" t="str">
        <f>A35</f>
        <v>Total equity</v>
      </c>
      <c r="B60" s="146">
        <f t="shared" ref="B60:I60" si="5">B35</f>
        <v>14636</v>
      </c>
      <c r="C60" s="146">
        <f t="shared" si="5"/>
        <v>16180</v>
      </c>
      <c r="D60" s="146">
        <f t="shared" si="5"/>
        <v>18930</v>
      </c>
      <c r="E60" s="146">
        <f t="shared" si="5"/>
        <v>23994</v>
      </c>
      <c r="F60" s="146">
        <f t="shared" si="5"/>
        <v>26921</v>
      </c>
      <c r="G60" s="146">
        <f t="shared" si="5"/>
        <v>21643</v>
      </c>
      <c r="H60" s="146">
        <f t="shared" si="5"/>
        <v>23024</v>
      </c>
      <c r="I60" s="146">
        <f t="shared" si="5"/>
        <v>22996</v>
      </c>
      <c r="K60" s="16">
        <f t="shared" si="4"/>
        <v>6.6676783688524699E-2</v>
      </c>
    </row>
    <row r="61" spans="1:11" x14ac:dyDescent="0.2">
      <c r="A61" s="1" t="str">
        <f>A53</f>
        <v>TOTAL LIABILITIES</v>
      </c>
      <c r="B61" s="146">
        <f t="shared" ref="B61:I61" si="6">B53</f>
        <v>27055</v>
      </c>
      <c r="C61" s="146">
        <f t="shared" si="6"/>
        <v>25255</v>
      </c>
      <c r="D61" s="146">
        <f t="shared" si="6"/>
        <v>29300</v>
      </c>
      <c r="E61" s="146">
        <f t="shared" si="6"/>
        <v>34375</v>
      </c>
      <c r="F61" s="146">
        <f t="shared" si="6"/>
        <v>36998</v>
      </c>
      <c r="G61" s="146">
        <f t="shared" si="6"/>
        <v>49664</v>
      </c>
      <c r="H61" s="146">
        <f t="shared" si="6"/>
        <v>55679</v>
      </c>
      <c r="I61" s="146">
        <f t="shared" si="6"/>
        <v>58142</v>
      </c>
      <c r="K61" s="16">
        <f t="shared" si="4"/>
        <v>0.11548363715903087</v>
      </c>
    </row>
    <row r="63" spans="1:11" x14ac:dyDescent="0.2">
      <c r="A63" s="1" t="s">
        <v>319</v>
      </c>
      <c r="B63" s="146">
        <v>6636</v>
      </c>
      <c r="C63" s="146">
        <v>6311</v>
      </c>
      <c r="D63" s="146">
        <v>8662</v>
      </c>
      <c r="E63" s="146">
        <v>9456</v>
      </c>
      <c r="F63" s="146">
        <v>10779</v>
      </c>
      <c r="G63" s="146">
        <v>13305</v>
      </c>
      <c r="H63" s="146">
        <v>12875</v>
      </c>
      <c r="I63" s="146">
        <v>11292</v>
      </c>
      <c r="K63" s="16">
        <f t="shared" ref="K63" si="7">(I63/B63)^(1/7)-1</f>
        <v>7.8898630265949121E-2</v>
      </c>
    </row>
  </sheetData>
  <mergeCells count="1">
    <mergeCell ref="A1:K1"/>
  </mergeCells>
  <pageMargins left="0.7" right="0.7" top="0.75" bottom="0.75" header="0.3" footer="0.3"/>
  <pageSetup paperSize="9" orientation="portrait" r:id="rId1"/>
  <ignoredErrors>
    <ignoredError sqref="K9:K19 K50" 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L53"/>
  <sheetViews>
    <sheetView showGridLines="0" workbookViewId="0">
      <selection sqref="A1:K1"/>
    </sheetView>
  </sheetViews>
  <sheetFormatPr defaultRowHeight="12.75" x14ac:dyDescent="0.2"/>
  <cols>
    <col min="1" max="1" width="49.140625" style="1" bestFit="1" customWidth="1"/>
    <col min="2" max="7" width="9.28515625" style="1" bestFit="1" customWidth="1"/>
    <col min="8" max="9" width="11.28515625" style="1" bestFit="1" customWidth="1"/>
    <col min="10" max="10" width="4.5703125" style="1" customWidth="1"/>
    <col min="11" max="11" width="8.28515625" style="1" bestFit="1" customWidth="1"/>
    <col min="12" max="16384" width="9.140625" style="1"/>
  </cols>
  <sheetData>
    <row r="1" spans="1:11" ht="15" x14ac:dyDescent="0.2">
      <c r="A1" s="188" t="s">
        <v>39</v>
      </c>
      <c r="B1" s="188"/>
      <c r="C1" s="188"/>
      <c r="D1" s="188"/>
      <c r="E1" s="188"/>
      <c r="F1" s="188"/>
      <c r="G1" s="188"/>
      <c r="H1" s="188"/>
      <c r="I1" s="188"/>
      <c r="J1" s="188"/>
      <c r="K1" s="188"/>
    </row>
    <row r="3" spans="1:11" x14ac:dyDescent="0.2">
      <c r="A3" s="2" t="s">
        <v>130</v>
      </c>
      <c r="B3" s="2">
        <f>'Cashflow Statement'!B3</f>
        <v>2010</v>
      </c>
      <c r="C3" s="2">
        <f>'Cashflow Statement'!C3</f>
        <v>2011</v>
      </c>
      <c r="D3" s="2">
        <f>'Cashflow Statement'!D3</f>
        <v>2012</v>
      </c>
      <c r="E3" s="2">
        <f>'Cashflow Statement'!E3</f>
        <v>2013</v>
      </c>
      <c r="F3" s="2">
        <f>'Cashflow Statement'!F3</f>
        <v>2014</v>
      </c>
      <c r="G3" s="2">
        <f>'Cashflow Statement'!G3</f>
        <v>2015</v>
      </c>
      <c r="H3" s="2">
        <f>'Cashflow Statement'!H3</f>
        <v>2016</v>
      </c>
      <c r="I3" s="2">
        <f>'Cashflow Statement'!I3</f>
        <v>2017</v>
      </c>
      <c r="J3" s="2"/>
      <c r="K3" s="2" t="str">
        <f>'Income Statement Analysis'!K3</f>
        <v>CAGR</v>
      </c>
    </row>
    <row r="4" spans="1:11" s="2" customFormat="1" x14ac:dyDescent="0.2">
      <c r="A4" s="2" t="str">
        <f>'Cashflow Statement'!A4</f>
        <v>Cashflow from operating activities</v>
      </c>
    </row>
    <row r="5" spans="1:11" x14ac:dyDescent="0.2">
      <c r="A5" s="1" t="str">
        <f>'Cashflow Statement'!A5</f>
        <v>Cash generated from operations</v>
      </c>
      <c r="B5" s="58">
        <f>'Cashflow Statement'!B5</f>
        <v>19711</v>
      </c>
      <c r="C5" s="58">
        <f>'Cashflow Statement'!C5</f>
        <v>21385</v>
      </c>
      <c r="D5" s="58">
        <f>'Cashflow Statement'!D5</f>
        <v>24502</v>
      </c>
      <c r="E5" s="58">
        <f>'Cashflow Statement'!E5</f>
        <v>25320</v>
      </c>
      <c r="F5" s="58">
        <f>'Cashflow Statement'!F5</f>
        <v>28901</v>
      </c>
      <c r="G5" s="58">
        <f>'Cashflow Statement'!G5</f>
        <v>26198</v>
      </c>
      <c r="H5" s="58">
        <f>'Cashflow Statement'!H5</f>
        <v>29800</v>
      </c>
      <c r="I5" s="58">
        <f>'Cashflow Statement'!I5</f>
        <v>31791</v>
      </c>
      <c r="K5" s="62">
        <f t="shared" ref="K5:K37" si="0">(I5/B5)^(1/7)-1</f>
        <v>7.0672145955191112E-2</v>
      </c>
    </row>
    <row r="6" spans="1:11" x14ac:dyDescent="0.2">
      <c r="A6" s="1" t="str">
        <f>'Cashflow Statement'!A6</f>
        <v>Tax paid</v>
      </c>
      <c r="B6" s="58">
        <f>'Cashflow Statement'!B6</f>
        <v>-4764</v>
      </c>
      <c r="C6" s="58">
        <f>'Cashflow Statement'!C6</f>
        <v>-4982</v>
      </c>
      <c r="D6" s="58">
        <f>'Cashflow Statement'!D6</f>
        <v>-5192</v>
      </c>
      <c r="E6" s="58">
        <f>'Cashflow Statement'!E6</f>
        <v>5323</v>
      </c>
      <c r="F6" s="58">
        <f>'Cashflow Statement'!F6</f>
        <v>5298</v>
      </c>
      <c r="G6" s="58">
        <f>'Cashflow Statement'!G6</f>
        <v>-4979</v>
      </c>
      <c r="H6" s="58">
        <f>'Cashflow Statement'!H6</f>
        <v>-5456</v>
      </c>
      <c r="I6" s="58">
        <f>'Cashflow Statement'!I6</f>
        <v>-6051</v>
      </c>
      <c r="K6" s="62">
        <f t="shared" si="0"/>
        <v>3.4752503302778015E-2</v>
      </c>
    </row>
    <row r="7" spans="1:11" hidden="1" x14ac:dyDescent="0.2">
      <c r="A7" s="1">
        <f>'Cashflow Statement'!A7</f>
        <v>0</v>
      </c>
      <c r="B7" s="58">
        <f>'Cashflow Statement'!B7</f>
        <v>0</v>
      </c>
      <c r="C7" s="58">
        <f>'Cashflow Statement'!C7</f>
        <v>0</v>
      </c>
      <c r="D7" s="58">
        <f>'Cashflow Statement'!D7</f>
        <v>0</v>
      </c>
      <c r="E7" s="58">
        <f>'Cashflow Statement'!E7</f>
        <v>0</v>
      </c>
      <c r="F7" s="58">
        <f>'Cashflow Statement'!F7</f>
        <v>0</v>
      </c>
      <c r="G7" s="58">
        <f>'Cashflow Statement'!G7</f>
        <v>0</v>
      </c>
      <c r="H7" s="58">
        <f>'Cashflow Statement'!H7</f>
        <v>0</v>
      </c>
      <c r="I7" s="58">
        <f>'Cashflow Statement'!I7</f>
        <v>0</v>
      </c>
      <c r="K7" s="62" t="e">
        <f t="shared" si="0"/>
        <v>#DIV/0!</v>
      </c>
    </row>
    <row r="8" spans="1:11" hidden="1" x14ac:dyDescent="0.2">
      <c r="A8" s="1">
        <f>'Cashflow Statement'!A8</f>
        <v>0</v>
      </c>
      <c r="B8" s="58">
        <f>'Cashflow Statement'!B8</f>
        <v>0</v>
      </c>
      <c r="C8" s="58">
        <f>'Cashflow Statement'!C8</f>
        <v>0</v>
      </c>
      <c r="D8" s="58">
        <f>'Cashflow Statement'!D8</f>
        <v>0</v>
      </c>
      <c r="E8" s="58">
        <f>'Cashflow Statement'!E8</f>
        <v>0</v>
      </c>
      <c r="F8" s="58">
        <f>'Cashflow Statement'!F8</f>
        <v>0</v>
      </c>
      <c r="G8" s="58">
        <f>'Cashflow Statement'!G8</f>
        <v>0</v>
      </c>
      <c r="H8" s="58">
        <f>'Cashflow Statement'!H8</f>
        <v>0</v>
      </c>
      <c r="I8" s="58">
        <f>'Cashflow Statement'!I8</f>
        <v>0</v>
      </c>
      <c r="K8" s="62" t="e">
        <f t="shared" si="0"/>
        <v>#DIV/0!</v>
      </c>
    </row>
    <row r="9" spans="1:11" hidden="1" x14ac:dyDescent="0.2">
      <c r="A9" s="1">
        <f>'Cashflow Statement'!A9</f>
        <v>0</v>
      </c>
      <c r="B9" s="58">
        <f>'Cashflow Statement'!B9</f>
        <v>0</v>
      </c>
      <c r="C9" s="58">
        <f>'Cashflow Statement'!C9</f>
        <v>0</v>
      </c>
      <c r="D9" s="58">
        <f>'Cashflow Statement'!D9</f>
        <v>0</v>
      </c>
      <c r="E9" s="58">
        <f>'Cashflow Statement'!E9</f>
        <v>0</v>
      </c>
      <c r="F9" s="58">
        <f>'Cashflow Statement'!F9</f>
        <v>0</v>
      </c>
      <c r="G9" s="58">
        <f>'Cashflow Statement'!G9</f>
        <v>0</v>
      </c>
      <c r="H9" s="58">
        <f>'Cashflow Statement'!H9</f>
        <v>0</v>
      </c>
      <c r="I9" s="58">
        <f>'Cashflow Statement'!I9</f>
        <v>0</v>
      </c>
      <c r="K9" s="62" t="e">
        <f t="shared" si="0"/>
        <v>#DIV/0!</v>
      </c>
    </row>
    <row r="10" spans="1:11" hidden="1" x14ac:dyDescent="0.2">
      <c r="A10" s="1">
        <f>'Cashflow Statement'!A10</f>
        <v>0</v>
      </c>
      <c r="B10" s="58">
        <f>'Cashflow Statement'!B10</f>
        <v>0</v>
      </c>
      <c r="C10" s="58">
        <f>'Cashflow Statement'!C10</f>
        <v>0</v>
      </c>
      <c r="D10" s="58">
        <f>'Cashflow Statement'!D10</f>
        <v>0</v>
      </c>
      <c r="E10" s="58">
        <f>'Cashflow Statement'!E10</f>
        <v>0</v>
      </c>
      <c r="F10" s="58">
        <f>'Cashflow Statement'!F10</f>
        <v>0</v>
      </c>
      <c r="G10" s="58">
        <f>'Cashflow Statement'!G10</f>
        <v>0</v>
      </c>
      <c r="H10" s="58">
        <f>'Cashflow Statement'!H10</f>
        <v>0</v>
      </c>
      <c r="I10" s="58">
        <f>'Cashflow Statement'!I10</f>
        <v>0</v>
      </c>
      <c r="K10" s="62" t="e">
        <f t="shared" si="0"/>
        <v>#DIV/0!</v>
      </c>
    </row>
    <row r="11" spans="1:11" s="2" customFormat="1" x14ac:dyDescent="0.2">
      <c r="A11" s="2" t="str">
        <f>'Cashflow Statement'!A11</f>
        <v>Cash provided by operating activities</v>
      </c>
      <c r="B11" s="59">
        <f>'Cashflow Statement'!B11</f>
        <v>14947</v>
      </c>
      <c r="C11" s="59">
        <f>'Cashflow Statement'!C11</f>
        <v>16403</v>
      </c>
      <c r="D11" s="59">
        <f>'Cashflow Statement'!D11</f>
        <v>19310</v>
      </c>
      <c r="E11" s="59">
        <f>'Cashflow Statement'!E11</f>
        <v>30643</v>
      </c>
      <c r="F11" s="59">
        <f>'Cashflow Statement'!F11</f>
        <v>34199</v>
      </c>
      <c r="G11" s="59">
        <f>'Cashflow Statement'!G11</f>
        <v>21219</v>
      </c>
      <c r="H11" s="59">
        <f>'Cashflow Statement'!H11</f>
        <v>24344</v>
      </c>
      <c r="I11" s="59">
        <f>'Cashflow Statement'!I11</f>
        <v>25740</v>
      </c>
      <c r="K11" s="16">
        <f t="shared" si="0"/>
        <v>8.0742107374110361E-2</v>
      </c>
    </row>
    <row r="12" spans="1:11" s="2" customFormat="1" x14ac:dyDescent="0.2">
      <c r="B12" s="59"/>
      <c r="C12" s="59"/>
      <c r="D12" s="59"/>
      <c r="E12" s="59"/>
      <c r="F12" s="59"/>
      <c r="G12" s="59"/>
      <c r="H12" s="59"/>
      <c r="I12" s="59"/>
    </row>
    <row r="13" spans="1:11" s="2" customFormat="1" x14ac:dyDescent="0.2">
      <c r="A13" s="2" t="str">
        <f>'Cashflow Statement'!A13</f>
        <v>Cashflow from investment activities</v>
      </c>
      <c r="B13" s="59"/>
      <c r="C13" s="59"/>
      <c r="D13" s="59"/>
      <c r="E13" s="59"/>
      <c r="F13" s="59"/>
      <c r="G13" s="59"/>
      <c r="H13" s="59"/>
      <c r="I13" s="59"/>
    </row>
    <row r="14" spans="1:11" x14ac:dyDescent="0.2">
      <c r="A14" s="1" t="str">
        <f>'Cashflow Statement'!A14</f>
        <v>Additions to property, plant and equipment and intangible assets</v>
      </c>
      <c r="B14" s="58">
        <f>'Cashflow Statement'!B14</f>
        <v>-6222</v>
      </c>
      <c r="C14" s="58">
        <f>'Cashflow Statement'!C14</f>
        <v>-6548</v>
      </c>
      <c r="D14" s="58">
        <f>'Cashflow Statement'!D14</f>
        <v>-7568</v>
      </c>
      <c r="E14" s="58">
        <f>'Cashflow Statement'!E14</f>
        <v>7162</v>
      </c>
      <c r="F14" s="58">
        <f>'Cashflow Statement'!F14</f>
        <v>9491</v>
      </c>
      <c r="G14" s="58">
        <f>'Cashflow Statement'!G14</f>
        <v>-12282</v>
      </c>
      <c r="H14" s="58">
        <f>'Cashflow Statement'!H14</f>
        <v>-13565</v>
      </c>
      <c r="I14" s="58">
        <f>'Cashflow Statement'!I14</f>
        <v>-11689</v>
      </c>
      <c r="K14" s="62">
        <f t="shared" si="0"/>
        <v>9.426132562866596E-2</v>
      </c>
    </row>
    <row r="15" spans="1:11" s="2" customFormat="1" x14ac:dyDescent="0.2">
      <c r="A15" s="1" t="str">
        <f>'Cashflow Statement'!A15</f>
        <v>Proceeds from disposal of property, plant and equipment and intangible assets</v>
      </c>
      <c r="B15" s="58">
        <f>'Cashflow Statement'!B15</f>
        <v>0</v>
      </c>
      <c r="C15" s="58">
        <f>'Cashflow Statement'!C15</f>
        <v>0</v>
      </c>
      <c r="D15" s="58">
        <f>'Cashflow Statement'!D15</f>
        <v>0</v>
      </c>
      <c r="E15" s="58">
        <f>'Cashflow Statement'!E15</f>
        <v>0</v>
      </c>
      <c r="F15" s="58">
        <f>'Cashflow Statement'!F15</f>
        <v>0</v>
      </c>
      <c r="G15" s="58">
        <f>'Cashflow Statement'!G15</f>
        <v>-1018</v>
      </c>
      <c r="H15" s="58">
        <f>'Cashflow Statement'!H15</f>
        <v>336</v>
      </c>
      <c r="I15" s="58">
        <f>'Cashflow Statement'!I15</f>
        <v>73</v>
      </c>
      <c r="J15" s="1"/>
      <c r="K15" s="62"/>
    </row>
    <row r="16" spans="1:11" x14ac:dyDescent="0.2">
      <c r="A16" s="1" t="str">
        <f>'Cashflow Statement'!A16</f>
        <v>Business combinations</v>
      </c>
      <c r="B16" s="58">
        <f>'Cashflow Statement'!B16</f>
        <v>0</v>
      </c>
      <c r="C16" s="58">
        <f>'Cashflow Statement'!C16</f>
        <v>-24</v>
      </c>
      <c r="D16" s="58">
        <f>'Cashflow Statement'!D16</f>
        <v>-23</v>
      </c>
      <c r="E16" s="58">
        <f>'Cashflow Statement'!E16</f>
        <v>0</v>
      </c>
      <c r="F16" s="58">
        <f>'Cashflow Statement'!F16</f>
        <v>0</v>
      </c>
      <c r="G16" s="58">
        <f>'Cashflow Statement'!G16</f>
        <v>169</v>
      </c>
      <c r="H16" s="58">
        <f>'Cashflow Statement'!H16</f>
        <v>-573</v>
      </c>
      <c r="I16" s="58">
        <f>'Cashflow Statement'!I16</f>
        <v>-285</v>
      </c>
      <c r="K16" s="62"/>
    </row>
    <row r="17" spans="1:12" s="2" customFormat="1" x14ac:dyDescent="0.2">
      <c r="A17" s="1" t="str">
        <f>'Cashflow Statement'!A17</f>
        <v>Finance income received</v>
      </c>
      <c r="B17" s="58">
        <f>'Cashflow Statement'!B17</f>
        <v>0</v>
      </c>
      <c r="C17" s="58">
        <f>'Cashflow Statement'!C17</f>
        <v>0</v>
      </c>
      <c r="D17" s="58">
        <f>'Cashflow Statement'!D17</f>
        <v>0</v>
      </c>
      <c r="E17" s="58">
        <f>'Cashflow Statement'!E17</f>
        <v>0</v>
      </c>
      <c r="F17" s="58">
        <f>'Cashflow Statement'!F17</f>
        <v>0</v>
      </c>
      <c r="G17" s="58">
        <f>'Cashflow Statement'!G17</f>
        <v>0</v>
      </c>
      <c r="H17" s="58">
        <f>'Cashflow Statement'!H17</f>
        <v>683</v>
      </c>
      <c r="I17" s="58">
        <f>'Cashflow Statement'!I17</f>
        <v>689</v>
      </c>
      <c r="J17" s="1"/>
      <c r="K17" s="62">
        <f>(I17/H17)^(1/1)-1</f>
        <v>8.7847730600292273E-3</v>
      </c>
    </row>
    <row r="18" spans="1:12" x14ac:dyDescent="0.2">
      <c r="A18" s="1" t="str">
        <f>'Cashflow Statement'!A18</f>
        <v>Repayment to loans granted and equity investments</v>
      </c>
      <c r="B18" s="58">
        <f>'Cashflow Statement'!B18</f>
        <v>0</v>
      </c>
      <c r="C18" s="58">
        <f>'Cashflow Statement'!C18</f>
        <v>0</v>
      </c>
      <c r="D18" s="58">
        <f>'Cashflow Statement'!D18</f>
        <v>0</v>
      </c>
      <c r="E18" s="58">
        <f>'Cashflow Statement'!E18</f>
        <v>0</v>
      </c>
      <c r="F18" s="58">
        <f>'Cashflow Statement'!F18</f>
        <v>0</v>
      </c>
      <c r="G18" s="58">
        <f>'Cashflow Statement'!G18</f>
        <v>0</v>
      </c>
      <c r="H18" s="58">
        <f>'Cashflow Statement'!H18</f>
        <v>-39</v>
      </c>
      <c r="I18" s="58">
        <f>'Cashflow Statement'!I18</f>
        <v>295</v>
      </c>
      <c r="K18" s="62">
        <f>(I18/H18)^(1/1)-1</f>
        <v>-8.5641025641025639</v>
      </c>
      <c r="L18" s="2"/>
    </row>
    <row r="19" spans="1:12" x14ac:dyDescent="0.2">
      <c r="A19" s="1" t="str">
        <f>'Cashflow Statement'!A19</f>
        <v>Other investing activities</v>
      </c>
      <c r="B19" s="58">
        <f>'Cashflow Statement'!B19</f>
        <v>-107</v>
      </c>
      <c r="C19" s="58">
        <f>'Cashflow Statement'!C19</f>
        <v>-9</v>
      </c>
      <c r="D19" s="58">
        <f>'Cashflow Statement'!D19</f>
        <v>-411</v>
      </c>
      <c r="E19" s="58">
        <f>'Cashflow Statement'!E19</f>
        <v>0</v>
      </c>
      <c r="F19" s="58">
        <f>'Cashflow Statement'!F19</f>
        <v>0</v>
      </c>
      <c r="G19" s="58">
        <f>'Cashflow Statement'!G19</f>
        <v>0</v>
      </c>
      <c r="H19" s="58">
        <f>'Cashflow Statement'!H19</f>
        <v>-522</v>
      </c>
      <c r="I19" s="58">
        <f>'Cashflow Statement'!I19</f>
        <v>-1278</v>
      </c>
      <c r="K19" s="62">
        <f t="shared" si="0"/>
        <v>0.42520767924846536</v>
      </c>
      <c r="L19" s="2"/>
    </row>
    <row r="20" spans="1:12" s="2" customFormat="1" x14ac:dyDescent="0.2">
      <c r="A20" s="2" t="str">
        <f>'Cashflow Statement'!A20</f>
        <v>Cash provided by investment activities</v>
      </c>
      <c r="B20" s="59">
        <f>'Cashflow Statement'!B20</f>
        <v>-6329</v>
      </c>
      <c r="C20" s="59">
        <f>'Cashflow Statement'!C20</f>
        <v>-6581</v>
      </c>
      <c r="D20" s="59">
        <f>'Cashflow Statement'!D20</f>
        <v>-8002</v>
      </c>
      <c r="E20" s="59">
        <f>'Cashflow Statement'!E20</f>
        <v>7162</v>
      </c>
      <c r="F20" s="59">
        <f>'Cashflow Statement'!F20</f>
        <v>9491</v>
      </c>
      <c r="G20" s="59">
        <f>'Cashflow Statement'!G20</f>
        <v>-13131</v>
      </c>
      <c r="H20" s="59">
        <f>'Cashflow Statement'!H20</f>
        <v>-13680</v>
      </c>
      <c r="I20" s="59">
        <f>'Cashflow Statement'!I20</f>
        <v>-12195</v>
      </c>
      <c r="K20" s="16">
        <f t="shared" si="0"/>
        <v>9.8227683591947335E-2</v>
      </c>
    </row>
    <row r="21" spans="1:12" s="2" customFormat="1" x14ac:dyDescent="0.2">
      <c r="B21" s="59"/>
      <c r="C21" s="59"/>
      <c r="D21" s="59"/>
      <c r="E21" s="59"/>
      <c r="F21" s="59"/>
      <c r="G21" s="59"/>
      <c r="H21" s="59"/>
      <c r="I21" s="59"/>
      <c r="K21" s="16"/>
    </row>
    <row r="22" spans="1:12" s="2" customFormat="1" x14ac:dyDescent="0.2">
      <c r="A22" s="2" t="str">
        <f>'Cashflow Statement'!A22</f>
        <v>Cashflow from financing activities</v>
      </c>
      <c r="B22" s="59"/>
      <c r="C22" s="59"/>
      <c r="D22" s="59"/>
      <c r="E22" s="59"/>
      <c r="F22" s="59"/>
      <c r="G22" s="59"/>
      <c r="H22" s="59"/>
      <c r="I22" s="59"/>
      <c r="K22" s="16"/>
    </row>
    <row r="23" spans="1:12" x14ac:dyDescent="0.2">
      <c r="A23" s="1" t="str">
        <f>'Cashflow Statement'!A23</f>
        <v>Borrowings incurred</v>
      </c>
      <c r="B23" s="58">
        <f>'Cashflow Statement'!B23</f>
        <v>-4255</v>
      </c>
      <c r="C23" s="58">
        <f>'Cashflow Statement'!C23</f>
        <v>-3949</v>
      </c>
      <c r="D23" s="58">
        <f>'Cashflow Statement'!D23</f>
        <v>-480</v>
      </c>
      <c r="E23" s="58">
        <f>'Cashflow Statement'!E23</f>
        <v>-14195</v>
      </c>
      <c r="F23" s="58">
        <f>'Cashflow Statement'!F23</f>
        <v>-13844</v>
      </c>
      <c r="G23" s="58">
        <f>'Cashflow Statement'!G23</f>
        <v>9610</v>
      </c>
      <c r="H23" s="58">
        <f>'Cashflow Statement'!H23</f>
        <v>6789</v>
      </c>
      <c r="I23" s="58">
        <f>'Cashflow Statement'!I23</f>
        <v>4000</v>
      </c>
      <c r="K23" s="62">
        <f t="shared" si="0"/>
        <v>-1.9912102292035041</v>
      </c>
      <c r="L23" s="2"/>
    </row>
    <row r="24" spans="1:12" s="2" customFormat="1" x14ac:dyDescent="0.2">
      <c r="A24" s="1" t="str">
        <f>'Cashflow Statement'!A25</f>
        <v>Borrowings paid</v>
      </c>
      <c r="B24" s="58">
        <f>'Cashflow Statement'!B25</f>
        <v>0</v>
      </c>
      <c r="C24" s="58">
        <f>'Cashflow Statement'!C25</f>
        <v>0</v>
      </c>
      <c r="D24" s="58">
        <f>'Cashflow Statement'!D25</f>
        <v>0</v>
      </c>
      <c r="E24" s="58">
        <f>'Cashflow Statement'!E25</f>
        <v>0</v>
      </c>
      <c r="F24" s="58">
        <f>'Cashflow Statement'!F25</f>
        <v>0</v>
      </c>
      <c r="G24" s="58">
        <f>'Cashflow Statement'!G25</f>
        <v>0</v>
      </c>
      <c r="H24" s="58">
        <f>'Cashflow Statement'!H25</f>
        <v>-4004</v>
      </c>
      <c r="I24" s="58">
        <f>'Cashflow Statement'!I25</f>
        <v>-1568</v>
      </c>
      <c r="J24" s="1"/>
      <c r="K24" s="62">
        <f>(I24/H24)^(1/1)-1</f>
        <v>-0.60839160839160833</v>
      </c>
    </row>
    <row r="25" spans="1:12" x14ac:dyDescent="0.2">
      <c r="A25" s="1" t="str">
        <f>'Cashflow Statement'!A26</f>
        <v>Finance costs paid</v>
      </c>
      <c r="B25" s="58">
        <f>'Cashflow Statement'!B26</f>
        <v>0</v>
      </c>
      <c r="C25" s="58">
        <f>'Cashflow Statement'!C26</f>
        <v>0</v>
      </c>
      <c r="D25" s="58">
        <f>'Cashflow Statement'!D26</f>
        <v>0</v>
      </c>
      <c r="E25" s="58">
        <f>'Cashflow Statement'!E26</f>
        <v>-667</v>
      </c>
      <c r="F25" s="58">
        <f>'Cashflow Statement'!F26</f>
        <v>-892</v>
      </c>
      <c r="G25" s="58">
        <f>'Cashflow Statement'!G26</f>
        <v>0</v>
      </c>
      <c r="H25" s="58">
        <f>'Cashflow Statement'!H26</f>
        <v>-2397</v>
      </c>
      <c r="I25" s="58">
        <f>'Cashflow Statement'!I26</f>
        <v>-2699</v>
      </c>
      <c r="K25" s="62">
        <f>(I25/E25)^(1/4)-1</f>
        <v>0.41830378751446196</v>
      </c>
      <c r="L25" s="2"/>
    </row>
    <row r="26" spans="1:12" x14ac:dyDescent="0.2">
      <c r="A26" s="1" t="str">
        <f>'Cashflow Statement'!A27</f>
        <v>Dividends paid - equity shareholders</v>
      </c>
      <c r="B26" s="58">
        <f>'Cashflow Statement'!B27</f>
        <v>-3908</v>
      </c>
      <c r="C26" s="58">
        <f>'Cashflow Statement'!C27</f>
        <v>-5283</v>
      </c>
      <c r="D26" s="58">
        <f>'Cashflow Statement'!D27</f>
        <v>-7947</v>
      </c>
      <c r="E26" s="58">
        <f>'Cashflow Statement'!E27</f>
        <v>0</v>
      </c>
      <c r="F26" s="58">
        <f>'Cashflow Statement'!F27</f>
        <v>0</v>
      </c>
      <c r="G26" s="58">
        <f>'Cashflow Statement'!G27</f>
        <v>-11909</v>
      </c>
      <c r="H26" s="58">
        <f>'Cashflow Statement'!H27</f>
        <v>-11658</v>
      </c>
      <c r="I26" s="58">
        <f>'Cashflow Statement'!I27</f>
        <v>-11657</v>
      </c>
      <c r="K26" s="62">
        <f t="shared" si="0"/>
        <v>0.16897333814076432</v>
      </c>
      <c r="L26" s="2"/>
    </row>
    <row r="27" spans="1:12" x14ac:dyDescent="0.2">
      <c r="A27" s="1" t="str">
        <f>'Cashflow Statement'!A28</f>
        <v>Dividends paid - non-equity shareholders</v>
      </c>
      <c r="B27" s="58">
        <f>'Cashflow Statement'!B28</f>
        <v>0</v>
      </c>
      <c r="C27" s="58">
        <f>'Cashflow Statement'!C28</f>
        <v>-1</v>
      </c>
      <c r="D27" s="58">
        <f>'Cashflow Statement'!D28</f>
        <v>0</v>
      </c>
      <c r="E27" s="58">
        <f>'Cashflow Statement'!E28</f>
        <v>-32</v>
      </c>
      <c r="F27" s="58">
        <f>'Cashflow Statement'!F28</f>
        <v>-35</v>
      </c>
      <c r="G27" s="58">
        <f>'Cashflow Statement'!G28</f>
        <v>0</v>
      </c>
      <c r="H27" s="58">
        <f>'Cashflow Statement'!H28</f>
        <v>-78</v>
      </c>
      <c r="I27" s="58">
        <f>'Cashflow Statement'!I28</f>
        <v>-91</v>
      </c>
      <c r="K27" s="62">
        <f>(I27/C27)^(1/6)-1</f>
        <v>1.1208350820550415</v>
      </c>
      <c r="L27" s="2"/>
    </row>
    <row r="28" spans="1:12" x14ac:dyDescent="0.2">
      <c r="A28" s="1" t="str">
        <f>'Cashflow Statement'!A29</f>
        <v>Repurchase and sale of shares</v>
      </c>
      <c r="B28" s="58">
        <f>'Cashflow Statement'!B29</f>
        <v>-385</v>
      </c>
      <c r="C28" s="58">
        <f>'Cashflow Statement'!C29</f>
        <v>-984</v>
      </c>
      <c r="D28" s="58">
        <f>'Cashflow Statement'!D29</f>
        <v>-148</v>
      </c>
      <c r="E28" s="58">
        <f>'Cashflow Statement'!E29</f>
        <v>0</v>
      </c>
      <c r="F28" s="58">
        <f>'Cashflow Statement'!F29</f>
        <v>0</v>
      </c>
      <c r="G28" s="58">
        <f>'Cashflow Statement'!G29</f>
        <v>-168</v>
      </c>
      <c r="H28" s="58">
        <f>'Cashflow Statement'!H29</f>
        <v>-167</v>
      </c>
      <c r="I28" s="58">
        <f>'Cashflow Statement'!I29</f>
        <v>-134</v>
      </c>
      <c r="K28" s="62">
        <f t="shared" si="0"/>
        <v>-0.13995617650168546</v>
      </c>
      <c r="L28" s="2"/>
    </row>
    <row r="29" spans="1:12" x14ac:dyDescent="0.2">
      <c r="A29" s="1" t="str">
        <f>'Cashflow Statement'!A30</f>
        <v>Changes in subsidiary holdings</v>
      </c>
      <c r="B29" s="58">
        <f>'Cashflow Statement'!B30</f>
        <v>0</v>
      </c>
      <c r="C29" s="58">
        <f>'Cashflow Statement'!C30</f>
        <v>98</v>
      </c>
      <c r="D29" s="58">
        <f>'Cashflow Statement'!D30</f>
        <v>19</v>
      </c>
      <c r="E29" s="58">
        <f>'Cashflow Statement'!E30</f>
        <v>0</v>
      </c>
      <c r="F29" s="58">
        <f>'Cashflow Statement'!F30</f>
        <v>0</v>
      </c>
      <c r="G29" s="58">
        <f>'Cashflow Statement'!G30</f>
        <v>-2576</v>
      </c>
      <c r="H29" s="58">
        <f>'Cashflow Statement'!H30</f>
        <v>-129</v>
      </c>
      <c r="I29" s="58">
        <f>'Cashflow Statement'!I30</f>
        <v>240</v>
      </c>
      <c r="K29" s="62">
        <f>(I29/C29)^(1/6)-1</f>
        <v>0.16099636769661085</v>
      </c>
      <c r="L29" s="2"/>
    </row>
    <row r="30" spans="1:12" s="2" customFormat="1" x14ac:dyDescent="0.2">
      <c r="A30" s="2" t="str">
        <f>'Cashflow Statement'!A31</f>
        <v>Cash provided by financing activities</v>
      </c>
      <c r="B30" s="59">
        <f>'Cashflow Statement'!B31</f>
        <v>-8548</v>
      </c>
      <c r="C30" s="59">
        <f>'Cashflow Statement'!C31</f>
        <v>-10119</v>
      </c>
      <c r="D30" s="59">
        <f>'Cashflow Statement'!D31</f>
        <v>-8556</v>
      </c>
      <c r="E30" s="59">
        <f>'Cashflow Statement'!E31</f>
        <v>-15234</v>
      </c>
      <c r="F30" s="59">
        <f>'Cashflow Statement'!F31</f>
        <v>-15106</v>
      </c>
      <c r="G30" s="59">
        <f>'Cashflow Statement'!G31</f>
        <v>-5043</v>
      </c>
      <c r="H30" s="59">
        <f>'Cashflow Statement'!H31</f>
        <v>-11644</v>
      </c>
      <c r="I30" s="59">
        <f>'Cashflow Statement'!I31</f>
        <v>-11909</v>
      </c>
      <c r="K30" s="16">
        <f t="shared" si="0"/>
        <v>4.8510946368694574E-2</v>
      </c>
    </row>
    <row r="31" spans="1:12" s="2" customFormat="1" x14ac:dyDescent="0.2">
      <c r="B31" s="59"/>
      <c r="C31" s="59"/>
      <c r="D31" s="59"/>
      <c r="E31" s="59"/>
      <c r="F31" s="59"/>
      <c r="G31" s="59"/>
      <c r="H31" s="59"/>
      <c r="I31" s="59"/>
      <c r="K31" s="62"/>
    </row>
    <row r="32" spans="1:12" s="2" customFormat="1" x14ac:dyDescent="0.2">
      <c r="A32" s="2" t="str">
        <f>'Cashflow Statement'!A33</f>
        <v>Net increase in cash and cash equivalents</v>
      </c>
      <c r="B32" s="59">
        <f>'Cashflow Statement'!B33</f>
        <v>70</v>
      </c>
      <c r="C32" s="59">
        <f>'Cashflow Statement'!C33</f>
        <v>-297</v>
      </c>
      <c r="D32" s="59">
        <f>'Cashflow Statement'!D33</f>
        <v>2752</v>
      </c>
      <c r="E32" s="59">
        <f>'Cashflow Statement'!E33</f>
        <v>22571</v>
      </c>
      <c r="F32" s="59">
        <f>'Cashflow Statement'!F33</f>
        <v>28584</v>
      </c>
      <c r="G32" s="59">
        <f>'Cashflow Statement'!G33</f>
        <v>3045</v>
      </c>
      <c r="H32" s="59">
        <f>'Cashflow Statement'!H33</f>
        <v>-980</v>
      </c>
      <c r="I32" s="59">
        <f>'Cashflow Statement'!I33</f>
        <v>1636</v>
      </c>
      <c r="K32" s="16">
        <f t="shared" si="0"/>
        <v>0.56865148734750326</v>
      </c>
    </row>
    <row r="33" spans="1:11" x14ac:dyDescent="0.2">
      <c r="B33" s="58"/>
      <c r="C33" s="58"/>
      <c r="D33" s="58"/>
      <c r="E33" s="58"/>
      <c r="F33" s="58"/>
      <c r="G33" s="58"/>
      <c r="H33" s="58"/>
      <c r="I33" s="58"/>
      <c r="K33" s="62"/>
    </row>
    <row r="34" spans="1:11" x14ac:dyDescent="0.2">
      <c r="A34" s="1" t="str">
        <f>'Cashflow Statement'!A35</f>
        <v>Cash and cash equivalents at the biggining of the year</v>
      </c>
      <c r="B34" s="58">
        <f>'Cashflow Statement'!B35</f>
        <v>1084</v>
      </c>
      <c r="C34" s="58">
        <f>'Cashflow Statement'!C35</f>
        <v>951</v>
      </c>
      <c r="D34" s="58">
        <f>'Cashflow Statement'!D35</f>
        <v>539</v>
      </c>
      <c r="E34" s="58">
        <f>'Cashflow Statement'!E35</f>
        <v>6528</v>
      </c>
      <c r="F34" s="58">
        <f>'Cashflow Statement'!F35</f>
        <v>6127</v>
      </c>
      <c r="G34" s="58">
        <f>'Cashflow Statement'!G35</f>
        <v>5792</v>
      </c>
      <c r="H34" s="58">
        <f>'Cashflow Statement'!H35</f>
        <v>8870</v>
      </c>
      <c r="I34" s="58">
        <f>'Cashflow Statement'!I35</f>
        <v>7751</v>
      </c>
      <c r="K34" s="62">
        <f t="shared" si="0"/>
        <v>0.32448462759632601</v>
      </c>
    </row>
    <row r="35" spans="1:11" x14ac:dyDescent="0.2">
      <c r="A35" s="1" t="str">
        <f>'Cashflow Statement'!A36</f>
        <v>Effect of foreign exchange rate changes</v>
      </c>
      <c r="B35" s="58">
        <f>'Cashflow Statement'!B36</f>
        <v>-203</v>
      </c>
      <c r="C35" s="58">
        <f>'Cashflow Statement'!C36</f>
        <v>-115</v>
      </c>
      <c r="D35" s="58">
        <f>'Cashflow Statement'!D36</f>
        <v>-81</v>
      </c>
      <c r="E35" s="58">
        <f>'Cashflow Statement'!E36</f>
        <v>0</v>
      </c>
      <c r="F35" s="58">
        <f>'Cashflow Statement'!F36</f>
        <v>0</v>
      </c>
      <c r="G35" s="58">
        <f>'Cashflow Statement'!G36</f>
        <v>33</v>
      </c>
      <c r="H35" s="58">
        <f>'Cashflow Statement'!H36</f>
        <v>-139</v>
      </c>
      <c r="I35" s="58">
        <f>'Cashflow Statement'!I36</f>
        <v>-514</v>
      </c>
      <c r="K35" s="62">
        <f t="shared" si="0"/>
        <v>0.14192650777642113</v>
      </c>
    </row>
    <row r="36" spans="1:11" x14ac:dyDescent="0.2">
      <c r="B36" s="58"/>
      <c r="C36" s="58"/>
      <c r="D36" s="58"/>
      <c r="E36" s="58"/>
      <c r="F36" s="58"/>
      <c r="G36" s="58"/>
      <c r="H36" s="58"/>
      <c r="I36" s="58"/>
      <c r="K36" s="62"/>
    </row>
    <row r="37" spans="1:11" s="2" customFormat="1" x14ac:dyDescent="0.2">
      <c r="A37" s="2" t="str">
        <f>'Cashflow Statement'!A38</f>
        <v>Cash and cash equivalents at the end of the year</v>
      </c>
      <c r="B37" s="59">
        <f>'Cashflow Statement'!B38</f>
        <v>951</v>
      </c>
      <c r="C37" s="59">
        <f>'Cashflow Statement'!C38</f>
        <v>539</v>
      </c>
      <c r="D37" s="59">
        <f>'Cashflow Statement'!D38</f>
        <v>3210</v>
      </c>
      <c r="E37" s="59">
        <f>'Cashflow Statement'!E38</f>
        <v>29099</v>
      </c>
      <c r="F37" s="59">
        <f>'Cashflow Statement'!F38</f>
        <v>34711</v>
      </c>
      <c r="G37" s="59">
        <f>'Cashflow Statement'!G38</f>
        <v>8870</v>
      </c>
      <c r="H37" s="59">
        <f>'Cashflow Statement'!H38</f>
        <v>7751</v>
      </c>
      <c r="I37" s="59">
        <f>'Cashflow Statement'!I38</f>
        <v>8873</v>
      </c>
      <c r="K37" s="16">
        <f t="shared" si="0"/>
        <v>0.37580128018672321</v>
      </c>
    </row>
    <row r="38" spans="1:11" x14ac:dyDescent="0.2">
      <c r="A38" s="2"/>
      <c r="B38" s="2"/>
      <c r="C38" s="2"/>
      <c r="D38" s="2"/>
      <c r="E38" s="2"/>
      <c r="F38" s="2"/>
      <c r="G38" s="2"/>
      <c r="H38" s="2"/>
      <c r="I38" s="2"/>
    </row>
    <row r="39" spans="1:11" x14ac:dyDescent="0.2">
      <c r="A39" s="2"/>
      <c r="B39" s="2"/>
      <c r="C39" s="2"/>
      <c r="D39" s="2"/>
      <c r="E39" s="2"/>
      <c r="F39" s="2"/>
      <c r="G39" s="2"/>
      <c r="H39" s="2"/>
      <c r="I39" s="2"/>
    </row>
    <row r="40" spans="1:11" x14ac:dyDescent="0.2">
      <c r="A40" s="2"/>
      <c r="B40" s="2"/>
      <c r="C40" s="2"/>
      <c r="D40" s="2"/>
      <c r="E40" s="2"/>
      <c r="F40" s="2"/>
      <c r="G40" s="2"/>
      <c r="H40" s="2"/>
      <c r="I40" s="2"/>
    </row>
    <row r="41" spans="1:11" x14ac:dyDescent="0.2">
      <c r="A41" s="2"/>
      <c r="B41" s="2"/>
      <c r="C41" s="2"/>
      <c r="D41" s="2"/>
      <c r="E41" s="2"/>
      <c r="F41" s="2"/>
      <c r="G41" s="2"/>
      <c r="H41" s="2"/>
      <c r="I41" s="2"/>
    </row>
    <row r="42" spans="1:11" x14ac:dyDescent="0.2">
      <c r="A42" s="2"/>
      <c r="B42" s="2"/>
      <c r="C42" s="2"/>
      <c r="D42" s="2"/>
      <c r="E42" s="2"/>
      <c r="F42" s="2"/>
      <c r="G42" s="2"/>
      <c r="H42" s="2"/>
      <c r="I42" s="2"/>
    </row>
    <row r="43" spans="1:11" x14ac:dyDescent="0.2">
      <c r="A43" s="2"/>
      <c r="B43" s="2"/>
      <c r="C43" s="2"/>
      <c r="D43" s="2"/>
      <c r="E43" s="2"/>
      <c r="F43" s="2"/>
      <c r="G43" s="2"/>
      <c r="H43" s="2"/>
      <c r="I43" s="2"/>
    </row>
    <row r="44" spans="1:11" x14ac:dyDescent="0.2">
      <c r="A44" s="2"/>
      <c r="B44" s="2"/>
      <c r="C44" s="2"/>
      <c r="D44" s="2"/>
      <c r="E44" s="2"/>
      <c r="F44" s="2"/>
      <c r="G44" s="2"/>
      <c r="H44" s="2"/>
      <c r="I44" s="2"/>
    </row>
    <row r="45" spans="1:11" x14ac:dyDescent="0.2">
      <c r="A45" s="2"/>
      <c r="B45" s="2"/>
      <c r="C45" s="2"/>
      <c r="D45" s="2"/>
      <c r="E45" s="2"/>
      <c r="F45" s="2"/>
      <c r="G45" s="2"/>
      <c r="H45" s="2"/>
      <c r="I45" s="2"/>
    </row>
    <row r="46" spans="1:11" x14ac:dyDescent="0.2">
      <c r="A46" s="2"/>
      <c r="B46" s="2"/>
      <c r="C46" s="2"/>
      <c r="D46" s="2"/>
      <c r="E46" s="2"/>
      <c r="F46" s="2"/>
      <c r="G46" s="2"/>
      <c r="H46" s="2"/>
      <c r="I46" s="2"/>
    </row>
    <row r="47" spans="1:11" x14ac:dyDescent="0.2">
      <c r="A47" s="2"/>
      <c r="B47" s="2"/>
      <c r="C47" s="2"/>
      <c r="D47" s="2"/>
      <c r="E47" s="2"/>
      <c r="F47" s="2"/>
      <c r="G47" s="2"/>
      <c r="H47" s="2"/>
      <c r="I47" s="2"/>
    </row>
    <row r="48" spans="1:11" x14ac:dyDescent="0.2">
      <c r="A48" s="2"/>
      <c r="B48" s="2"/>
      <c r="C48" s="2"/>
      <c r="D48" s="2"/>
      <c r="E48" s="2"/>
      <c r="F48" s="2"/>
      <c r="G48" s="2"/>
      <c r="H48" s="2"/>
      <c r="I48" s="2"/>
    </row>
    <row r="49" spans="1:9" x14ac:dyDescent="0.2">
      <c r="A49" s="2"/>
      <c r="B49" s="2"/>
      <c r="C49" s="2"/>
      <c r="D49" s="2"/>
      <c r="E49" s="2"/>
      <c r="F49" s="2"/>
      <c r="G49" s="2"/>
      <c r="H49" s="2"/>
      <c r="I49" s="2"/>
    </row>
    <row r="50" spans="1:9" x14ac:dyDescent="0.2">
      <c r="A50" s="2"/>
      <c r="B50" s="2"/>
      <c r="C50" s="2"/>
      <c r="D50" s="2"/>
      <c r="E50" s="2"/>
      <c r="F50" s="2"/>
      <c r="G50" s="2"/>
      <c r="H50" s="2"/>
      <c r="I50" s="2"/>
    </row>
    <row r="51" spans="1:9" x14ac:dyDescent="0.2">
      <c r="A51" s="2"/>
      <c r="B51" s="2"/>
      <c r="C51" s="2"/>
      <c r="D51" s="2"/>
      <c r="E51" s="2"/>
      <c r="F51" s="2"/>
      <c r="G51" s="2"/>
      <c r="H51" s="2"/>
      <c r="I51" s="2"/>
    </row>
    <row r="52" spans="1:9" x14ac:dyDescent="0.2">
      <c r="A52" s="2"/>
      <c r="B52" s="2"/>
      <c r="C52" s="2"/>
      <c r="D52" s="2"/>
      <c r="E52" s="2"/>
      <c r="F52" s="2"/>
      <c r="G52" s="2"/>
      <c r="H52" s="2"/>
      <c r="I52" s="2"/>
    </row>
    <row r="53" spans="1:9" x14ac:dyDescent="0.2">
      <c r="A53" s="2"/>
      <c r="B53" s="2"/>
      <c r="C53" s="2"/>
      <c r="D53" s="2"/>
      <c r="E53" s="2"/>
      <c r="F53" s="2"/>
      <c r="G53" s="2"/>
      <c r="H53" s="2"/>
      <c r="I53" s="2"/>
    </row>
  </sheetData>
  <mergeCells count="1">
    <mergeCell ref="A1:K1"/>
  </mergeCells>
  <pageMargins left="0.7" right="0.7" top="0.75" bottom="0.75" header="0.3" footer="0.3"/>
  <ignoredErrors>
    <ignoredError sqref="K27:K29"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F17"/>
  <sheetViews>
    <sheetView workbookViewId="0"/>
  </sheetViews>
  <sheetFormatPr defaultRowHeight="12.75" x14ac:dyDescent="0.2"/>
  <cols>
    <col min="1" max="1" width="20.7109375" style="1" customWidth="1"/>
    <col min="2" max="16384" width="9.140625" style="1"/>
  </cols>
  <sheetData>
    <row r="1" spans="1:6" ht="15" x14ac:dyDescent="0.2">
      <c r="A1" s="3" t="s">
        <v>40</v>
      </c>
    </row>
    <row r="3" spans="1:6" x14ac:dyDescent="0.2">
      <c r="B3" s="2">
        <f>'Income Statement'!B3</f>
        <v>2010</v>
      </c>
      <c r="C3" s="2">
        <f>'Income Statement'!C3</f>
        <v>2011</v>
      </c>
      <c r="D3" s="2">
        <f>'Income Statement'!D3</f>
        <v>2012</v>
      </c>
      <c r="E3" s="2">
        <f>'Income Statement'!E3</f>
        <v>2013</v>
      </c>
      <c r="F3" s="2" t="e">
        <f>'Income Statement'!#REF!</f>
        <v>#REF!</v>
      </c>
    </row>
    <row r="4" spans="1:6" x14ac:dyDescent="0.2">
      <c r="A4" s="1" t="s">
        <v>3</v>
      </c>
      <c r="B4" s="1">
        <f>'Income Statement'!B4</f>
        <v>50431</v>
      </c>
      <c r="C4" s="1">
        <f>'Income Statement'!C4</f>
        <v>53371</v>
      </c>
      <c r="D4" s="1">
        <f>'Income Statement'!D4</f>
        <v>56932</v>
      </c>
      <c r="E4" s="1">
        <f>'Income Statement'!E4</f>
        <v>58607</v>
      </c>
      <c r="F4" s="1" t="e">
        <f>'Income Statement'!#REF!</f>
        <v>#REF!</v>
      </c>
    </row>
    <row r="5" spans="1:6" x14ac:dyDescent="0.2">
      <c r="A5" s="1" t="s">
        <v>92</v>
      </c>
    </row>
    <row r="6" spans="1:6" x14ac:dyDescent="0.2">
      <c r="A6" s="1" t="s">
        <v>91</v>
      </c>
      <c r="B6" s="1">
        <f t="shared" ref="B6:F6" si="0">B4-B5</f>
        <v>50431</v>
      </c>
      <c r="C6" s="1">
        <f t="shared" si="0"/>
        <v>53371</v>
      </c>
      <c r="D6" s="1">
        <f t="shared" si="0"/>
        <v>56932</v>
      </c>
      <c r="E6" s="1">
        <f t="shared" si="0"/>
        <v>58607</v>
      </c>
      <c r="F6" s="1" t="e">
        <f t="shared" si="0"/>
        <v>#REF!</v>
      </c>
    </row>
    <row r="7" spans="1:6" x14ac:dyDescent="0.2">
      <c r="A7" s="1" t="s">
        <v>93</v>
      </c>
      <c r="C7" s="8"/>
      <c r="D7" s="8"/>
      <c r="E7" s="8"/>
      <c r="F7" s="8"/>
    </row>
    <row r="8" spans="1:6" x14ac:dyDescent="0.2">
      <c r="A8" s="1" t="s">
        <v>94</v>
      </c>
      <c r="C8" s="8"/>
      <c r="D8" s="8"/>
      <c r="E8" s="8"/>
      <c r="F8" s="8"/>
    </row>
    <row r="9" spans="1:6" x14ac:dyDescent="0.2">
      <c r="A9" s="1" t="s">
        <v>95</v>
      </c>
    </row>
    <row r="10" spans="1:6" x14ac:dyDescent="0.2">
      <c r="A10" s="1" t="s">
        <v>4</v>
      </c>
      <c r="B10" s="1">
        <f t="shared" ref="B10:F10" si="1">SUM(B7:B9)</f>
        <v>0</v>
      </c>
      <c r="C10" s="1">
        <f t="shared" si="1"/>
        <v>0</v>
      </c>
      <c r="D10" s="1">
        <f t="shared" si="1"/>
        <v>0</v>
      </c>
      <c r="E10" s="1">
        <f t="shared" si="1"/>
        <v>0</v>
      </c>
      <c r="F10" s="1">
        <f t="shared" si="1"/>
        <v>0</v>
      </c>
    </row>
    <row r="11" spans="1:6" x14ac:dyDescent="0.2">
      <c r="A11" s="1" t="s">
        <v>41</v>
      </c>
      <c r="B11" s="1">
        <f t="shared" ref="B11:F11" si="2">B6-B10</f>
        <v>50431</v>
      </c>
      <c r="C11" s="1">
        <f t="shared" si="2"/>
        <v>53371</v>
      </c>
      <c r="D11" s="1">
        <f t="shared" si="2"/>
        <v>56932</v>
      </c>
      <c r="E11" s="1">
        <f t="shared" si="2"/>
        <v>58607</v>
      </c>
      <c r="F11" s="1" t="e">
        <f t="shared" si="2"/>
        <v>#REF!</v>
      </c>
    </row>
    <row r="12" spans="1:6" x14ac:dyDescent="0.2">
      <c r="A12" s="1" t="s">
        <v>42</v>
      </c>
      <c r="B12" s="8">
        <f t="shared" ref="B12:F12" si="3">B11/B6</f>
        <v>1</v>
      </c>
      <c r="C12" s="8">
        <f t="shared" si="3"/>
        <v>1</v>
      </c>
      <c r="D12" s="8">
        <f t="shared" si="3"/>
        <v>1</v>
      </c>
      <c r="E12" s="8">
        <f t="shared" si="3"/>
        <v>1</v>
      </c>
      <c r="F12" s="8" t="e">
        <f t="shared" si="3"/>
        <v>#REF!</v>
      </c>
    </row>
    <row r="15" spans="1:6" x14ac:dyDescent="0.2">
      <c r="A15" s="1" t="s">
        <v>96</v>
      </c>
      <c r="B15" s="1">
        <f>B7/B6</f>
        <v>0</v>
      </c>
      <c r="C15" s="1">
        <f>C7/C6</f>
        <v>0</v>
      </c>
      <c r="D15" s="1">
        <f t="shared" ref="D15:F15" si="4">D7/D6</f>
        <v>0</v>
      </c>
      <c r="E15" s="1">
        <f t="shared" si="4"/>
        <v>0</v>
      </c>
      <c r="F15" s="1" t="e">
        <f t="shared" si="4"/>
        <v>#REF!</v>
      </c>
    </row>
    <row r="16" spans="1:6" x14ac:dyDescent="0.2">
      <c r="A16" s="1" t="s">
        <v>97</v>
      </c>
      <c r="B16" s="1">
        <f>B8/B6</f>
        <v>0</v>
      </c>
      <c r="C16" s="1">
        <f t="shared" ref="C16:F16" si="5">C8/C6</f>
        <v>0</v>
      </c>
      <c r="D16" s="1">
        <f t="shared" si="5"/>
        <v>0</v>
      </c>
      <c r="E16" s="1">
        <f t="shared" si="5"/>
        <v>0</v>
      </c>
      <c r="F16" s="1" t="e">
        <f t="shared" si="5"/>
        <v>#REF!</v>
      </c>
    </row>
    <row r="17" spans="1:6" x14ac:dyDescent="0.2">
      <c r="A17" s="1" t="s">
        <v>98</v>
      </c>
      <c r="B17" s="1">
        <f>B9/B6</f>
        <v>0</v>
      </c>
      <c r="C17" s="1">
        <f>C9/C6</f>
        <v>0</v>
      </c>
      <c r="D17" s="1">
        <f t="shared" ref="D17:F17" si="6">D9/D6</f>
        <v>0</v>
      </c>
      <c r="E17" s="1">
        <f t="shared" si="6"/>
        <v>0</v>
      </c>
      <c r="F17" s="1" t="e">
        <f t="shared" si="6"/>
        <v>#REF!</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9CC00"/>
  </sheetPr>
  <dimension ref="A1:I20"/>
  <sheetViews>
    <sheetView showGridLines="0" workbookViewId="0">
      <pane xSplit="1" ySplit="3" topLeftCell="B4" activePane="bottomRight" state="frozen"/>
      <selection pane="topRight" activeCell="B1" sqref="B1"/>
      <selection pane="bottomLeft" activeCell="A4" sqref="A4"/>
      <selection pane="bottomRight" sqref="A1:I1"/>
    </sheetView>
  </sheetViews>
  <sheetFormatPr defaultRowHeight="12.75" x14ac:dyDescent="0.2"/>
  <cols>
    <col min="1" max="1" width="25.140625" style="1" bestFit="1" customWidth="1"/>
    <col min="2" max="2" width="9.28515625" style="1" bestFit="1" customWidth="1"/>
    <col min="3" max="7" width="9.28515625" style="1" customWidth="1"/>
    <col min="8" max="9" width="11.28515625" style="1" bestFit="1" customWidth="1"/>
    <col min="10" max="16384" width="9.140625" style="1"/>
  </cols>
  <sheetData>
    <row r="1" spans="1:9" ht="15" x14ac:dyDescent="0.2">
      <c r="A1" s="188" t="s">
        <v>2</v>
      </c>
      <c r="B1" s="188"/>
      <c r="C1" s="188"/>
      <c r="D1" s="188"/>
      <c r="E1" s="188"/>
      <c r="F1" s="188"/>
      <c r="G1" s="188"/>
      <c r="H1" s="188"/>
      <c r="I1" s="188"/>
    </row>
    <row r="3" spans="1:9" x14ac:dyDescent="0.2">
      <c r="A3" s="2" t="s">
        <v>128</v>
      </c>
      <c r="B3" s="2">
        <v>2010</v>
      </c>
      <c r="C3" s="2">
        <v>2011</v>
      </c>
      <c r="D3" s="2">
        <v>2012</v>
      </c>
      <c r="E3" s="2">
        <v>2013</v>
      </c>
      <c r="F3" s="2">
        <v>2014</v>
      </c>
      <c r="G3" s="2">
        <v>2015</v>
      </c>
      <c r="H3" s="2">
        <v>2016</v>
      </c>
      <c r="I3" s="2">
        <v>2017</v>
      </c>
    </row>
    <row r="4" spans="1:9" x14ac:dyDescent="0.2">
      <c r="A4" s="1" t="s">
        <v>179</v>
      </c>
      <c r="B4" s="58">
        <v>50431</v>
      </c>
      <c r="C4" s="58">
        <v>53371</v>
      </c>
      <c r="D4" s="58">
        <v>56932</v>
      </c>
      <c r="E4" s="58">
        <v>58607</v>
      </c>
      <c r="F4" s="58">
        <v>61806</v>
      </c>
      <c r="G4" s="58">
        <v>74500</v>
      </c>
      <c r="H4" s="58">
        <v>80077</v>
      </c>
      <c r="I4" s="58">
        <v>81278</v>
      </c>
    </row>
    <row r="5" spans="1:9" x14ac:dyDescent="0.2">
      <c r="A5" s="1" t="s">
        <v>129</v>
      </c>
      <c r="B5" s="58">
        <v>22704</v>
      </c>
      <c r="C5" s="58">
        <v>23234</v>
      </c>
      <c r="D5" s="58">
        <v>24917</v>
      </c>
      <c r="E5" s="58">
        <v>25433</v>
      </c>
      <c r="F5" s="58">
        <v>27975</v>
      </c>
      <c r="G5" s="58">
        <v>30589</v>
      </c>
      <c r="H5" s="58">
        <v>31594</v>
      </c>
      <c r="I5" s="58">
        <v>30483</v>
      </c>
    </row>
    <row r="6" spans="1:9" s="2" customFormat="1" x14ac:dyDescent="0.2">
      <c r="A6" s="2" t="s">
        <v>41</v>
      </c>
      <c r="B6" s="59">
        <f t="shared" ref="B6:I6" si="0">B4-B5</f>
        <v>27727</v>
      </c>
      <c r="C6" s="59">
        <f t="shared" si="0"/>
        <v>30137</v>
      </c>
      <c r="D6" s="59">
        <f t="shared" si="0"/>
        <v>32015</v>
      </c>
      <c r="E6" s="59">
        <f t="shared" si="0"/>
        <v>33174</v>
      </c>
      <c r="F6" s="59">
        <f t="shared" si="0"/>
        <v>33831</v>
      </c>
      <c r="G6" s="59">
        <f t="shared" si="0"/>
        <v>43911</v>
      </c>
      <c r="H6" s="59">
        <f t="shared" ref="H6" si="1">H4-H5</f>
        <v>48483</v>
      </c>
      <c r="I6" s="59">
        <f t="shared" si="0"/>
        <v>50795</v>
      </c>
    </row>
    <row r="7" spans="1:9" x14ac:dyDescent="0.2">
      <c r="A7" s="1" t="s">
        <v>5</v>
      </c>
      <c r="B7" s="58">
        <v>12964</v>
      </c>
      <c r="C7" s="58">
        <v>14615</v>
      </c>
      <c r="D7" s="58">
        <v>15344</v>
      </c>
      <c r="E7" s="58">
        <v>15534</v>
      </c>
      <c r="F7" s="58">
        <v>15585</v>
      </c>
      <c r="G7" s="58">
        <v>24676</v>
      </c>
      <c r="H7" s="58">
        <v>27424</v>
      </c>
      <c r="I7" s="58">
        <v>29045</v>
      </c>
    </row>
    <row r="8" spans="1:9" s="2" customFormat="1" x14ac:dyDescent="0.2">
      <c r="A8" s="2" t="s">
        <v>10</v>
      </c>
      <c r="B8" s="59">
        <f>B6-B7</f>
        <v>14763</v>
      </c>
      <c r="C8" s="59">
        <f t="shared" ref="C8:I8" si="2">C6-C7</f>
        <v>15522</v>
      </c>
      <c r="D8" s="59">
        <f t="shared" si="2"/>
        <v>16671</v>
      </c>
      <c r="E8" s="59">
        <f t="shared" si="2"/>
        <v>17640</v>
      </c>
      <c r="F8" s="59">
        <f t="shared" si="2"/>
        <v>18246</v>
      </c>
      <c r="G8" s="59">
        <f t="shared" si="2"/>
        <v>19235</v>
      </c>
      <c r="H8" s="59">
        <f t="shared" ref="H8" si="3">H6-H7</f>
        <v>21059</v>
      </c>
      <c r="I8" s="59">
        <f t="shared" si="2"/>
        <v>21750</v>
      </c>
    </row>
    <row r="9" spans="1:9" x14ac:dyDescent="0.2">
      <c r="A9" s="1" t="s">
        <v>8</v>
      </c>
      <c r="B9" s="58">
        <v>2272</v>
      </c>
      <c r="C9" s="58">
        <v>1058</v>
      </c>
      <c r="D9" s="58">
        <v>684</v>
      </c>
      <c r="E9" s="58">
        <v>687</v>
      </c>
      <c r="F9" s="58">
        <v>809</v>
      </c>
      <c r="G9" s="58">
        <v>1384</v>
      </c>
      <c r="H9" s="58">
        <v>2215</v>
      </c>
      <c r="I9" s="58">
        <v>2522</v>
      </c>
    </row>
    <row r="10" spans="1:9" s="2" customFormat="1" x14ac:dyDescent="0.2">
      <c r="A10" s="2" t="s">
        <v>6</v>
      </c>
      <c r="B10" s="59">
        <f t="shared" ref="B10:I10" si="4">B8-B9</f>
        <v>12491</v>
      </c>
      <c r="C10" s="59">
        <f t="shared" si="4"/>
        <v>14464</v>
      </c>
      <c r="D10" s="59">
        <f t="shared" si="4"/>
        <v>15987</v>
      </c>
      <c r="E10" s="59">
        <f t="shared" si="4"/>
        <v>16953</v>
      </c>
      <c r="F10" s="59">
        <f t="shared" si="4"/>
        <v>17437</v>
      </c>
      <c r="G10" s="59">
        <f t="shared" si="4"/>
        <v>17851</v>
      </c>
      <c r="H10" s="59">
        <f t="shared" ref="H10" si="5">H8-H9</f>
        <v>18844</v>
      </c>
      <c r="I10" s="59">
        <f t="shared" si="4"/>
        <v>19228</v>
      </c>
    </row>
    <row r="11" spans="1:9" x14ac:dyDescent="0.2">
      <c r="A11" s="1" t="s">
        <v>9</v>
      </c>
      <c r="B11" s="58">
        <v>4745</v>
      </c>
      <c r="C11" s="58">
        <v>4659</v>
      </c>
      <c r="D11" s="58">
        <v>5730</v>
      </c>
      <c r="E11" s="58">
        <v>5210</v>
      </c>
      <c r="F11" s="58">
        <v>5918</v>
      </c>
      <c r="G11" s="58">
        <v>5341</v>
      </c>
      <c r="H11" s="58">
        <v>5934</v>
      </c>
      <c r="I11" s="58">
        <v>6102</v>
      </c>
    </row>
    <row r="12" spans="1:9" s="2" customFormat="1" x14ac:dyDescent="0.2">
      <c r="A12" s="2" t="s">
        <v>7</v>
      </c>
      <c r="B12" s="59">
        <f>B10-B11</f>
        <v>7746</v>
      </c>
      <c r="C12" s="59">
        <f t="shared" ref="C12" si="6">C10-C11</f>
        <v>9805</v>
      </c>
      <c r="D12" s="59">
        <f t="shared" ref="D12" si="7">D10-D11</f>
        <v>10257</v>
      </c>
      <c r="E12" s="59">
        <f t="shared" ref="E12" si="8">E10-E11</f>
        <v>11743</v>
      </c>
      <c r="F12" s="59">
        <f t="shared" ref="F12:I12" si="9">F10-F11</f>
        <v>11519</v>
      </c>
      <c r="G12" s="59">
        <f t="shared" si="9"/>
        <v>12510</v>
      </c>
      <c r="H12" s="59">
        <f t="shared" ref="H12" si="10">H10-H11</f>
        <v>12910</v>
      </c>
      <c r="I12" s="59">
        <f t="shared" si="9"/>
        <v>13126</v>
      </c>
    </row>
    <row r="15" spans="1:9" x14ac:dyDescent="0.2">
      <c r="A15" s="1" t="s">
        <v>170</v>
      </c>
      <c r="B15" s="7">
        <v>510</v>
      </c>
      <c r="C15" s="7">
        <v>656</v>
      </c>
      <c r="D15" s="7">
        <v>709</v>
      </c>
      <c r="E15" s="7">
        <v>872</v>
      </c>
      <c r="F15" s="7">
        <v>896</v>
      </c>
      <c r="G15" s="7">
        <v>864</v>
      </c>
      <c r="H15" s="7">
        <v>883</v>
      </c>
      <c r="I15" s="7">
        <v>923</v>
      </c>
    </row>
    <row r="16" spans="1:9" x14ac:dyDescent="0.2">
      <c r="A16" s="1" t="s">
        <v>177</v>
      </c>
      <c r="B16" s="7">
        <v>282</v>
      </c>
      <c r="C16" s="7">
        <v>561</v>
      </c>
      <c r="D16" s="7">
        <v>694</v>
      </c>
      <c r="E16" s="7">
        <v>887</v>
      </c>
      <c r="F16" s="7">
        <v>903</v>
      </c>
      <c r="G16" s="7">
        <v>864</v>
      </c>
      <c r="H16" s="7">
        <v>881</v>
      </c>
      <c r="I16" s="7">
        <v>915</v>
      </c>
    </row>
    <row r="17" spans="1:9" x14ac:dyDescent="0.2">
      <c r="A17" s="1" t="s">
        <v>171</v>
      </c>
      <c r="B17" s="1">
        <v>509</v>
      </c>
      <c r="C17" s="1">
        <v>654</v>
      </c>
      <c r="D17" s="1">
        <v>706</v>
      </c>
      <c r="E17" s="1">
        <v>870</v>
      </c>
      <c r="F17" s="1">
        <v>902</v>
      </c>
      <c r="G17" s="1">
        <v>845</v>
      </c>
      <c r="H17" s="1">
        <v>857</v>
      </c>
      <c r="I17" s="1">
        <v>894</v>
      </c>
    </row>
    <row r="19" spans="1:9" x14ac:dyDescent="0.2">
      <c r="A19" s="1" t="s">
        <v>271</v>
      </c>
    </row>
    <row r="20" spans="1:9" x14ac:dyDescent="0.2">
      <c r="A20" s="1" t="s">
        <v>272</v>
      </c>
    </row>
  </sheetData>
  <mergeCells count="1">
    <mergeCell ref="A1:I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3</vt:i4>
      </vt:variant>
    </vt:vector>
  </HeadingPairs>
  <TitlesOfParts>
    <vt:vector size="14" baseType="lpstr">
      <vt:lpstr>Data</vt:lpstr>
      <vt:lpstr>Company Overview</vt:lpstr>
      <vt:lpstr>Summary Performance</vt:lpstr>
      <vt:lpstr>Financial Analsysis</vt:lpstr>
      <vt:lpstr>Income Statement Analysis</vt:lpstr>
      <vt:lpstr>Balance Sheet Analysis</vt:lpstr>
      <vt:lpstr>Cashflow Analysis</vt:lpstr>
      <vt:lpstr>Operations Analysis</vt:lpstr>
      <vt:lpstr>Income Statement</vt:lpstr>
      <vt:lpstr>Balance Sheet</vt:lpstr>
      <vt:lpstr>Cashflow Statement</vt:lpstr>
      <vt:lpstr>'Company Overview'!Print_Area</vt:lpstr>
      <vt:lpstr>'Financial Analsysis'!Print_Area</vt:lpstr>
      <vt:lpstr>Rating</vt:lpstr>
    </vt:vector>
  </TitlesOfParts>
  <Company>PricewaterhouseCoopers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pramashala001</dc:creator>
  <cp:lastModifiedBy>Palesa Ramashala</cp:lastModifiedBy>
  <cp:lastPrinted>2017-12-23T16:52:11Z</cp:lastPrinted>
  <dcterms:created xsi:type="dcterms:W3CDTF">2009-01-23T10:19:39Z</dcterms:created>
  <dcterms:modified xsi:type="dcterms:W3CDTF">2019-10-06T17:53:53Z</dcterms:modified>
</cp:coreProperties>
</file>